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35" windowWidth="10410" windowHeight="7125" tabRatio="805"/>
  </bookViews>
  <sheets>
    <sheet name="１　対象経営の概要，２　前提条件" sheetId="19" r:id="rId1"/>
    <sheet name="3-1極早生標準技術" sheetId="57" state="hidden" r:id="rId2"/>
    <sheet name="３-１早生標準技術" sheetId="58" r:id="rId3"/>
    <sheet name="３-２いしじ標準技術" sheetId="59" r:id="rId4"/>
    <sheet name="３-３レモン標準技術" sheetId="60" r:id="rId5"/>
    <sheet name="３-４はるみ標準技術" sheetId="61" r:id="rId6"/>
    <sheet name="３-５はっさく標準技術" sheetId="24" r:id="rId7"/>
    <sheet name="3-7はるか標準技術" sheetId="62" state="hidden" r:id="rId8"/>
    <sheet name="３-６不知火標準技術" sheetId="63" r:id="rId9"/>
    <sheet name="４　経営収支" sheetId="22" r:id="rId10"/>
    <sheet name="7-1極早生部門収支" sheetId="84" state="hidden" r:id="rId11"/>
    <sheet name="５　作業時間" sheetId="51" r:id="rId12"/>
    <sheet name="５-１早生作業時間" sheetId="50" r:id="rId13"/>
    <sheet name="５-２いしじ作業時間" sheetId="52" r:id="rId14"/>
    <sheet name="５-３レモン作業時間" sheetId="53" r:id="rId15"/>
    <sheet name="５-４はるみ作業時間" sheetId="54" r:id="rId16"/>
    <sheet name="５-５はっさく作業時間" sheetId="27" r:id="rId17"/>
    <sheet name="５-６不知火作業時間" sheetId="56" r:id="rId18"/>
    <sheet name="６　固定資本装備と減価償却費" sheetId="30" r:id="rId19"/>
    <sheet name="７-１早生部門収支" sheetId="83" r:id="rId20"/>
    <sheet name="７-２いしじ部門収支" sheetId="82" r:id="rId21"/>
    <sheet name="７-３レモン部門収支" sheetId="81" r:id="rId22"/>
    <sheet name="７-４はるみ部門収支" sheetId="78" r:id="rId23"/>
    <sheet name="７-５はっさく部門収支" sheetId="35" r:id="rId24"/>
    <sheet name="7-7はるか部門収支" sheetId="80" state="hidden" r:id="rId25"/>
    <sheet name="７-６不知火部門収支" sheetId="79" r:id="rId26"/>
    <sheet name="5-1極早生作業時間" sheetId="45" state="hidden" r:id="rId27"/>
    <sheet name="5-7はるか作業時間" sheetId="55" state="hidden" r:id="rId28"/>
    <sheet name="8-1極早生算出基礎" sheetId="77" state="hidden" r:id="rId29"/>
    <sheet name="８-１早生算出基礎" sheetId="76" r:id="rId30"/>
    <sheet name="８-２いしじ算出基礎" sheetId="75" r:id="rId31"/>
    <sheet name="８-３レモン算出基礎" sheetId="74" r:id="rId32"/>
    <sheet name="８-４はるみ算出基礎" sheetId="73" r:id="rId33"/>
    <sheet name="8-5はっさく算出基礎" sheetId="36" r:id="rId34"/>
    <sheet name="8-7はるか算出基礎" sheetId="72" state="hidden" r:id="rId35"/>
    <sheet name="8-6不知火算出基礎" sheetId="71" r:id="rId36"/>
    <sheet name="9-1極早生単価" sheetId="66" state="hidden" r:id="rId37"/>
    <sheet name="9-1早生単価" sheetId="67" r:id="rId38"/>
    <sheet name="9-2いしじ単価" sheetId="65" r:id="rId39"/>
    <sheet name="9-3レモン単価" sheetId="64" r:id="rId40"/>
    <sheet name="9-4はるみ単価" sheetId="68" r:id="rId41"/>
    <sheet name="9-5はっさく単価" sheetId="42" r:id="rId42"/>
    <sheet name="9-7はるか単価" sheetId="69" state="hidden" r:id="rId43"/>
    <sheet name="9-6不知火単価" sheetId="70" r:id="rId44"/>
  </sheets>
  <definedNames>
    <definedName name="_a1" hidden="1">#REF!</definedName>
    <definedName name="_a2" hidden="1">#REF!</definedName>
    <definedName name="_a3" hidden="1">#REF!</definedName>
    <definedName name="_a4" hidden="1">#REF!</definedName>
    <definedName name="_a5" hidden="1">#REF!</definedName>
    <definedName name="_a6" hidden="1">#REF!</definedName>
    <definedName name="_a7" hidden="1">#REF!</definedName>
    <definedName name="aaa" hidden="1">#REF!</definedName>
    <definedName name="bbb" hidden="1">#REF!</definedName>
    <definedName name="ccc" hidden="1">#REF!</definedName>
    <definedName name="ddd" hidden="1">#REF!</definedName>
    <definedName name="eee" hidden="1">#REF!</definedName>
    <definedName name="fff" hidden="1">#REF!</definedName>
    <definedName name="ggg" hidden="1">#REF!</definedName>
    <definedName name="hhh" hidden="1">#REF!</definedName>
    <definedName name="_xlnm.Print_Area" localSheetId="0">'１　対象経営の概要，２　前提条件'!$A$1:$AQ$36</definedName>
    <definedName name="_xlnm.Print_Area" localSheetId="2">'３-１早生標準技術'!$A$1:$M$11</definedName>
    <definedName name="_xlnm.Print_Area" localSheetId="3">'３-２いしじ標準技術'!$A$1:$M$11</definedName>
    <definedName name="_xlnm.Print_Area" localSheetId="4">'３-３レモン標準技術'!$A$1:$L$11</definedName>
    <definedName name="_xlnm.Print_Area" localSheetId="5">'３-４はるみ標準技術'!$B$1:$M$11</definedName>
    <definedName name="_xlnm.Print_Area" localSheetId="8">'３-６不知火標準技術'!$B$1:$N$11</definedName>
    <definedName name="_xlnm.Print_Area" localSheetId="9">'４　経営収支'!$A$1:$S$38</definedName>
    <definedName name="_xlnm.Print_Area" localSheetId="11">'５　作業時間'!$B$2:$AN$17</definedName>
    <definedName name="_xlnm.Print_Area" localSheetId="12">'５-１早生作業時間'!$B$1:$AN$36</definedName>
    <definedName name="_xlnm.Print_Area" localSheetId="13">'５-２いしじ作業時間'!$B$1:$AN$36</definedName>
    <definedName name="_xlnm.Print_Area" localSheetId="14">'５-３レモン作業時間'!$A$1:$AN$36</definedName>
    <definedName name="_xlnm.Print_Area" localSheetId="15">'５-４はるみ作業時間'!$B$1:$AN$37</definedName>
    <definedName name="_xlnm.Print_Area" localSheetId="17">'５-６不知火作業時間'!$B$1:$AN$38</definedName>
    <definedName name="_xlnm.Print_Area" localSheetId="18">'６　固定資本装備と減価償却費'!$1:$28</definedName>
    <definedName name="_xlnm.Print_Area" localSheetId="19">'７-１早生部門収支'!$B$1:$S$37</definedName>
    <definedName name="_xlnm.Print_Area" localSheetId="20">'７-２いしじ部門収支'!$B$1:$S$37</definedName>
    <definedName name="_xlnm.Print_Area" localSheetId="21">'７-３レモン部門収支'!$B$1:$S$37</definedName>
    <definedName name="_xlnm.Print_Area" localSheetId="22">'７-４はるみ部門収支'!$B$1:$S$37</definedName>
    <definedName name="_xlnm.Print_Area" localSheetId="23">'７-５はっさく部門収支'!$A$1:$S$37</definedName>
    <definedName name="_xlnm.Print_Area" localSheetId="25">'７-６不知火部門収支'!$B$1:$S$37</definedName>
    <definedName name="_xlnm.Print_Area" localSheetId="28">'8-1極早生算出基礎'!$A$1:$V$57</definedName>
    <definedName name="_xlnm.Print_Area" localSheetId="29">'８-１早生算出基礎'!$A$1:$V$57</definedName>
    <definedName name="_xlnm.Print_Area" localSheetId="30">'８-２いしじ算出基礎'!$A$1:$V$57</definedName>
    <definedName name="_xlnm.Print_Area" localSheetId="31">'８-３レモン算出基礎'!$A$1:$V$60</definedName>
    <definedName name="_xlnm.Print_Area" localSheetId="32">'８-４はるみ算出基礎'!$A$1:$V$57</definedName>
    <definedName name="_xlnm.Print_Area" localSheetId="33">'8-5はっさく算出基礎'!$A$1:$V$57</definedName>
    <definedName name="_xlnm.Print_Area" localSheetId="35">'8-6不知火算出基礎'!$A$1:$V$57</definedName>
    <definedName name="_xlnm.Print_Area" localSheetId="34">'8-7はるか算出基礎'!$A$1:$V$57</definedName>
    <definedName name="_xlnm.Print_Area" localSheetId="37">'9-1早生単価'!$B$1:$O$20</definedName>
    <definedName name="_xlnm.Print_Area" localSheetId="38">'9-2いしじ単価'!$B$1:$O$20</definedName>
    <definedName name="_xlnm.Print_Area" localSheetId="39">'9-3レモン単価'!$B$1:$O$20</definedName>
    <definedName name="_xlnm.Print_Area" localSheetId="40">'9-4はるみ単価'!$B$1:$O$20</definedName>
    <definedName name="_xlnm.Print_Area" localSheetId="43">'9-6不知火単価'!$B$1:$O$20</definedName>
    <definedName name="simizu" hidden="1">#REF!</definedName>
  </definedNames>
  <calcPr calcId="145621"/>
</workbook>
</file>

<file path=xl/calcChain.xml><?xml version="1.0" encoding="utf-8"?>
<calcChain xmlns="http://schemas.openxmlformats.org/spreadsheetml/2006/main">
  <c r="AN18" i="56" l="1"/>
  <c r="V5" i="71"/>
  <c r="N44" i="71" l="1"/>
  <c r="N44" i="36"/>
  <c r="N44" i="73"/>
  <c r="N47" i="74"/>
  <c r="N44" i="75"/>
  <c r="N44" i="76"/>
  <c r="N39" i="74" l="1"/>
  <c r="N38" i="74"/>
  <c r="N36" i="73"/>
  <c r="N35" i="73"/>
  <c r="N36" i="36"/>
  <c r="N35" i="36"/>
  <c r="N35" i="71"/>
  <c r="N36" i="71"/>
  <c r="N42" i="74"/>
  <c r="N36" i="75"/>
  <c r="N35" i="75"/>
  <c r="N36" i="76"/>
  <c r="N35" i="76"/>
  <c r="N53" i="76" l="1"/>
  <c r="N53" i="75"/>
  <c r="N56" i="74"/>
  <c r="N53" i="73"/>
  <c r="N53" i="36"/>
  <c r="N53" i="71"/>
  <c r="AN10" i="52" l="1"/>
  <c r="N52" i="71" l="1"/>
  <c r="N52" i="72"/>
  <c r="N52" i="36"/>
  <c r="N52" i="73"/>
  <c r="N55" i="74"/>
  <c r="N52" i="75"/>
  <c r="N52" i="77"/>
  <c r="N52" i="76"/>
  <c r="G17" i="36" l="1"/>
  <c r="G18" i="36"/>
  <c r="G19" i="36"/>
  <c r="G17" i="72"/>
  <c r="G18" i="72"/>
  <c r="G19" i="72"/>
  <c r="G19" i="75"/>
  <c r="G18" i="75"/>
  <c r="G17" i="75"/>
  <c r="G19" i="76"/>
  <c r="G18" i="76"/>
  <c r="G17" i="76"/>
  <c r="G19" i="77"/>
  <c r="G18" i="77"/>
  <c r="G17" i="77"/>
  <c r="V54" i="71" l="1"/>
  <c r="V52" i="71"/>
  <c r="V56" i="71" s="1"/>
  <c r="V50" i="71"/>
  <c r="V48" i="71"/>
  <c r="V46" i="71"/>
  <c r="V44" i="71"/>
  <c r="V54" i="72"/>
  <c r="V52" i="72"/>
  <c r="V56" i="72" s="1"/>
  <c r="V50" i="72"/>
  <c r="V48" i="72"/>
  <c r="V46" i="72"/>
  <c r="V44" i="72"/>
  <c r="V54" i="36"/>
  <c r="V52" i="36"/>
  <c r="V56" i="36" s="1"/>
  <c r="V50" i="36"/>
  <c r="V57" i="36" s="1"/>
  <c r="V48" i="36"/>
  <c r="V46" i="36"/>
  <c r="V44" i="36"/>
  <c r="V54" i="73"/>
  <c r="V52" i="73"/>
  <c r="V56" i="73" s="1"/>
  <c r="V50" i="73"/>
  <c r="V48" i="73"/>
  <c r="V46" i="73"/>
  <c r="V44" i="73"/>
  <c r="V57" i="74"/>
  <c r="V55" i="74"/>
  <c r="V59" i="74" s="1"/>
  <c r="V53" i="74"/>
  <c r="V60" i="74" s="1"/>
  <c r="V51" i="74"/>
  <c r="V49" i="74"/>
  <c r="V47" i="74"/>
  <c r="V27" i="71"/>
  <c r="V26" i="71"/>
  <c r="V25" i="71"/>
  <c r="V24" i="71"/>
  <c r="V23" i="71"/>
  <c r="V22" i="71"/>
  <c r="V21" i="71"/>
  <c r="V20" i="71"/>
  <c r="V19" i="71"/>
  <c r="V18" i="71"/>
  <c r="V17" i="71"/>
  <c r="V16" i="71"/>
  <c r="V15" i="71"/>
  <c r="V27" i="72"/>
  <c r="V26" i="72"/>
  <c r="V25" i="72"/>
  <c r="V24" i="72"/>
  <c r="V23" i="72"/>
  <c r="V22" i="72"/>
  <c r="V21" i="72"/>
  <c r="V20" i="72"/>
  <c r="V19" i="72"/>
  <c r="V18" i="72"/>
  <c r="V17" i="72"/>
  <c r="V16" i="72"/>
  <c r="V15" i="72"/>
  <c r="V27" i="36"/>
  <c r="V26" i="36"/>
  <c r="V25" i="36"/>
  <c r="V24" i="36"/>
  <c r="V23" i="36"/>
  <c r="V22" i="36"/>
  <c r="V21" i="36"/>
  <c r="V20" i="36"/>
  <c r="V19" i="36"/>
  <c r="V18" i="36"/>
  <c r="V17" i="36"/>
  <c r="V16" i="36"/>
  <c r="V15" i="36"/>
  <c r="V27" i="73"/>
  <c r="V26" i="73"/>
  <c r="V25" i="73"/>
  <c r="V24" i="73"/>
  <c r="V23" i="73"/>
  <c r="V22" i="73"/>
  <c r="V21" i="73"/>
  <c r="V20" i="73"/>
  <c r="V19" i="73"/>
  <c r="V18" i="73"/>
  <c r="V17" i="73"/>
  <c r="V16" i="73"/>
  <c r="V15" i="73"/>
  <c r="V32" i="74"/>
  <c r="V31" i="74"/>
  <c r="V30" i="74"/>
  <c r="V29" i="74"/>
  <c r="V28" i="74"/>
  <c r="V27" i="74"/>
  <c r="V26" i="74"/>
  <c r="V25" i="74"/>
  <c r="V24" i="74"/>
  <c r="V23" i="74"/>
  <c r="V22" i="74"/>
  <c r="V21" i="74"/>
  <c r="V20" i="74"/>
  <c r="V54" i="75"/>
  <c r="V52" i="75"/>
  <c r="V56" i="75" s="1"/>
  <c r="V50" i="75"/>
  <c r="V48" i="75"/>
  <c r="V46" i="75"/>
  <c r="V44" i="75"/>
  <c r="V31" i="75"/>
  <c r="V30" i="75"/>
  <c r="V29" i="75"/>
  <c r="V28" i="75"/>
  <c r="V27" i="75"/>
  <c r="V26" i="75"/>
  <c r="V25" i="75"/>
  <c r="V24" i="75"/>
  <c r="V23" i="75"/>
  <c r="V22" i="75"/>
  <c r="V21" i="75"/>
  <c r="V20" i="75"/>
  <c r="V34" i="75" s="1"/>
  <c r="V19" i="75"/>
  <c r="V54" i="76"/>
  <c r="V52" i="76"/>
  <c r="V56" i="76" s="1"/>
  <c r="V50" i="76"/>
  <c r="V57" i="76" s="1"/>
  <c r="V48" i="76"/>
  <c r="V46" i="76"/>
  <c r="V44" i="76"/>
  <c r="V31" i="76"/>
  <c r="V30" i="76"/>
  <c r="V29" i="76"/>
  <c r="V28" i="76"/>
  <c r="V27" i="76"/>
  <c r="V26" i="76"/>
  <c r="V25" i="76"/>
  <c r="V24" i="76"/>
  <c r="V23" i="76"/>
  <c r="V22" i="76"/>
  <c r="V21" i="76"/>
  <c r="V20" i="76"/>
  <c r="V34" i="76" s="1"/>
  <c r="V19" i="76"/>
  <c r="N56" i="71"/>
  <c r="N51" i="71"/>
  <c r="N47" i="71"/>
  <c r="N50" i="71" s="1"/>
  <c r="N46" i="71"/>
  <c r="N43" i="71"/>
  <c r="N39" i="71"/>
  <c r="N42" i="71"/>
  <c r="N51" i="72"/>
  <c r="N56" i="72" s="1"/>
  <c r="N50" i="72"/>
  <c r="N47" i="72"/>
  <c r="N43" i="72"/>
  <c r="N46" i="72" s="1"/>
  <c r="N42" i="72"/>
  <c r="N57" i="72" s="1"/>
  <c r="N39" i="72"/>
  <c r="N36" i="72"/>
  <c r="N35" i="72"/>
  <c r="N51" i="36"/>
  <c r="N56" i="36" s="1"/>
  <c r="N47" i="36"/>
  <c r="N50" i="36" s="1"/>
  <c r="N43" i="36"/>
  <c r="N46" i="36" s="1"/>
  <c r="N39" i="36"/>
  <c r="N42" i="36" s="1"/>
  <c r="N51" i="73"/>
  <c r="N56" i="73" s="1"/>
  <c r="N47" i="73"/>
  <c r="N50" i="73" s="1"/>
  <c r="N43" i="73"/>
  <c r="N46" i="73" s="1"/>
  <c r="N39" i="73"/>
  <c r="N42" i="73" s="1"/>
  <c r="N54" i="74"/>
  <c r="N59" i="74" s="1"/>
  <c r="N50" i="74"/>
  <c r="N53" i="74" s="1"/>
  <c r="N46" i="74"/>
  <c r="N49" i="74" s="1"/>
  <c r="N45" i="74"/>
  <c r="N51" i="75"/>
  <c r="N56" i="75" s="1"/>
  <c r="N47" i="75"/>
  <c r="N50" i="75" s="1"/>
  <c r="N43" i="75"/>
  <c r="N46" i="75" s="1"/>
  <c r="N39" i="75"/>
  <c r="N42" i="75" s="1"/>
  <c r="N51" i="76"/>
  <c r="N56" i="76" s="1"/>
  <c r="N47" i="76"/>
  <c r="N50" i="76" s="1"/>
  <c r="N43" i="76"/>
  <c r="N46" i="76" s="1"/>
  <c r="N39" i="76"/>
  <c r="N42" i="76" s="1"/>
  <c r="V19" i="77"/>
  <c r="N51" i="77"/>
  <c r="N47" i="77"/>
  <c r="N57" i="71" l="1"/>
  <c r="V57" i="73"/>
  <c r="V57" i="75"/>
  <c r="V57" i="71"/>
  <c r="V57" i="72"/>
  <c r="V37" i="74"/>
  <c r="N57" i="36"/>
  <c r="N57" i="73"/>
  <c r="N60" i="74"/>
  <c r="N57" i="75"/>
  <c r="N57" i="76"/>
  <c r="C26" i="56" l="1"/>
  <c r="C40" i="55"/>
  <c r="C25" i="27"/>
  <c r="C25" i="54"/>
  <c r="C24" i="53"/>
  <c r="D28" i="53" s="1"/>
  <c r="C24" i="52"/>
  <c r="C24" i="50"/>
  <c r="C39" i="45"/>
  <c r="N15" i="77" l="1"/>
  <c r="N14" i="77"/>
  <c r="N13" i="77"/>
  <c r="N12" i="77"/>
  <c r="N11" i="77"/>
  <c r="L10" i="77"/>
  <c r="K10" i="77"/>
  <c r="N9" i="77"/>
  <c r="N8" i="77"/>
  <c r="N7" i="77"/>
  <c r="N6" i="77"/>
  <c r="N15" i="76"/>
  <c r="N14" i="76"/>
  <c r="N13" i="76"/>
  <c r="N12" i="76"/>
  <c r="N11" i="76"/>
  <c r="L10" i="76"/>
  <c r="K10" i="76"/>
  <c r="N9" i="76"/>
  <c r="N8" i="76"/>
  <c r="N7" i="76"/>
  <c r="N6" i="76"/>
  <c r="N15" i="75"/>
  <c r="N14" i="75"/>
  <c r="N13" i="75"/>
  <c r="N12" i="75"/>
  <c r="N11" i="75"/>
  <c r="L10" i="75"/>
  <c r="K10" i="75"/>
  <c r="N8" i="75"/>
  <c r="N7" i="75"/>
  <c r="N6" i="75"/>
  <c r="N15" i="74"/>
  <c r="N14" i="74"/>
  <c r="N13" i="74"/>
  <c r="N12" i="74"/>
  <c r="N11" i="74"/>
  <c r="L10" i="74"/>
  <c r="K10" i="74"/>
  <c r="N8" i="74"/>
  <c r="N7" i="74"/>
  <c r="N6" i="74"/>
  <c r="N15" i="73"/>
  <c r="N14" i="73"/>
  <c r="N13" i="73"/>
  <c r="N12" i="73"/>
  <c r="N11" i="73"/>
  <c r="L10" i="73"/>
  <c r="K10" i="73"/>
  <c r="N8" i="73"/>
  <c r="N7" i="73"/>
  <c r="N6" i="73"/>
  <c r="N15" i="36"/>
  <c r="N14" i="36"/>
  <c r="N13" i="36"/>
  <c r="N12" i="36"/>
  <c r="N11" i="36"/>
  <c r="L10" i="36"/>
  <c r="K10" i="36"/>
  <c r="N9" i="36"/>
  <c r="N8" i="36"/>
  <c r="N7" i="36"/>
  <c r="N6" i="36"/>
  <c r="N15" i="72"/>
  <c r="N14" i="72"/>
  <c r="N13" i="72"/>
  <c r="N12" i="72"/>
  <c r="N11" i="72"/>
  <c r="L10" i="72"/>
  <c r="K10" i="72"/>
  <c r="N9" i="72"/>
  <c r="N8" i="72"/>
  <c r="N7" i="72"/>
  <c r="N6" i="72"/>
  <c r="N10" i="72" l="1"/>
  <c r="N10" i="36"/>
  <c r="N10" i="73"/>
  <c r="N10" i="74"/>
  <c r="N10" i="75"/>
  <c r="N10" i="76"/>
  <c r="N10" i="77"/>
  <c r="L24" i="22" l="1"/>
  <c r="L26" i="22"/>
  <c r="L27" i="22"/>
  <c r="L29" i="22"/>
  <c r="L14" i="22"/>
  <c r="L20" i="22"/>
  <c r="L6" i="22"/>
  <c r="J24" i="22"/>
  <c r="J26" i="22"/>
  <c r="J27" i="22"/>
  <c r="J29" i="22"/>
  <c r="J14" i="22"/>
  <c r="J20" i="22"/>
  <c r="J6" i="22"/>
  <c r="I24" i="22"/>
  <c r="I26" i="22"/>
  <c r="I27" i="22"/>
  <c r="I29" i="22"/>
  <c r="I14" i="22"/>
  <c r="I20" i="22"/>
  <c r="I6" i="22"/>
  <c r="H24" i="22"/>
  <c r="H26" i="22"/>
  <c r="H27" i="22"/>
  <c r="H29" i="22"/>
  <c r="H14" i="22"/>
  <c r="H20" i="22"/>
  <c r="H6" i="22"/>
  <c r="G24" i="22"/>
  <c r="G26" i="22"/>
  <c r="G27" i="22"/>
  <c r="G29" i="22"/>
  <c r="G14" i="22"/>
  <c r="G20" i="22"/>
  <c r="G6" i="22"/>
  <c r="F10" i="84"/>
  <c r="P30" i="84"/>
  <c r="P27" i="84"/>
  <c r="P26" i="84"/>
  <c r="P25" i="84"/>
  <c r="P24" i="84"/>
  <c r="P19" i="84"/>
  <c r="P18" i="84"/>
  <c r="P17" i="84"/>
  <c r="P28" i="84" l="1"/>
  <c r="F8" i="84" s="1"/>
  <c r="P14" i="84"/>
  <c r="P13" i="84"/>
  <c r="P11" i="84"/>
  <c r="P15" i="84" s="1"/>
  <c r="N11" i="84"/>
  <c r="N10" i="84"/>
  <c r="R9" i="84"/>
  <c r="N9" i="84"/>
  <c r="R8" i="84"/>
  <c r="N8" i="84"/>
  <c r="R7" i="84"/>
  <c r="N7" i="84"/>
  <c r="R6" i="84"/>
  <c r="N6" i="84"/>
  <c r="F6" i="84"/>
  <c r="R5" i="84"/>
  <c r="N5" i="84"/>
  <c r="R11" i="84" s="1"/>
  <c r="F26" i="83"/>
  <c r="G28" i="22" s="1"/>
  <c r="F11" i="83"/>
  <c r="G13" i="22" s="1"/>
  <c r="F10" i="83"/>
  <c r="G12" i="22" s="1"/>
  <c r="P25" i="83"/>
  <c r="P22" i="83"/>
  <c r="P21" i="83"/>
  <c r="F21" i="84" l="1"/>
  <c r="Q11" i="84"/>
  <c r="F23" i="84"/>
  <c r="F4" i="84"/>
  <c r="P6" i="83"/>
  <c r="F6" i="83"/>
  <c r="G8" i="22" s="1"/>
  <c r="N5" i="83"/>
  <c r="F26" i="82"/>
  <c r="H28" i="22" s="1"/>
  <c r="F11" i="82"/>
  <c r="H13" i="22" s="1"/>
  <c r="F10" i="82"/>
  <c r="H12" i="22" s="1"/>
  <c r="P25" i="82"/>
  <c r="P22" i="82"/>
  <c r="R6" i="83" l="1"/>
  <c r="Q6" i="83" s="1"/>
  <c r="F21" i="83"/>
  <c r="G23" i="22" s="1"/>
  <c r="F6" i="82"/>
  <c r="H8" i="22" s="1"/>
  <c r="P6" i="82"/>
  <c r="N5" i="82"/>
  <c r="R6" i="82" s="1"/>
  <c r="F26" i="81"/>
  <c r="I28" i="22" s="1"/>
  <c r="F11" i="81"/>
  <c r="I13" i="22" s="1"/>
  <c r="F10" i="81"/>
  <c r="I12" i="22" s="1"/>
  <c r="P25" i="81"/>
  <c r="F23" i="83" l="1"/>
  <c r="G25" i="22" s="1"/>
  <c r="F4" i="83"/>
  <c r="G5" i="22" s="1"/>
  <c r="F21" i="82"/>
  <c r="H23" i="22" s="1"/>
  <c r="F23" i="82"/>
  <c r="H25" i="22" s="1"/>
  <c r="Q6" i="82"/>
  <c r="F4" i="82"/>
  <c r="H5" i="22" s="1"/>
  <c r="P6" i="81"/>
  <c r="F6" i="81"/>
  <c r="I8" i="22" s="1"/>
  <c r="N5" i="81"/>
  <c r="R6" i="81" l="1"/>
  <c r="F23" i="81" s="1"/>
  <c r="I25" i="22" s="1"/>
  <c r="F21" i="81"/>
  <c r="I23" i="22" s="1"/>
  <c r="F26" i="78"/>
  <c r="J28" i="22" s="1"/>
  <c r="F10" i="78"/>
  <c r="J12" i="22" s="1"/>
  <c r="P25" i="78"/>
  <c r="P6" i="78"/>
  <c r="F21" i="78" s="1"/>
  <c r="J23" i="22" s="1"/>
  <c r="F6" i="78"/>
  <c r="J8" i="22" s="1"/>
  <c r="N5" i="78"/>
  <c r="F26" i="80"/>
  <c r="F10" i="80"/>
  <c r="P30" i="80"/>
  <c r="P27" i="80"/>
  <c r="P26" i="80"/>
  <c r="P25" i="80"/>
  <c r="P24" i="80"/>
  <c r="P19" i="80"/>
  <c r="P18" i="80"/>
  <c r="P14" i="80"/>
  <c r="P13" i="80"/>
  <c r="P11" i="80"/>
  <c r="F21" i="80" s="1"/>
  <c r="N11" i="80"/>
  <c r="N10" i="80"/>
  <c r="R9" i="80"/>
  <c r="N9" i="80"/>
  <c r="R8" i="80"/>
  <c r="N8" i="80"/>
  <c r="R7" i="80"/>
  <c r="N7" i="80"/>
  <c r="R6" i="80"/>
  <c r="N6" i="80"/>
  <c r="F6" i="80"/>
  <c r="R5" i="80"/>
  <c r="N5" i="80"/>
  <c r="R11" i="80" s="1"/>
  <c r="F4" i="81" l="1"/>
  <c r="I5" i="22" s="1"/>
  <c r="Q6" i="81"/>
  <c r="R6" i="78"/>
  <c r="Q6" i="78" s="1"/>
  <c r="P28" i="80"/>
  <c r="F8" i="80" s="1"/>
  <c r="Q11" i="80"/>
  <c r="F4" i="80"/>
  <c r="F23" i="80"/>
  <c r="P15" i="80"/>
  <c r="F23" i="78" l="1"/>
  <c r="J25" i="22" s="1"/>
  <c r="F4" i="78"/>
  <c r="J5" i="22" s="1"/>
  <c r="F26" i="79" l="1"/>
  <c r="L28" i="22" s="1"/>
  <c r="F6" i="79" l="1"/>
  <c r="L8" i="22" s="1"/>
  <c r="P7" i="79"/>
  <c r="F21" i="79" s="1"/>
  <c r="L23" i="22" s="1"/>
  <c r="N6" i="79"/>
  <c r="N5" i="79"/>
  <c r="R7" i="79" l="1"/>
  <c r="Q7" i="79" s="1"/>
  <c r="F23" i="79" l="1"/>
  <c r="L25" i="22" s="1"/>
  <c r="F4" i="79"/>
  <c r="L5" i="22" s="1"/>
  <c r="G56" i="77"/>
  <c r="G55" i="77"/>
  <c r="V54" i="77"/>
  <c r="V56" i="77" s="1"/>
  <c r="G54" i="77"/>
  <c r="G57" i="77" s="1"/>
  <c r="V52" i="77"/>
  <c r="G52" i="77"/>
  <c r="N56" i="77"/>
  <c r="G51" i="77"/>
  <c r="G53" i="77" s="1"/>
  <c r="G50" i="77"/>
  <c r="V48" i="77"/>
  <c r="G48" i="77"/>
  <c r="N50" i="77"/>
  <c r="G47" i="77"/>
  <c r="V46" i="77"/>
  <c r="G46" i="77"/>
  <c r="G45" i="77"/>
  <c r="V44" i="77"/>
  <c r="G44" i="77"/>
  <c r="N43" i="77"/>
  <c r="N46" i="77" s="1"/>
  <c r="G43" i="77"/>
  <c r="G42" i="77"/>
  <c r="G41" i="77"/>
  <c r="G40" i="77"/>
  <c r="N39" i="77"/>
  <c r="G39" i="77"/>
  <c r="G38" i="77"/>
  <c r="G37" i="77"/>
  <c r="G49" i="77" s="1"/>
  <c r="N36" i="77"/>
  <c r="N35" i="77"/>
  <c r="G35" i="77"/>
  <c r="G34" i="77"/>
  <c r="G33" i="77"/>
  <c r="G32" i="77"/>
  <c r="V31" i="77"/>
  <c r="L31" i="77"/>
  <c r="K31" i="77"/>
  <c r="G31" i="77"/>
  <c r="V30" i="77"/>
  <c r="N30" i="77"/>
  <c r="G30" i="77"/>
  <c r="V29" i="77"/>
  <c r="N29" i="77"/>
  <c r="N31" i="77" s="1"/>
  <c r="G29" i="77"/>
  <c r="V28" i="77"/>
  <c r="L28" i="77"/>
  <c r="K28" i="77"/>
  <c r="G28" i="77"/>
  <c r="G36" i="77" s="1"/>
  <c r="V27" i="77"/>
  <c r="N27" i="77"/>
  <c r="V26" i="77"/>
  <c r="N26" i="77"/>
  <c r="N28" i="77" s="1"/>
  <c r="V25" i="77"/>
  <c r="L25" i="77"/>
  <c r="K25" i="77"/>
  <c r="V24" i="77"/>
  <c r="N24" i="77"/>
  <c r="N25" i="77" s="1"/>
  <c r="V23" i="77"/>
  <c r="N23" i="77"/>
  <c r="G23" i="77"/>
  <c r="V22" i="77"/>
  <c r="L22" i="77"/>
  <c r="K22" i="77"/>
  <c r="G22" i="77"/>
  <c r="G24" i="77" s="1"/>
  <c r="V21" i="77"/>
  <c r="V34" i="77" s="1"/>
  <c r="F11" i="84" s="1"/>
  <c r="N21" i="77"/>
  <c r="G21" i="77"/>
  <c r="V20" i="77"/>
  <c r="N20" i="77"/>
  <c r="N22" i="77" s="1"/>
  <c r="P33" i="84" s="1"/>
  <c r="N19" i="77"/>
  <c r="N18" i="77"/>
  <c r="L17" i="77"/>
  <c r="K17" i="77"/>
  <c r="G20" i="77"/>
  <c r="P20" i="84" s="1"/>
  <c r="P22" i="84" s="1"/>
  <c r="F7" i="84" s="1"/>
  <c r="V15" i="77"/>
  <c r="G15" i="77"/>
  <c r="G14" i="77"/>
  <c r="G13" i="77"/>
  <c r="N17" i="77"/>
  <c r="P31" i="84" s="1"/>
  <c r="P32" i="84" s="1"/>
  <c r="G12" i="77"/>
  <c r="G16" i="77" s="1"/>
  <c r="G10" i="77"/>
  <c r="G9" i="77"/>
  <c r="G8" i="77"/>
  <c r="G11" i="77" s="1"/>
  <c r="G7" i="77"/>
  <c r="G6" i="77"/>
  <c r="G5" i="77"/>
  <c r="P37" i="84" l="1"/>
  <c r="F9" i="84" s="1"/>
  <c r="V50" i="77"/>
  <c r="V57" i="77" s="1"/>
  <c r="F26" i="84" s="1"/>
  <c r="N42" i="77"/>
  <c r="N57" i="77" s="1"/>
  <c r="F28" i="84" s="1"/>
  <c r="G56" i="76"/>
  <c r="G55" i="76"/>
  <c r="G54" i="76"/>
  <c r="G57" i="76" s="1"/>
  <c r="G52" i="76"/>
  <c r="G51" i="76"/>
  <c r="G53" i="76" s="1"/>
  <c r="G50" i="76"/>
  <c r="G47" i="76"/>
  <c r="G46" i="76"/>
  <c r="G45" i="76"/>
  <c r="G44" i="76"/>
  <c r="G43" i="76"/>
  <c r="G42" i="76"/>
  <c r="G41" i="76"/>
  <c r="G40" i="76"/>
  <c r="G39" i="76"/>
  <c r="G38" i="76"/>
  <c r="G37" i="76"/>
  <c r="G49" i="76" s="1"/>
  <c r="P20" i="83" s="1"/>
  <c r="G33" i="76"/>
  <c r="G32" i="76"/>
  <c r="G31" i="76"/>
  <c r="G30" i="76"/>
  <c r="G29" i="76"/>
  <c r="G28" i="76"/>
  <c r="G36" i="76" s="1"/>
  <c r="P19" i="83" s="1"/>
  <c r="L22" i="76"/>
  <c r="K22" i="76"/>
  <c r="N22" i="76"/>
  <c r="P28" i="83" s="1"/>
  <c r="N19" i="76"/>
  <c r="N18" i="76"/>
  <c r="L17" i="76"/>
  <c r="K17" i="76"/>
  <c r="G20" i="76"/>
  <c r="P15" i="83" s="1"/>
  <c r="V15" i="76"/>
  <c r="N17" i="76"/>
  <c r="P26" i="83" s="1"/>
  <c r="P27" i="83" s="1"/>
  <c r="G12" i="76"/>
  <c r="G16" i="76" s="1"/>
  <c r="P14" i="83" s="1"/>
  <c r="G8" i="76"/>
  <c r="G11" i="76" s="1"/>
  <c r="P13" i="83" s="1"/>
  <c r="G7" i="76"/>
  <c r="P12" i="83" s="1"/>
  <c r="G5" i="76"/>
  <c r="P17" i="83" l="1"/>
  <c r="F7" i="83" s="1"/>
  <c r="G9" i="22" s="1"/>
  <c r="P23" i="83"/>
  <c r="F8" i="83" s="1"/>
  <c r="G10" i="22" s="1"/>
  <c r="P32" i="83"/>
  <c r="F9" i="83" s="1"/>
  <c r="G11" i="22" s="1"/>
  <c r="F29" i="84"/>
  <c r="F28" i="83"/>
  <c r="G56" i="75"/>
  <c r="G55" i="75"/>
  <c r="G54" i="75"/>
  <c r="G57" i="75" s="1"/>
  <c r="G51" i="75"/>
  <c r="G53" i="75" s="1"/>
  <c r="P21" i="82" s="1"/>
  <c r="G50" i="75"/>
  <c r="G47" i="75"/>
  <c r="G46" i="75"/>
  <c r="G45" i="75"/>
  <c r="G44" i="75"/>
  <c r="G43" i="75"/>
  <c r="G42" i="75"/>
  <c r="G41" i="75"/>
  <c r="G40" i="75"/>
  <c r="G39" i="75"/>
  <c r="G38" i="75"/>
  <c r="G37" i="75"/>
  <c r="G49" i="75" s="1"/>
  <c r="P20" i="82" s="1"/>
  <c r="F28" i="82"/>
  <c r="G33" i="75"/>
  <c r="G32" i="75"/>
  <c r="G31" i="75"/>
  <c r="G30" i="75"/>
  <c r="G29" i="75"/>
  <c r="G28" i="75"/>
  <c r="G36" i="75" s="1"/>
  <c r="P19" i="82" s="1"/>
  <c r="L22" i="75"/>
  <c r="K22" i="75"/>
  <c r="N19" i="75"/>
  <c r="N18" i="75"/>
  <c r="L17" i="75"/>
  <c r="K17" i="75"/>
  <c r="G20" i="75"/>
  <c r="P15" i="82" s="1"/>
  <c r="V15" i="75"/>
  <c r="N17" i="75"/>
  <c r="P26" i="82" s="1"/>
  <c r="G12" i="75"/>
  <c r="G16" i="75" s="1"/>
  <c r="P14" i="82" s="1"/>
  <c r="G8" i="75"/>
  <c r="G11" i="75" s="1"/>
  <c r="P13" i="82" s="1"/>
  <c r="G7" i="75"/>
  <c r="P12" i="82" s="1"/>
  <c r="G5" i="75"/>
  <c r="P23" i="82" l="1"/>
  <c r="F8" i="82" s="1"/>
  <c r="H10" i="22" s="1"/>
  <c r="P17" i="82"/>
  <c r="F7" i="82" s="1"/>
  <c r="H9" i="22" s="1"/>
  <c r="N22" i="75"/>
  <c r="P28" i="82" s="1"/>
  <c r="F30" i="84"/>
  <c r="H30" i="22"/>
  <c r="F29" i="82"/>
  <c r="H31" i="22" s="1"/>
  <c r="G30" i="22"/>
  <c r="F29" i="83"/>
  <c r="G31" i="22" s="1"/>
  <c r="P27" i="82"/>
  <c r="G57" i="74"/>
  <c r="P22" i="81" s="1"/>
  <c r="G54" i="74"/>
  <c r="G53" i="74"/>
  <c r="P21" i="81" s="1"/>
  <c r="G50" i="74"/>
  <c r="G45" i="74"/>
  <c r="G44" i="74"/>
  <c r="G43" i="74"/>
  <c r="G42" i="74"/>
  <c r="G41" i="74"/>
  <c r="G49" i="74" s="1"/>
  <c r="P20" i="81" s="1"/>
  <c r="G40" i="74"/>
  <c r="G39" i="74"/>
  <c r="G33" i="74"/>
  <c r="G32" i="74"/>
  <c r="G31" i="74"/>
  <c r="G30" i="74"/>
  <c r="G29" i="74"/>
  <c r="G28" i="74"/>
  <c r="G38" i="74" s="1"/>
  <c r="P19" i="81" s="1"/>
  <c r="L22" i="74"/>
  <c r="K22" i="74"/>
  <c r="N19" i="74"/>
  <c r="N18" i="74"/>
  <c r="N22" i="74" s="1"/>
  <c r="P28" i="81" s="1"/>
  <c r="L17" i="74"/>
  <c r="K17" i="74"/>
  <c r="V16" i="74"/>
  <c r="N17" i="74"/>
  <c r="P26" i="81" s="1"/>
  <c r="P27" i="81" s="1"/>
  <c r="G12" i="74"/>
  <c r="G16" i="74" s="1"/>
  <c r="P14" i="81" s="1"/>
  <c r="G8" i="74"/>
  <c r="G11" i="74" s="1"/>
  <c r="P13" i="81" s="1"/>
  <c r="G7" i="74"/>
  <c r="P12" i="81" s="1"/>
  <c r="G5" i="74"/>
  <c r="P23" i="81" l="1"/>
  <c r="F8" i="81" s="1"/>
  <c r="I10" i="22" s="1"/>
  <c r="P17" i="81"/>
  <c r="F7" i="81" s="1"/>
  <c r="I9" i="22" s="1"/>
  <c r="P32" i="82"/>
  <c r="F9" i="82" s="1"/>
  <c r="H11" i="22" s="1"/>
  <c r="P32" i="81"/>
  <c r="F9" i="81" s="1"/>
  <c r="I11" i="22" s="1"/>
  <c r="F30" i="82"/>
  <c r="F30" i="83"/>
  <c r="F28" i="81"/>
  <c r="I30" i="22" l="1"/>
  <c r="F29" i="81"/>
  <c r="I31" i="22" s="1"/>
  <c r="F47" i="73"/>
  <c r="D47" i="73"/>
  <c r="G47" i="73" s="1"/>
  <c r="AG44" i="73"/>
  <c r="AH44" i="73" s="1"/>
  <c r="AH46" i="73" s="1"/>
  <c r="F42" i="73"/>
  <c r="AG41" i="73"/>
  <c r="AH41" i="73" s="1"/>
  <c r="AH43" i="73" s="1"/>
  <c r="AH47" i="73" s="1"/>
  <c r="F41" i="73"/>
  <c r="F39" i="73"/>
  <c r="F36" i="73"/>
  <c r="AG33" i="73"/>
  <c r="F55" i="73" s="1"/>
  <c r="AB33" i="73"/>
  <c r="AD33" i="73" s="1"/>
  <c r="D55" i="73" s="1"/>
  <c r="G55" i="73" s="1"/>
  <c r="AG32" i="73"/>
  <c r="F54" i="73" s="1"/>
  <c r="AB32" i="73"/>
  <c r="AD32" i="73" s="1"/>
  <c r="D54" i="73" s="1"/>
  <c r="G54" i="73" s="1"/>
  <c r="AG28" i="73"/>
  <c r="F50" i="73" s="1"/>
  <c r="AB28" i="73"/>
  <c r="AH28" i="73" s="1"/>
  <c r="AH31" i="73" s="1"/>
  <c r="F28" i="73"/>
  <c r="AH26" i="73"/>
  <c r="AH24" i="73"/>
  <c r="AG24" i="73"/>
  <c r="AD24" i="73"/>
  <c r="AB24" i="73"/>
  <c r="AG23" i="73"/>
  <c r="F46" i="73" s="1"/>
  <c r="AB23" i="73"/>
  <c r="AH23" i="73" s="1"/>
  <c r="AG22" i="73"/>
  <c r="F45" i="73" s="1"/>
  <c r="AD22" i="73"/>
  <c r="D45" i="73" s="1"/>
  <c r="AB22" i="73"/>
  <c r="L22" i="73"/>
  <c r="K22" i="73"/>
  <c r="AG21" i="73"/>
  <c r="F44" i="73" s="1"/>
  <c r="AB21" i="73"/>
  <c r="AH21" i="73" s="1"/>
  <c r="AG20" i="73"/>
  <c r="F43" i="73" s="1"/>
  <c r="AD20" i="73"/>
  <c r="D43" i="73" s="1"/>
  <c r="AB20" i="73"/>
  <c r="AG19" i="73"/>
  <c r="AB19" i="73"/>
  <c r="AD19" i="73" s="1"/>
  <c r="D42" i="73" s="1"/>
  <c r="G42" i="73" s="1"/>
  <c r="N19" i="73"/>
  <c r="AH18" i="73"/>
  <c r="AG18" i="73"/>
  <c r="AB18" i="73"/>
  <c r="AD18" i="73" s="1"/>
  <c r="D41" i="73" s="1"/>
  <c r="G41" i="73" s="1"/>
  <c r="N18" i="73"/>
  <c r="AG17" i="73"/>
  <c r="AH17" i="73" s="1"/>
  <c r="AB17" i="73"/>
  <c r="AD17" i="73" s="1"/>
  <c r="D40" i="73" s="1"/>
  <c r="L17" i="73"/>
  <c r="K17" i="73"/>
  <c r="AH16" i="73"/>
  <c r="AG16" i="73"/>
  <c r="AB16" i="73"/>
  <c r="AD16" i="73" s="1"/>
  <c r="D39" i="73" s="1"/>
  <c r="G39" i="73" s="1"/>
  <c r="V34" i="73"/>
  <c r="F11" i="78" s="1"/>
  <c r="J13" i="22" s="1"/>
  <c r="N17" i="73"/>
  <c r="P26" i="78" s="1"/>
  <c r="P27" i="78" s="1"/>
  <c r="AG12" i="73"/>
  <c r="AH12" i="73" s="1"/>
  <c r="AD12" i="73"/>
  <c r="D36" i="73" s="1"/>
  <c r="G36" i="73" s="1"/>
  <c r="AB12" i="73"/>
  <c r="G12" i="73"/>
  <c r="G16" i="73" s="1"/>
  <c r="P14" i="78" s="1"/>
  <c r="AH11" i="73"/>
  <c r="AG11" i="73"/>
  <c r="F35" i="73" s="1"/>
  <c r="AB11" i="73"/>
  <c r="AD11" i="73" s="1"/>
  <c r="D35" i="73" s="1"/>
  <c r="V11" i="73"/>
  <c r="AG10" i="73"/>
  <c r="AH10" i="73" s="1"/>
  <c r="AB10" i="73"/>
  <c r="AD10" i="73" s="1"/>
  <c r="D34" i="73" s="1"/>
  <c r="AG9" i="73"/>
  <c r="AH9" i="73" s="1"/>
  <c r="AB9" i="73"/>
  <c r="AD9" i="73" s="1"/>
  <c r="D33" i="73" s="1"/>
  <c r="AG8" i="73"/>
  <c r="F32" i="73" s="1"/>
  <c r="AB8" i="73"/>
  <c r="AD8" i="73" s="1"/>
  <c r="D32" i="73" s="1"/>
  <c r="G32" i="73" s="1"/>
  <c r="G8" i="73"/>
  <c r="G11" i="73" s="1"/>
  <c r="P13" i="78" s="1"/>
  <c r="AG7" i="73"/>
  <c r="AH7" i="73" s="1"/>
  <c r="AB7" i="73"/>
  <c r="AD7" i="73" s="1"/>
  <c r="D31" i="73" s="1"/>
  <c r="G7" i="73"/>
  <c r="P12" i="78" s="1"/>
  <c r="AG6" i="73"/>
  <c r="F30" i="73" s="1"/>
  <c r="AB6" i="73"/>
  <c r="AH6" i="73" s="1"/>
  <c r="AG5" i="73"/>
  <c r="AH5" i="73" s="1"/>
  <c r="AB5" i="73"/>
  <c r="AD5" i="73" s="1"/>
  <c r="D29" i="73" s="1"/>
  <c r="G5" i="73"/>
  <c r="AH4" i="73"/>
  <c r="AG4" i="73"/>
  <c r="AB4" i="73"/>
  <c r="AD4" i="73" s="1"/>
  <c r="D28" i="73" s="1"/>
  <c r="G28" i="73" s="1"/>
  <c r="P17" i="78" l="1"/>
  <c r="F7" i="78" s="1"/>
  <c r="J9" i="22" s="1"/>
  <c r="N22" i="73"/>
  <c r="P28" i="78" s="1"/>
  <c r="P32" i="78" s="1"/>
  <c r="F9" i="78" s="1"/>
  <c r="J11" i="22" s="1"/>
  <c r="F28" i="78"/>
  <c r="J30" i="22" s="1"/>
  <c r="F30" i="81"/>
  <c r="G57" i="73"/>
  <c r="P22" i="78" s="1"/>
  <c r="G34" i="73"/>
  <c r="G35" i="73"/>
  <c r="G43" i="73"/>
  <c r="G45" i="73"/>
  <c r="AD6" i="73"/>
  <c r="D30" i="73" s="1"/>
  <c r="G30" i="73" s="1"/>
  <c r="AH20" i="73"/>
  <c r="AH22" i="73"/>
  <c r="F31" i="73"/>
  <c r="G31" i="73" s="1"/>
  <c r="F33" i="73"/>
  <c r="G33" i="73" s="1"/>
  <c r="F34" i="73"/>
  <c r="F40" i="73"/>
  <c r="G40" i="73" s="1"/>
  <c r="G49" i="73" s="1"/>
  <c r="P20" i="78" s="1"/>
  <c r="AH8" i="73"/>
  <c r="AH15" i="73" s="1"/>
  <c r="AH19" i="73"/>
  <c r="AH27" i="73" s="1"/>
  <c r="AD21" i="73"/>
  <c r="D44" i="73" s="1"/>
  <c r="G44" i="73" s="1"/>
  <c r="AD23" i="73"/>
  <c r="D46" i="73" s="1"/>
  <c r="G46" i="73" s="1"/>
  <c r="AD28" i="73"/>
  <c r="D50" i="73" s="1"/>
  <c r="G50" i="73" s="1"/>
  <c r="G53" i="73" s="1"/>
  <c r="P21" i="78" s="1"/>
  <c r="AH32" i="73"/>
  <c r="AH36" i="73" s="1"/>
  <c r="AH33" i="73"/>
  <c r="F29" i="73"/>
  <c r="G29" i="73" s="1"/>
  <c r="F29" i="78" l="1"/>
  <c r="J31" i="22" s="1"/>
  <c r="AH37" i="73"/>
  <c r="G38" i="73"/>
  <c r="P19" i="78" s="1"/>
  <c r="P23" i="78" s="1"/>
  <c r="F8" i="78" s="1"/>
  <c r="J10" i="22" s="1"/>
  <c r="F30" i="78" l="1"/>
  <c r="G56" i="72"/>
  <c r="C55" i="72"/>
  <c r="C54" i="72"/>
  <c r="G52" i="72"/>
  <c r="G51" i="72"/>
  <c r="C50" i="72"/>
  <c r="G48" i="72"/>
  <c r="C47" i="72"/>
  <c r="C46" i="72"/>
  <c r="F45" i="72"/>
  <c r="C45" i="72"/>
  <c r="AG44" i="72"/>
  <c r="AH44" i="72" s="1"/>
  <c r="AH46" i="72" s="1"/>
  <c r="C44" i="72"/>
  <c r="C43" i="72"/>
  <c r="C42" i="72"/>
  <c r="AG41" i="72"/>
  <c r="AH41" i="72" s="1"/>
  <c r="AH43" i="72" s="1"/>
  <c r="AH47" i="72" s="1"/>
  <c r="F41" i="72"/>
  <c r="C41" i="72"/>
  <c r="C40" i="72"/>
  <c r="C39" i="72"/>
  <c r="G37" i="72"/>
  <c r="F36" i="72"/>
  <c r="C36" i="72"/>
  <c r="C35" i="72"/>
  <c r="C34" i="72"/>
  <c r="AG33" i="72"/>
  <c r="F55" i="72" s="1"/>
  <c r="AB33" i="72"/>
  <c r="AD33" i="72" s="1"/>
  <c r="D55" i="72" s="1"/>
  <c r="C33" i="72"/>
  <c r="AG32" i="72"/>
  <c r="F54" i="72" s="1"/>
  <c r="AB32" i="72"/>
  <c r="AD32" i="72" s="1"/>
  <c r="D54" i="72" s="1"/>
  <c r="G54" i="72" s="1"/>
  <c r="C32" i="72"/>
  <c r="L31" i="72"/>
  <c r="K31" i="72"/>
  <c r="C31" i="72"/>
  <c r="N30" i="72"/>
  <c r="C30" i="72"/>
  <c r="N29" i="72"/>
  <c r="N31" i="72" s="1"/>
  <c r="C29" i="72"/>
  <c r="AG28" i="72"/>
  <c r="F50" i="72" s="1"/>
  <c r="AB28" i="72"/>
  <c r="AH28" i="72" s="1"/>
  <c r="AH31" i="72" s="1"/>
  <c r="L28" i="72"/>
  <c r="K28" i="72"/>
  <c r="C28" i="72"/>
  <c r="N27" i="72"/>
  <c r="AH26" i="72"/>
  <c r="N26" i="72"/>
  <c r="N28" i="72" s="1"/>
  <c r="L25" i="72"/>
  <c r="K25" i="72"/>
  <c r="AH24" i="72"/>
  <c r="AG24" i="72"/>
  <c r="F47" i="72" s="1"/>
  <c r="AD24" i="72"/>
  <c r="D47" i="72" s="1"/>
  <c r="G47" i="72" s="1"/>
  <c r="AB24" i="72"/>
  <c r="N24" i="72"/>
  <c r="AG23" i="72"/>
  <c r="F46" i="72" s="1"/>
  <c r="AB23" i="72"/>
  <c r="AH23" i="72" s="1"/>
  <c r="N23" i="72"/>
  <c r="N25" i="72" s="1"/>
  <c r="G23" i="72"/>
  <c r="AH22" i="72"/>
  <c r="AG22" i="72"/>
  <c r="AD22" i="72"/>
  <c r="D45" i="72" s="1"/>
  <c r="G45" i="72" s="1"/>
  <c r="AB22" i="72"/>
  <c r="L22" i="72"/>
  <c r="K22" i="72"/>
  <c r="G22" i="72"/>
  <c r="G24" i="72" s="1"/>
  <c r="AG21" i="72"/>
  <c r="F44" i="72" s="1"/>
  <c r="AB21" i="72"/>
  <c r="AH21" i="72" s="1"/>
  <c r="N21" i="72"/>
  <c r="G21" i="72"/>
  <c r="AH20" i="72"/>
  <c r="AG20" i="72"/>
  <c r="F43" i="72" s="1"/>
  <c r="AD20" i="72"/>
  <c r="D43" i="72" s="1"/>
  <c r="G43" i="72" s="1"/>
  <c r="AB20" i="72"/>
  <c r="N20" i="72"/>
  <c r="G20" i="72"/>
  <c r="AG19" i="72"/>
  <c r="F42" i="72" s="1"/>
  <c r="AB19" i="72"/>
  <c r="AD19" i="72" s="1"/>
  <c r="D42" i="72" s="1"/>
  <c r="G42" i="72" s="1"/>
  <c r="N19" i="72"/>
  <c r="AH18" i="72"/>
  <c r="AG18" i="72"/>
  <c r="AD18" i="72"/>
  <c r="D41" i="72" s="1"/>
  <c r="G41" i="72" s="1"/>
  <c r="AB18" i="72"/>
  <c r="N18" i="72"/>
  <c r="AG17" i="72"/>
  <c r="F40" i="72" s="1"/>
  <c r="AB17" i="72"/>
  <c r="AH17" i="72" s="1"/>
  <c r="L17" i="72"/>
  <c r="K17" i="72"/>
  <c r="AH16" i="72"/>
  <c r="AG16" i="72"/>
  <c r="F39" i="72" s="1"/>
  <c r="AD16" i="72"/>
  <c r="D39" i="72" s="1"/>
  <c r="AB16" i="72"/>
  <c r="V34" i="72"/>
  <c r="F11" i="80" s="1"/>
  <c r="G15" i="72"/>
  <c r="G14" i="72"/>
  <c r="N17" i="72"/>
  <c r="P31" i="80" s="1"/>
  <c r="P32" i="80" s="1"/>
  <c r="G13" i="72"/>
  <c r="AH12" i="72"/>
  <c r="AG12" i="72"/>
  <c r="AD12" i="72"/>
  <c r="D36" i="72" s="1"/>
  <c r="G36" i="72" s="1"/>
  <c r="AB12" i="72"/>
  <c r="G12" i="72"/>
  <c r="G16" i="72" s="1"/>
  <c r="AH11" i="72"/>
  <c r="AG11" i="72"/>
  <c r="F35" i="72" s="1"/>
  <c r="AD11" i="72"/>
  <c r="D35" i="72" s="1"/>
  <c r="AB11" i="72"/>
  <c r="V11" i="72"/>
  <c r="AG10" i="72"/>
  <c r="F34" i="72" s="1"/>
  <c r="AB10" i="72"/>
  <c r="AH10" i="72" s="1"/>
  <c r="G10" i="72"/>
  <c r="AG9" i="72"/>
  <c r="F33" i="72" s="1"/>
  <c r="AB9" i="72"/>
  <c r="AH9" i="72" s="1"/>
  <c r="G9" i="72"/>
  <c r="AG8" i="72"/>
  <c r="F32" i="72" s="1"/>
  <c r="AB8" i="72"/>
  <c r="AD8" i="72" s="1"/>
  <c r="D32" i="72" s="1"/>
  <c r="G8" i="72"/>
  <c r="G11" i="72" s="1"/>
  <c r="AG7" i="72"/>
  <c r="F31" i="72" s="1"/>
  <c r="AB7" i="72"/>
  <c r="AH7" i="72" s="1"/>
  <c r="AG6" i="72"/>
  <c r="F30" i="72" s="1"/>
  <c r="AB6" i="72"/>
  <c r="AD6" i="72" s="1"/>
  <c r="D30" i="72" s="1"/>
  <c r="G6" i="72"/>
  <c r="AG5" i="72"/>
  <c r="F29" i="72" s="1"/>
  <c r="AB5" i="72"/>
  <c r="AH5" i="72" s="1"/>
  <c r="G5" i="72"/>
  <c r="G7" i="72" s="1"/>
  <c r="P17" i="80" s="1"/>
  <c r="P22" i="80" s="1"/>
  <c r="F7" i="80" s="1"/>
  <c r="AH4" i="72"/>
  <c r="AG4" i="72"/>
  <c r="F28" i="72" s="1"/>
  <c r="AD4" i="72"/>
  <c r="D28" i="72" s="1"/>
  <c r="AB4" i="72"/>
  <c r="N22" i="72" l="1"/>
  <c r="P33" i="80" s="1"/>
  <c r="P37" i="80" s="1"/>
  <c r="F9" i="80" s="1"/>
  <c r="F28" i="80"/>
  <c r="G35" i="72"/>
  <c r="G28" i="72"/>
  <c r="G38" i="72" s="1"/>
  <c r="G30" i="72"/>
  <c r="G32" i="72"/>
  <c r="G39" i="72"/>
  <c r="G55" i="72"/>
  <c r="G57" i="72" s="1"/>
  <c r="AD5" i="72"/>
  <c r="D29" i="72" s="1"/>
  <c r="G29" i="72" s="1"/>
  <c r="AH6" i="72"/>
  <c r="AD7" i="72"/>
  <c r="D31" i="72" s="1"/>
  <c r="G31" i="72" s="1"/>
  <c r="AH8" i="72"/>
  <c r="AH15" i="72" s="1"/>
  <c r="AH37" i="72" s="1"/>
  <c r="AD9" i="72"/>
  <c r="D33" i="72" s="1"/>
  <c r="G33" i="72" s="1"/>
  <c r="AD10" i="72"/>
  <c r="D34" i="72" s="1"/>
  <c r="G34" i="72" s="1"/>
  <c r="AD17" i="72"/>
  <c r="D40" i="72" s="1"/>
  <c r="G40" i="72" s="1"/>
  <c r="AH19" i="72"/>
  <c r="AH27" i="72" s="1"/>
  <c r="AD21" i="72"/>
  <c r="D44" i="72" s="1"/>
  <c r="G44" i="72" s="1"/>
  <c r="AD23" i="72"/>
  <c r="D46" i="72" s="1"/>
  <c r="G46" i="72" s="1"/>
  <c r="AD28" i="72"/>
  <c r="D50" i="72" s="1"/>
  <c r="G50" i="72" s="1"/>
  <c r="G53" i="72" s="1"/>
  <c r="AH32" i="72"/>
  <c r="AH36" i="72" s="1"/>
  <c r="AH33" i="72"/>
  <c r="F29" i="80" l="1"/>
  <c r="G49" i="72"/>
  <c r="F30" i="80" l="1"/>
  <c r="F45" i="71"/>
  <c r="AG44" i="71"/>
  <c r="AH44" i="71" s="1"/>
  <c r="AH46" i="71" s="1"/>
  <c r="AG41" i="71"/>
  <c r="AH41" i="71" s="1"/>
  <c r="AH43" i="71" s="1"/>
  <c r="F41" i="71"/>
  <c r="F28" i="79"/>
  <c r="F36" i="71"/>
  <c r="AG33" i="71"/>
  <c r="F55" i="71" s="1"/>
  <c r="AB33" i="71"/>
  <c r="AD33" i="71" s="1"/>
  <c r="D55" i="71" s="1"/>
  <c r="G55" i="71" s="1"/>
  <c r="AG32" i="71"/>
  <c r="F54" i="71" s="1"/>
  <c r="AB32" i="71"/>
  <c r="AD32" i="71" s="1"/>
  <c r="D54" i="71" s="1"/>
  <c r="G54" i="71" s="1"/>
  <c r="AG28" i="71"/>
  <c r="F50" i="71" s="1"/>
  <c r="AB28" i="71"/>
  <c r="AH28" i="71" s="1"/>
  <c r="AH31" i="71" s="1"/>
  <c r="AH26" i="71"/>
  <c r="AH24" i="71"/>
  <c r="AG24" i="71"/>
  <c r="F47" i="71" s="1"/>
  <c r="AD24" i="71"/>
  <c r="D47" i="71" s="1"/>
  <c r="G47" i="71" s="1"/>
  <c r="AB24" i="71"/>
  <c r="AG23" i="71"/>
  <c r="F46" i="71" s="1"/>
  <c r="AB23" i="71"/>
  <c r="AH23" i="71" s="1"/>
  <c r="AH22" i="71"/>
  <c r="AG22" i="71"/>
  <c r="AD22" i="71"/>
  <c r="D45" i="71" s="1"/>
  <c r="G45" i="71" s="1"/>
  <c r="AB22" i="71"/>
  <c r="L22" i="71"/>
  <c r="K22" i="71"/>
  <c r="AG21" i="71"/>
  <c r="F44" i="71" s="1"/>
  <c r="AB21" i="71"/>
  <c r="AH21" i="71" s="1"/>
  <c r="AH20" i="71"/>
  <c r="AG20" i="71"/>
  <c r="F43" i="71" s="1"/>
  <c r="AD20" i="71"/>
  <c r="D43" i="71" s="1"/>
  <c r="G43" i="71" s="1"/>
  <c r="AB20" i="71"/>
  <c r="AG19" i="71"/>
  <c r="F42" i="71" s="1"/>
  <c r="AB19" i="71"/>
  <c r="AD19" i="71" s="1"/>
  <c r="D42" i="71" s="1"/>
  <c r="G42" i="71" s="1"/>
  <c r="N19" i="71"/>
  <c r="AH18" i="71"/>
  <c r="AG18" i="71"/>
  <c r="AD18" i="71"/>
  <c r="D41" i="71" s="1"/>
  <c r="G41" i="71" s="1"/>
  <c r="AB18" i="71"/>
  <c r="N18" i="71"/>
  <c r="N22" i="71" s="1"/>
  <c r="P29" i="79" s="1"/>
  <c r="AG17" i="71"/>
  <c r="F40" i="71" s="1"/>
  <c r="AB17" i="71"/>
  <c r="AH17" i="71" s="1"/>
  <c r="L17" i="71"/>
  <c r="K17" i="71"/>
  <c r="AH16" i="71"/>
  <c r="AG16" i="71"/>
  <c r="F39" i="71" s="1"/>
  <c r="AD16" i="71"/>
  <c r="D39" i="71" s="1"/>
  <c r="G39" i="71" s="1"/>
  <c r="AB16" i="71"/>
  <c r="V34" i="71"/>
  <c r="F11" i="79" s="1"/>
  <c r="L13" i="22" s="1"/>
  <c r="N15" i="71"/>
  <c r="N14" i="71"/>
  <c r="N13" i="71"/>
  <c r="G16" i="71"/>
  <c r="P15" i="79" s="1"/>
  <c r="AH12" i="71"/>
  <c r="AG12" i="71"/>
  <c r="AD12" i="71"/>
  <c r="D36" i="71" s="1"/>
  <c r="G36" i="71" s="1"/>
  <c r="AB12" i="71"/>
  <c r="N12" i="71"/>
  <c r="G12" i="71"/>
  <c r="AH11" i="71"/>
  <c r="AG11" i="71"/>
  <c r="F35" i="71" s="1"/>
  <c r="AD11" i="71"/>
  <c r="D35" i="71" s="1"/>
  <c r="G35" i="71" s="1"/>
  <c r="AB11" i="71"/>
  <c r="V11" i="71"/>
  <c r="F10" i="79" s="1"/>
  <c r="L12" i="22" s="1"/>
  <c r="N11" i="71"/>
  <c r="AG10" i="71"/>
  <c r="F34" i="71" s="1"/>
  <c r="AB10" i="71"/>
  <c r="AH10" i="71" s="1"/>
  <c r="L10" i="71"/>
  <c r="K10" i="71"/>
  <c r="AG9" i="71"/>
  <c r="F33" i="71" s="1"/>
  <c r="AB9" i="71"/>
  <c r="AH9" i="71" s="1"/>
  <c r="AG8" i="71"/>
  <c r="F32" i="71" s="1"/>
  <c r="AB8" i="71"/>
  <c r="AD8" i="71" s="1"/>
  <c r="D32" i="71" s="1"/>
  <c r="G32" i="71" s="1"/>
  <c r="N8" i="71"/>
  <c r="G8" i="71"/>
  <c r="G11" i="71" s="1"/>
  <c r="P14" i="79" s="1"/>
  <c r="AG7" i="71"/>
  <c r="F31" i="71" s="1"/>
  <c r="AB7" i="71"/>
  <c r="AH7" i="71" s="1"/>
  <c r="N7" i="71"/>
  <c r="AG6" i="71"/>
  <c r="F30" i="71" s="1"/>
  <c r="AB6" i="71"/>
  <c r="AD6" i="71" s="1"/>
  <c r="D30" i="71" s="1"/>
  <c r="N6" i="71"/>
  <c r="N10" i="71" s="1"/>
  <c r="P26" i="79" s="1"/>
  <c r="AG5" i="71"/>
  <c r="F29" i="71" s="1"/>
  <c r="AB5" i="71"/>
  <c r="AH5" i="71" s="1"/>
  <c r="G5" i="71"/>
  <c r="AH4" i="71"/>
  <c r="AG4" i="71"/>
  <c r="F28" i="71" s="1"/>
  <c r="AD4" i="71"/>
  <c r="D28" i="71" s="1"/>
  <c r="AB4" i="71"/>
  <c r="L30" i="22" l="1"/>
  <c r="F29" i="79"/>
  <c r="L31" i="22" s="1"/>
  <c r="N17" i="71"/>
  <c r="P27" i="79" s="1"/>
  <c r="P28" i="79" s="1"/>
  <c r="P33" i="79" s="1"/>
  <c r="F9" i="79" s="1"/>
  <c r="L11" i="22" s="1"/>
  <c r="G7" i="71"/>
  <c r="P13" i="79" s="1"/>
  <c r="P18" i="79" s="1"/>
  <c r="F7" i="79" s="1"/>
  <c r="L9" i="22" s="1"/>
  <c r="AH27" i="71"/>
  <c r="AH15" i="71"/>
  <c r="G57" i="71"/>
  <c r="P23" i="79" s="1"/>
  <c r="G28" i="71"/>
  <c r="G30" i="71"/>
  <c r="AH47" i="71"/>
  <c r="AD5" i="71"/>
  <c r="D29" i="71" s="1"/>
  <c r="G29" i="71" s="1"/>
  <c r="AH6" i="71"/>
  <c r="AD7" i="71"/>
  <c r="D31" i="71" s="1"/>
  <c r="G31" i="71" s="1"/>
  <c r="AH8" i="71"/>
  <c r="AD9" i="71"/>
  <c r="D33" i="71" s="1"/>
  <c r="G33" i="71" s="1"/>
  <c r="AD10" i="71"/>
  <c r="D34" i="71" s="1"/>
  <c r="G34" i="71" s="1"/>
  <c r="AD17" i="71"/>
  <c r="D40" i="71" s="1"/>
  <c r="G40" i="71" s="1"/>
  <c r="G49" i="71" s="1"/>
  <c r="P21" i="79" s="1"/>
  <c r="AH19" i="71"/>
  <c r="AD21" i="71"/>
  <c r="D44" i="71" s="1"/>
  <c r="G44" i="71" s="1"/>
  <c r="AD23" i="71"/>
  <c r="D46" i="71" s="1"/>
  <c r="G46" i="71" s="1"/>
  <c r="AD28" i="71"/>
  <c r="D50" i="71" s="1"/>
  <c r="G50" i="71" s="1"/>
  <c r="G53" i="71" s="1"/>
  <c r="P22" i="79" s="1"/>
  <c r="AH32" i="71"/>
  <c r="AH33" i="71"/>
  <c r="F30" i="79" l="1"/>
  <c r="AH36" i="71"/>
  <c r="AH37" i="71" s="1"/>
  <c r="G38" i="71"/>
  <c r="P20" i="79" s="1"/>
  <c r="P24" i="79" s="1"/>
  <c r="F8" i="79" s="1"/>
  <c r="L10" i="22" s="1"/>
  <c r="O20" i="66" l="1"/>
  <c r="N20" i="66"/>
  <c r="M20" i="66"/>
  <c r="L20" i="66"/>
  <c r="K20" i="66"/>
  <c r="J20" i="66"/>
  <c r="I20" i="66"/>
  <c r="H20" i="66"/>
  <c r="G20" i="66"/>
  <c r="F20" i="66"/>
  <c r="E20" i="66"/>
  <c r="D20" i="66"/>
  <c r="C20" i="66"/>
  <c r="O11" i="66"/>
  <c r="N11" i="66"/>
  <c r="M11" i="66"/>
  <c r="L11" i="66"/>
  <c r="K11" i="66"/>
  <c r="J11" i="66"/>
  <c r="I11" i="66"/>
  <c r="H11" i="66"/>
  <c r="G11" i="66"/>
  <c r="F11" i="66"/>
  <c r="E11" i="66"/>
  <c r="D11" i="66"/>
  <c r="C11" i="66"/>
  <c r="O20" i="67" l="1"/>
  <c r="N20" i="67"/>
  <c r="M20" i="67"/>
  <c r="L20" i="67"/>
  <c r="O20" i="65" l="1"/>
  <c r="O20" i="64" l="1"/>
  <c r="O20" i="68" l="1"/>
  <c r="O20" i="69" l="1"/>
  <c r="N20" i="69"/>
  <c r="M20" i="69"/>
  <c r="L20" i="69"/>
  <c r="K20" i="69"/>
  <c r="J20" i="69"/>
  <c r="I20" i="69"/>
  <c r="H20" i="69"/>
  <c r="G20" i="69"/>
  <c r="F20" i="69"/>
  <c r="E20" i="69"/>
  <c r="D20" i="69"/>
  <c r="C20" i="69"/>
  <c r="O11" i="69"/>
  <c r="N11" i="69"/>
  <c r="M11" i="69"/>
  <c r="L11" i="69"/>
  <c r="K11" i="69"/>
  <c r="J11" i="69"/>
  <c r="I11" i="69"/>
  <c r="H11" i="69"/>
  <c r="G11" i="69"/>
  <c r="F11" i="69"/>
  <c r="E11" i="69"/>
  <c r="D11" i="69"/>
  <c r="C11" i="69"/>
  <c r="O20" i="70" l="1"/>
  <c r="I26" i="30" l="1"/>
  <c r="L26" i="30" s="1"/>
  <c r="I25" i="30"/>
  <c r="L25" i="30" s="1"/>
  <c r="I24" i="30"/>
  <c r="L24" i="30" s="1"/>
  <c r="I23" i="30"/>
  <c r="L23" i="30" s="1"/>
  <c r="I22" i="30"/>
  <c r="L22" i="30" s="1"/>
  <c r="I21" i="30"/>
  <c r="L21" i="30" s="1"/>
  <c r="N22" i="30" l="1"/>
  <c r="P22" i="30" s="1"/>
  <c r="F17" i="82" s="1"/>
  <c r="H19" i="22" s="1"/>
  <c r="F17" i="80"/>
  <c r="N25" i="30"/>
  <c r="P25" i="30" s="1"/>
  <c r="F17" i="35" s="1"/>
  <c r="F17" i="84"/>
  <c r="N23" i="30"/>
  <c r="P23" i="30" s="1"/>
  <c r="F17" i="81" s="1"/>
  <c r="I19" i="22" s="1"/>
  <c r="N21" i="30"/>
  <c r="P21" i="30" s="1"/>
  <c r="F17" i="83" s="1"/>
  <c r="G19" i="22" s="1"/>
  <c r="N24" i="30"/>
  <c r="P24" i="30" s="1"/>
  <c r="F17" i="78" s="1"/>
  <c r="J19" i="22" s="1"/>
  <c r="N26" i="30"/>
  <c r="P26" i="30" s="1"/>
  <c r="F17" i="79" s="1"/>
  <c r="L19" i="22" s="1"/>
  <c r="F20" i="22"/>
  <c r="L7" i="22" l="1"/>
  <c r="L32" i="22"/>
  <c r="J32" i="22" l="1"/>
  <c r="J7" i="22"/>
  <c r="I7" i="22" l="1"/>
  <c r="I32" i="22" l="1"/>
  <c r="H7" i="22" l="1"/>
  <c r="H32" i="22"/>
  <c r="AN38" i="56" l="1"/>
  <c r="AM36" i="56"/>
  <c r="AL36" i="56"/>
  <c r="AK36" i="56"/>
  <c r="AJ36" i="56"/>
  <c r="AI36" i="56"/>
  <c r="AH36" i="56"/>
  <c r="AG36" i="56"/>
  <c r="AF36" i="56"/>
  <c r="AE36" i="56"/>
  <c r="AD36" i="56"/>
  <c r="AC36" i="56"/>
  <c r="AB36" i="56"/>
  <c r="AA36" i="56"/>
  <c r="Z36" i="56"/>
  <c r="Y36" i="56"/>
  <c r="X36" i="56"/>
  <c r="W36" i="56"/>
  <c r="V36" i="56"/>
  <c r="U36" i="56"/>
  <c r="T36" i="56"/>
  <c r="S36" i="56"/>
  <c r="R36" i="56"/>
  <c r="Q36" i="56"/>
  <c r="P36" i="56"/>
  <c r="O36" i="56"/>
  <c r="N36" i="56"/>
  <c r="M36" i="56"/>
  <c r="L36" i="56"/>
  <c r="K36" i="56"/>
  <c r="J36" i="56"/>
  <c r="I36" i="56"/>
  <c r="H36" i="56"/>
  <c r="G36" i="56"/>
  <c r="F36" i="56"/>
  <c r="E36" i="56"/>
  <c r="D36" i="56"/>
  <c r="AN35" i="56"/>
  <c r="AN34" i="56"/>
  <c r="AN33" i="56"/>
  <c r="AN32" i="56"/>
  <c r="Q30" i="56"/>
  <c r="Q37" i="56" s="1"/>
  <c r="AM21" i="56"/>
  <c r="AM30" i="56" s="1"/>
  <c r="AM9" i="51" s="1"/>
  <c r="AL21" i="56"/>
  <c r="AL30" i="56" s="1"/>
  <c r="AK21" i="56"/>
  <c r="AK30" i="56" s="1"/>
  <c r="AJ21" i="56"/>
  <c r="AJ30" i="56" s="1"/>
  <c r="AJ9" i="51" s="1"/>
  <c r="AI21" i="56"/>
  <c r="AI30" i="56" s="1"/>
  <c r="AI9" i="51" s="1"/>
  <c r="AH21" i="56"/>
  <c r="AH30" i="56" s="1"/>
  <c r="AH9" i="51" s="1"/>
  <c r="AG21" i="56"/>
  <c r="AG30" i="56" s="1"/>
  <c r="AG37" i="56" s="1"/>
  <c r="AF21" i="56"/>
  <c r="AF30" i="56" s="1"/>
  <c r="AF9" i="51" s="1"/>
  <c r="AE21" i="56"/>
  <c r="AD21" i="56"/>
  <c r="AD30" i="56" s="1"/>
  <c r="AC21" i="56"/>
  <c r="AC30" i="56" s="1"/>
  <c r="AB21" i="56"/>
  <c r="AB30" i="56" s="1"/>
  <c r="AB9" i="51" s="1"/>
  <c r="AA21" i="56"/>
  <c r="AA30" i="56" s="1"/>
  <c r="AA9" i="51" s="1"/>
  <c r="Z21" i="56"/>
  <c r="Z30" i="56" s="1"/>
  <c r="Y21" i="56"/>
  <c r="Y30" i="56" s="1"/>
  <c r="Y37" i="56" s="1"/>
  <c r="X21" i="56"/>
  <c r="X30" i="56" s="1"/>
  <c r="X9" i="51" s="1"/>
  <c r="W21" i="56"/>
  <c r="V21" i="56"/>
  <c r="V30" i="56" s="1"/>
  <c r="V9" i="51" s="1"/>
  <c r="U21" i="56"/>
  <c r="U30" i="56" s="1"/>
  <c r="T21" i="56"/>
  <c r="T30" i="56" s="1"/>
  <c r="T9" i="51" s="1"/>
  <c r="S21" i="56"/>
  <c r="R21" i="56"/>
  <c r="R30" i="56" s="1"/>
  <c r="Q21" i="56"/>
  <c r="P21" i="56"/>
  <c r="P30" i="56" s="1"/>
  <c r="P9" i="51" s="1"/>
  <c r="O21" i="56"/>
  <c r="O30" i="56" s="1"/>
  <c r="O9" i="51" s="1"/>
  <c r="N21" i="56"/>
  <c r="N30" i="56" s="1"/>
  <c r="M21" i="56"/>
  <c r="M30" i="56" s="1"/>
  <c r="L21" i="56"/>
  <c r="L30" i="56" s="1"/>
  <c r="L9" i="51" s="1"/>
  <c r="K21" i="56"/>
  <c r="K30" i="56" s="1"/>
  <c r="K9" i="51" s="1"/>
  <c r="J21" i="56"/>
  <c r="J30" i="56" s="1"/>
  <c r="J9" i="51" s="1"/>
  <c r="I21" i="56"/>
  <c r="I30" i="56" s="1"/>
  <c r="H21" i="56"/>
  <c r="H30" i="56" s="1"/>
  <c r="H9" i="51" s="1"/>
  <c r="G21" i="56"/>
  <c r="F21" i="56"/>
  <c r="F30" i="56" s="1"/>
  <c r="E21" i="56"/>
  <c r="E30" i="56" s="1"/>
  <c r="D21" i="56"/>
  <c r="D30" i="56" s="1"/>
  <c r="D9" i="51" s="1"/>
  <c r="AN20" i="56"/>
  <c r="AN19" i="56"/>
  <c r="AN17" i="56"/>
  <c r="AN16" i="56"/>
  <c r="AN15" i="56"/>
  <c r="AN14" i="56"/>
  <c r="AN13" i="56"/>
  <c r="AN12" i="56"/>
  <c r="AN11" i="56"/>
  <c r="AN10" i="56"/>
  <c r="AN9" i="56"/>
  <c r="E37" i="56" l="1"/>
  <c r="M37" i="56"/>
  <c r="AK37" i="56"/>
  <c r="F37" i="56"/>
  <c r="N37" i="56"/>
  <c r="R37" i="56"/>
  <c r="Z37" i="56"/>
  <c r="AD37" i="56"/>
  <c r="AL37" i="56"/>
  <c r="U37" i="56"/>
  <c r="AC37" i="56"/>
  <c r="T22" i="56"/>
  <c r="W22" i="56"/>
  <c r="AF22" i="56"/>
  <c r="Y9" i="51"/>
  <c r="AD9" i="51"/>
  <c r="N9" i="51"/>
  <c r="R9" i="51"/>
  <c r="F9" i="51"/>
  <c r="U9" i="51"/>
  <c r="AL9" i="51"/>
  <c r="AG9" i="51"/>
  <c r="AC9" i="51"/>
  <c r="E9" i="51"/>
  <c r="AK9" i="51"/>
  <c r="Z9" i="51"/>
  <c r="Q9" i="51"/>
  <c r="M9" i="51"/>
  <c r="AN22" i="56"/>
  <c r="I37" i="56"/>
  <c r="I9" i="51"/>
  <c r="H22" i="56"/>
  <c r="Q31" i="56"/>
  <c r="AC31" i="56"/>
  <c r="E31" i="56"/>
  <c r="K37" i="56"/>
  <c r="O37" i="56"/>
  <c r="AA37" i="56"/>
  <c r="AI37" i="56"/>
  <c r="AM37" i="56"/>
  <c r="D37" i="56"/>
  <c r="H37" i="56"/>
  <c r="L37" i="56"/>
  <c r="P37" i="56"/>
  <c r="T37" i="56"/>
  <c r="X37" i="56"/>
  <c r="AB37" i="56"/>
  <c r="AF37" i="56"/>
  <c r="AJ37" i="56"/>
  <c r="K31" i="56"/>
  <c r="J37" i="56"/>
  <c r="V37" i="56"/>
  <c r="AI31" i="56"/>
  <c r="AH37" i="56"/>
  <c r="K22" i="56"/>
  <c r="AI22" i="56"/>
  <c r="AN21" i="56"/>
  <c r="N22" i="56"/>
  <c r="Z22" i="56"/>
  <c r="AL22" i="56"/>
  <c r="AN36" i="56"/>
  <c r="E22" i="56"/>
  <c r="Q22" i="56"/>
  <c r="AC22" i="56"/>
  <c r="G30" i="56"/>
  <c r="S30" i="56"/>
  <c r="W30" i="56"/>
  <c r="AE30" i="56"/>
  <c r="AE37" i="56" s="1"/>
  <c r="N31" i="56"/>
  <c r="Z31" i="56"/>
  <c r="AL31" i="56"/>
  <c r="W37" i="56" l="1"/>
  <c r="W9" i="51"/>
  <c r="H31" i="56"/>
  <c r="G9" i="51"/>
  <c r="AF31" i="56"/>
  <c r="AE9" i="51"/>
  <c r="G37" i="56"/>
  <c r="T31" i="56"/>
  <c r="S9" i="51"/>
  <c r="W31" i="56"/>
  <c r="S37" i="56"/>
  <c r="AN30" i="56"/>
  <c r="AN37" i="56" l="1"/>
  <c r="AN31" i="56"/>
  <c r="L37" i="22"/>
  <c r="AN9" i="51"/>
  <c r="AN52" i="55"/>
  <c r="AM50" i="55"/>
  <c r="AL50" i="55"/>
  <c r="AK50" i="55"/>
  <c r="AJ50" i="55"/>
  <c r="AI50" i="55"/>
  <c r="AH50" i="55"/>
  <c r="AG50" i="55"/>
  <c r="AF50" i="55"/>
  <c r="AE50" i="55"/>
  <c r="AD50" i="55"/>
  <c r="AC50" i="55"/>
  <c r="AB50" i="55"/>
  <c r="AA50" i="55"/>
  <c r="Z50" i="55"/>
  <c r="Y50" i="55"/>
  <c r="X50" i="55"/>
  <c r="W50" i="55"/>
  <c r="V50" i="55"/>
  <c r="U50" i="55"/>
  <c r="T50" i="55"/>
  <c r="S50" i="55"/>
  <c r="R50" i="55"/>
  <c r="Q50" i="55"/>
  <c r="P50" i="55"/>
  <c r="O50" i="55"/>
  <c r="N50" i="55"/>
  <c r="M50" i="55"/>
  <c r="L50" i="55"/>
  <c r="K50" i="55"/>
  <c r="J50" i="55"/>
  <c r="I50" i="55"/>
  <c r="H50" i="55"/>
  <c r="G50" i="55"/>
  <c r="F50" i="55"/>
  <c r="E50" i="55"/>
  <c r="D50" i="55"/>
  <c r="AN49" i="55"/>
  <c r="AN48" i="55"/>
  <c r="AN47" i="55"/>
  <c r="AN46" i="55"/>
  <c r="AM44" i="55"/>
  <c r="AM51" i="55" s="1"/>
  <c r="AL44" i="55"/>
  <c r="AI44" i="55"/>
  <c r="AI51" i="55" s="1"/>
  <c r="AE44" i="55"/>
  <c r="AD44" i="55"/>
  <c r="AA44" i="55"/>
  <c r="AA51" i="55" s="1"/>
  <c r="Z44" i="55"/>
  <c r="W44" i="55"/>
  <c r="W51" i="55" s="1"/>
  <c r="V44" i="55"/>
  <c r="R44" i="55"/>
  <c r="O44" i="55"/>
  <c r="N44" i="55"/>
  <c r="K44" i="55"/>
  <c r="J44" i="55"/>
  <c r="G44" i="55"/>
  <c r="F44" i="55"/>
  <c r="AL36" i="55"/>
  <c r="Z36" i="55"/>
  <c r="N36" i="55"/>
  <c r="AM35" i="55"/>
  <c r="AL35" i="55"/>
  <c r="AK35" i="55"/>
  <c r="AK44" i="55" s="1"/>
  <c r="AJ35" i="55"/>
  <c r="AJ44" i="55" s="1"/>
  <c r="AI35" i="55"/>
  <c r="AH35" i="55"/>
  <c r="AI36" i="55" s="1"/>
  <c r="AG35" i="55"/>
  <c r="AG44" i="55" s="1"/>
  <c r="AF35" i="55"/>
  <c r="AF36" i="55" s="1"/>
  <c r="AE35" i="55"/>
  <c r="AD35" i="55"/>
  <c r="AC35" i="55"/>
  <c r="AC44" i="55" s="1"/>
  <c r="AB35" i="55"/>
  <c r="AC36" i="55" s="1"/>
  <c r="AA35" i="55"/>
  <c r="Z35" i="55"/>
  <c r="Y35" i="55"/>
  <c r="Y44" i="55" s="1"/>
  <c r="X35" i="55"/>
  <c r="X44" i="55" s="1"/>
  <c r="W35" i="55"/>
  <c r="V35" i="55"/>
  <c r="W36" i="55" s="1"/>
  <c r="U35" i="55"/>
  <c r="U44" i="55" s="1"/>
  <c r="T35" i="55"/>
  <c r="T44" i="55" s="1"/>
  <c r="S35" i="55"/>
  <c r="S44" i="55" s="1"/>
  <c r="R35" i="55"/>
  <c r="Q35" i="55"/>
  <c r="Q44" i="55" s="1"/>
  <c r="P35" i="55"/>
  <c r="Q36" i="55" s="1"/>
  <c r="O35" i="55"/>
  <c r="N35" i="55"/>
  <c r="M35" i="55"/>
  <c r="M44" i="55" s="1"/>
  <c r="L35" i="55"/>
  <c r="L44" i="55" s="1"/>
  <c r="K35" i="55"/>
  <c r="J35" i="55"/>
  <c r="K36" i="55" s="1"/>
  <c r="I35" i="55"/>
  <c r="I44" i="55" s="1"/>
  <c r="H35" i="55"/>
  <c r="H44" i="55" s="1"/>
  <c r="G35" i="55"/>
  <c r="F35" i="55"/>
  <c r="E35" i="55"/>
  <c r="E44" i="55" s="1"/>
  <c r="D35" i="55"/>
  <c r="D44" i="55" s="1"/>
  <c r="AN34" i="55"/>
  <c r="AN33" i="55"/>
  <c r="AN32" i="55"/>
  <c r="AN31" i="55"/>
  <c r="AN30" i="55"/>
  <c r="AN29" i="55"/>
  <c r="AN28" i="55"/>
  <c r="AN27" i="55"/>
  <c r="AN26" i="55"/>
  <c r="AN25" i="55"/>
  <c r="AN24" i="55"/>
  <c r="AN23" i="55"/>
  <c r="AN22" i="55"/>
  <c r="AN21" i="55"/>
  <c r="AN20" i="55"/>
  <c r="AN19" i="55"/>
  <c r="AN18" i="55"/>
  <c r="AN17" i="55"/>
  <c r="AN16" i="55"/>
  <c r="AN15" i="55"/>
  <c r="AN14" i="55"/>
  <c r="AN13" i="55"/>
  <c r="AN12" i="55"/>
  <c r="AN11" i="55"/>
  <c r="AN10" i="55"/>
  <c r="AN9" i="55"/>
  <c r="E51" i="55" l="1"/>
  <c r="I51" i="55"/>
  <c r="M51" i="55"/>
  <c r="Q51" i="55"/>
  <c r="U51" i="55"/>
  <c r="Y51" i="55"/>
  <c r="AC51" i="55"/>
  <c r="AG51" i="55"/>
  <c r="AK51" i="55"/>
  <c r="K51" i="55"/>
  <c r="AE51" i="55"/>
  <c r="W45" i="55"/>
  <c r="G51" i="55"/>
  <c r="N45" i="55"/>
  <c r="Z45" i="55"/>
  <c r="AL45" i="55"/>
  <c r="F51" i="55"/>
  <c r="J51" i="55"/>
  <c r="N51" i="55"/>
  <c r="R51" i="55"/>
  <c r="V51" i="55"/>
  <c r="Z51" i="55"/>
  <c r="AD51" i="55"/>
  <c r="AL51" i="55"/>
  <c r="O51" i="55"/>
  <c r="AH44" i="55"/>
  <c r="S51" i="55"/>
  <c r="T45" i="55"/>
  <c r="AN36" i="55"/>
  <c r="H45" i="55"/>
  <c r="E45" i="55"/>
  <c r="K45" i="55"/>
  <c r="AI45" i="55"/>
  <c r="D51" i="55"/>
  <c r="H51" i="55"/>
  <c r="L51" i="55"/>
  <c r="T51" i="55"/>
  <c r="X51" i="55"/>
  <c r="AJ51" i="55"/>
  <c r="AN35" i="55"/>
  <c r="E36" i="55"/>
  <c r="H36" i="55"/>
  <c r="T36" i="55"/>
  <c r="P44" i="55"/>
  <c r="AB44" i="55"/>
  <c r="AF44" i="55"/>
  <c r="AN50" i="55"/>
  <c r="AF45" i="55" l="1"/>
  <c r="Q45" i="55"/>
  <c r="P51" i="55"/>
  <c r="AH51" i="55"/>
  <c r="AC45" i="55"/>
  <c r="AF51" i="55"/>
  <c r="AB51" i="55"/>
  <c r="AN44" i="55"/>
  <c r="AN51" i="55" l="1"/>
  <c r="AN45" i="55"/>
  <c r="AN37" i="54" l="1"/>
  <c r="AM35" i="54"/>
  <c r="AL35" i="54"/>
  <c r="AK35" i="54"/>
  <c r="AJ35" i="54"/>
  <c r="AI35" i="54"/>
  <c r="AH35" i="54"/>
  <c r="AG35" i="54"/>
  <c r="AF35" i="54"/>
  <c r="AE35" i="54"/>
  <c r="AD35" i="54"/>
  <c r="AC35" i="54"/>
  <c r="AB35" i="54"/>
  <c r="AA35" i="54"/>
  <c r="Z35" i="54"/>
  <c r="Y35" i="54"/>
  <c r="X35" i="54"/>
  <c r="W35" i="54"/>
  <c r="V35" i="54"/>
  <c r="U35" i="54"/>
  <c r="T35" i="54"/>
  <c r="S35" i="54"/>
  <c r="R35" i="54"/>
  <c r="Q35" i="54"/>
  <c r="P35" i="54"/>
  <c r="O35" i="54"/>
  <c r="N35" i="54"/>
  <c r="M35" i="54"/>
  <c r="L35" i="54"/>
  <c r="K35" i="54"/>
  <c r="J35" i="54"/>
  <c r="I35" i="54"/>
  <c r="H35" i="54"/>
  <c r="G35" i="54"/>
  <c r="F35" i="54"/>
  <c r="E35" i="54"/>
  <c r="D35" i="54"/>
  <c r="AN34" i="54"/>
  <c r="AN33" i="54"/>
  <c r="AN32" i="54"/>
  <c r="AN31" i="54"/>
  <c r="AK29" i="54"/>
  <c r="AJ29" i="54"/>
  <c r="AC29" i="54"/>
  <c r="AC7" i="51" s="1"/>
  <c r="Y29" i="54"/>
  <c r="X29" i="54"/>
  <c r="Q29" i="54"/>
  <c r="P29" i="54"/>
  <c r="I29" i="54"/>
  <c r="E29" i="54"/>
  <c r="D29" i="54"/>
  <c r="AM20" i="54"/>
  <c r="AM29" i="54" s="1"/>
  <c r="AM7" i="51" s="1"/>
  <c r="AL20" i="54"/>
  <c r="AL29" i="54" s="1"/>
  <c r="AK20" i="54"/>
  <c r="AJ20" i="54"/>
  <c r="AI20" i="54"/>
  <c r="AI29" i="54" s="1"/>
  <c r="AI7" i="51" s="1"/>
  <c r="AH20" i="54"/>
  <c r="AH29" i="54" s="1"/>
  <c r="AG20" i="54"/>
  <c r="AG29" i="54" s="1"/>
  <c r="AF20" i="54"/>
  <c r="AF29" i="54" s="1"/>
  <c r="AE20" i="54"/>
  <c r="AE29" i="54" s="1"/>
  <c r="AE7" i="51" s="1"/>
  <c r="AD20" i="54"/>
  <c r="AD29" i="54" s="1"/>
  <c r="AD7" i="51" s="1"/>
  <c r="AC20" i="54"/>
  <c r="AB20" i="54"/>
  <c r="AB29" i="54" s="1"/>
  <c r="AA20" i="54"/>
  <c r="AA29" i="54" s="1"/>
  <c r="AA7" i="51" s="1"/>
  <c r="Z20" i="54"/>
  <c r="Z29" i="54" s="1"/>
  <c r="Y20" i="54"/>
  <c r="X20" i="54"/>
  <c r="W20" i="54"/>
  <c r="W29" i="54" s="1"/>
  <c r="W7" i="51" s="1"/>
  <c r="V20" i="54"/>
  <c r="V29" i="54" s="1"/>
  <c r="U20" i="54"/>
  <c r="U29" i="54" s="1"/>
  <c r="T20" i="54"/>
  <c r="T29" i="54" s="1"/>
  <c r="S20" i="54"/>
  <c r="S29" i="54" s="1"/>
  <c r="R20" i="54"/>
  <c r="R29" i="54" s="1"/>
  <c r="R7" i="51" s="1"/>
  <c r="Q20" i="54"/>
  <c r="P20" i="54"/>
  <c r="O20" i="54"/>
  <c r="O29" i="54" s="1"/>
  <c r="O7" i="51" s="1"/>
  <c r="N20" i="54"/>
  <c r="N29" i="54" s="1"/>
  <c r="M20" i="54"/>
  <c r="L20" i="54"/>
  <c r="L29" i="54" s="1"/>
  <c r="K20" i="54"/>
  <c r="K29" i="54" s="1"/>
  <c r="K7" i="51" s="1"/>
  <c r="J20" i="54"/>
  <c r="J29" i="54" s="1"/>
  <c r="J7" i="51" s="1"/>
  <c r="I20" i="54"/>
  <c r="H20" i="54"/>
  <c r="H29" i="54" s="1"/>
  <c r="G20" i="54"/>
  <c r="G29" i="54" s="1"/>
  <c r="G7" i="51" s="1"/>
  <c r="F20" i="54"/>
  <c r="F29" i="54" s="1"/>
  <c r="F7" i="51" s="1"/>
  <c r="E20" i="54"/>
  <c r="D20" i="54"/>
  <c r="AN19" i="54"/>
  <c r="AN18" i="54"/>
  <c r="AN17" i="54"/>
  <c r="AN16" i="54"/>
  <c r="AN15" i="54"/>
  <c r="AN14" i="54"/>
  <c r="AN13" i="54"/>
  <c r="AN12" i="54"/>
  <c r="AN11" i="54"/>
  <c r="AN10" i="54"/>
  <c r="AN9" i="54"/>
  <c r="T21" i="54" l="1"/>
  <c r="E21" i="54"/>
  <c r="N21" i="54"/>
  <c r="Q21" i="54"/>
  <c r="Z21" i="54"/>
  <c r="AC21" i="54"/>
  <c r="AL21" i="54"/>
  <c r="AF21" i="54"/>
  <c r="M29" i="54"/>
  <c r="M7" i="51" s="1"/>
  <c r="AN35" i="54"/>
  <c r="AC36" i="54"/>
  <c r="Z30" i="54"/>
  <c r="Z7" i="51"/>
  <c r="AI30" i="54"/>
  <c r="AH7" i="51"/>
  <c r="D36" i="54"/>
  <c r="D7" i="51"/>
  <c r="X36" i="54"/>
  <c r="X7" i="51"/>
  <c r="I36" i="54"/>
  <c r="I7" i="51"/>
  <c r="T36" i="54"/>
  <c r="T7" i="51"/>
  <c r="AK36" i="54"/>
  <c r="AK7" i="51"/>
  <c r="U36" i="54"/>
  <c r="U7" i="51"/>
  <c r="AF36" i="54"/>
  <c r="AF7" i="51"/>
  <c r="M36" i="54"/>
  <c r="N30" i="54"/>
  <c r="N7" i="51"/>
  <c r="W30" i="54"/>
  <c r="V7" i="51"/>
  <c r="AL30" i="54"/>
  <c r="AL7" i="51"/>
  <c r="P36" i="54"/>
  <c r="P7" i="51"/>
  <c r="AG36" i="54"/>
  <c r="AG7" i="51"/>
  <c r="T30" i="54"/>
  <c r="S7" i="51"/>
  <c r="E36" i="54"/>
  <c r="E7" i="51"/>
  <c r="Q36" i="54"/>
  <c r="Q7" i="51"/>
  <c r="Y36" i="54"/>
  <c r="Y7" i="51"/>
  <c r="AJ36" i="54"/>
  <c r="AJ7" i="51"/>
  <c r="AB36" i="54"/>
  <c r="AB7" i="51"/>
  <c r="AN20" i="54"/>
  <c r="L36" i="54"/>
  <c r="L7" i="51"/>
  <c r="K30" i="54"/>
  <c r="H36" i="54"/>
  <c r="H7" i="51"/>
  <c r="H21" i="54"/>
  <c r="AN21" i="54"/>
  <c r="H30" i="54"/>
  <c r="AF30" i="54"/>
  <c r="F36" i="54"/>
  <c r="J36" i="54"/>
  <c r="N36" i="54"/>
  <c r="R36" i="54"/>
  <c r="V36" i="54"/>
  <c r="Z36" i="54"/>
  <c r="AD36" i="54"/>
  <c r="AH36" i="54"/>
  <c r="AL36" i="54"/>
  <c r="G36" i="54"/>
  <c r="K36" i="54"/>
  <c r="O36" i="54"/>
  <c r="S36" i="54"/>
  <c r="W36" i="54"/>
  <c r="AA36" i="54"/>
  <c r="AE36" i="54"/>
  <c r="AI36" i="54"/>
  <c r="AM36" i="54"/>
  <c r="K21" i="54"/>
  <c r="W21" i="54"/>
  <c r="AI21" i="54"/>
  <c r="E30" i="54"/>
  <c r="Q30" i="54"/>
  <c r="AC30" i="54"/>
  <c r="AN29" i="54"/>
  <c r="J37" i="22" l="1"/>
  <c r="AN7" i="51"/>
  <c r="AN36" i="54"/>
  <c r="AN30" i="54"/>
  <c r="AN36" i="53" l="1"/>
  <c r="AM34" i="53"/>
  <c r="AL34" i="53"/>
  <c r="AK34" i="53"/>
  <c r="AJ34" i="53"/>
  <c r="AI34" i="53"/>
  <c r="AH34" i="53"/>
  <c r="AG34" i="53"/>
  <c r="AF34" i="53"/>
  <c r="AE34" i="53"/>
  <c r="AD34" i="53"/>
  <c r="AC34" i="53"/>
  <c r="AB34" i="53"/>
  <c r="AA34" i="53"/>
  <c r="Z34" i="53"/>
  <c r="Y34" i="53"/>
  <c r="X34" i="53"/>
  <c r="W34" i="53"/>
  <c r="V34" i="53"/>
  <c r="U34" i="53"/>
  <c r="T34" i="53"/>
  <c r="S34" i="53"/>
  <c r="R34" i="53"/>
  <c r="Q34" i="53"/>
  <c r="P34" i="53"/>
  <c r="O34" i="53"/>
  <c r="N34" i="53"/>
  <c r="M34" i="53"/>
  <c r="L34" i="53"/>
  <c r="K34" i="53"/>
  <c r="J34" i="53"/>
  <c r="I34" i="53"/>
  <c r="H34" i="53"/>
  <c r="G34" i="53"/>
  <c r="F34" i="53"/>
  <c r="E34" i="53"/>
  <c r="D34" i="53"/>
  <c r="AN33" i="53"/>
  <c r="AN32" i="53"/>
  <c r="AN31" i="53"/>
  <c r="AN30" i="53"/>
  <c r="AK28" i="53"/>
  <c r="AK6" i="51" s="1"/>
  <c r="AC28" i="53"/>
  <c r="AC6" i="51" s="1"/>
  <c r="AM19" i="53"/>
  <c r="AM28" i="53" s="1"/>
  <c r="AM6" i="51" s="1"/>
  <c r="AL19" i="53"/>
  <c r="AL28" i="53" s="1"/>
  <c r="AL6" i="51" s="1"/>
  <c r="AK19" i="53"/>
  <c r="AJ19" i="53"/>
  <c r="AJ28" i="53" s="1"/>
  <c r="AJ35" i="53" s="1"/>
  <c r="AI19" i="53"/>
  <c r="AI28" i="53" s="1"/>
  <c r="AI6" i="51" s="1"/>
  <c r="AH19" i="53"/>
  <c r="AH28" i="53" s="1"/>
  <c r="AG19" i="53"/>
  <c r="AG28" i="53" s="1"/>
  <c r="AG35" i="53" s="1"/>
  <c r="AF19" i="53"/>
  <c r="AF28" i="53" s="1"/>
  <c r="AF35" i="53" s="1"/>
  <c r="AE19" i="53"/>
  <c r="AE28" i="53" s="1"/>
  <c r="AE6" i="51" s="1"/>
  <c r="AD19" i="53"/>
  <c r="AD28" i="53" s="1"/>
  <c r="AD6" i="51" s="1"/>
  <c r="AC19" i="53"/>
  <c r="AB19" i="53"/>
  <c r="AB28" i="53" s="1"/>
  <c r="AA19" i="53"/>
  <c r="AA28" i="53" s="1"/>
  <c r="AA6" i="51" s="1"/>
  <c r="Z19" i="53"/>
  <c r="Z28" i="53" s="1"/>
  <c r="Y19" i="53"/>
  <c r="Y28" i="53" s="1"/>
  <c r="Y35" i="53" s="1"/>
  <c r="X19" i="53"/>
  <c r="X28" i="53" s="1"/>
  <c r="X35" i="53" s="1"/>
  <c r="W19" i="53"/>
  <c r="W28" i="53" s="1"/>
  <c r="W6" i="51" s="1"/>
  <c r="V19" i="53"/>
  <c r="V28" i="53" s="1"/>
  <c r="U19" i="53"/>
  <c r="U28" i="53" s="1"/>
  <c r="U6" i="51" s="1"/>
  <c r="T19" i="53"/>
  <c r="T28" i="53" s="1"/>
  <c r="T35" i="53" s="1"/>
  <c r="S19" i="53"/>
  <c r="S28" i="53" s="1"/>
  <c r="R19" i="53"/>
  <c r="R28" i="53" s="1"/>
  <c r="R6" i="51" s="1"/>
  <c r="Q19" i="53"/>
  <c r="Q28" i="53" s="1"/>
  <c r="Q35" i="53" s="1"/>
  <c r="P19" i="53"/>
  <c r="P28" i="53" s="1"/>
  <c r="P35" i="53" s="1"/>
  <c r="O19" i="53"/>
  <c r="O28" i="53" s="1"/>
  <c r="O6" i="51" s="1"/>
  <c r="N19" i="53"/>
  <c r="N28" i="53" s="1"/>
  <c r="N6" i="51" s="1"/>
  <c r="M19" i="53"/>
  <c r="L19" i="53"/>
  <c r="L28" i="53" s="1"/>
  <c r="K19" i="53"/>
  <c r="K28" i="53" s="1"/>
  <c r="K6" i="51" s="1"/>
  <c r="J19" i="53"/>
  <c r="J28" i="53" s="1"/>
  <c r="J6" i="51" s="1"/>
  <c r="I19" i="53"/>
  <c r="I28" i="53" s="1"/>
  <c r="H19" i="53"/>
  <c r="H28" i="53" s="1"/>
  <c r="H35" i="53" s="1"/>
  <c r="G19" i="53"/>
  <c r="G28" i="53" s="1"/>
  <c r="G6" i="51" s="1"/>
  <c r="F19" i="53"/>
  <c r="F28" i="53" s="1"/>
  <c r="F6" i="51" s="1"/>
  <c r="E19" i="53"/>
  <c r="E28" i="53" s="1"/>
  <c r="E35" i="53" s="1"/>
  <c r="D19" i="53"/>
  <c r="D35" i="53" s="1"/>
  <c r="AN18" i="53"/>
  <c r="AN17" i="53"/>
  <c r="AN16" i="53"/>
  <c r="AN15" i="53"/>
  <c r="AN14" i="53"/>
  <c r="AN13" i="53"/>
  <c r="AN12" i="53"/>
  <c r="AN11" i="53"/>
  <c r="AN10" i="53"/>
  <c r="AN9" i="53"/>
  <c r="H20" i="53" l="1"/>
  <c r="E20" i="53"/>
  <c r="N20" i="53"/>
  <c r="Q20" i="53"/>
  <c r="Z20" i="53"/>
  <c r="AL20" i="53"/>
  <c r="AF20" i="53"/>
  <c r="M28" i="53"/>
  <c r="M35" i="53" s="1"/>
  <c r="AN34" i="53"/>
  <c r="T29" i="53"/>
  <c r="AG6" i="51"/>
  <c r="T6" i="51"/>
  <c r="X6" i="51"/>
  <c r="U35" i="53"/>
  <c r="D6" i="51"/>
  <c r="Y6" i="51"/>
  <c r="E6" i="51"/>
  <c r="AC35" i="53"/>
  <c r="H6" i="51"/>
  <c r="AK35" i="53"/>
  <c r="AF6" i="51"/>
  <c r="Q6" i="51"/>
  <c r="W29" i="53"/>
  <c r="Z29" i="53"/>
  <c r="AI29" i="53"/>
  <c r="AL29" i="53"/>
  <c r="AJ6" i="51"/>
  <c r="Z6" i="51"/>
  <c r="P6" i="51"/>
  <c r="AH6" i="51"/>
  <c r="AB35" i="53"/>
  <c r="AB6" i="51"/>
  <c r="AC20" i="53"/>
  <c r="V6" i="51"/>
  <c r="AN19" i="53"/>
  <c r="T20" i="53"/>
  <c r="S6" i="51"/>
  <c r="L35" i="53"/>
  <c r="L6" i="51"/>
  <c r="K29" i="53"/>
  <c r="I35" i="53"/>
  <c r="I6" i="51"/>
  <c r="AN20" i="53"/>
  <c r="H29" i="53"/>
  <c r="AF29" i="53"/>
  <c r="F35" i="53"/>
  <c r="J35" i="53"/>
  <c r="N35" i="53"/>
  <c r="R35" i="53"/>
  <c r="V35" i="53"/>
  <c r="Z35" i="53"/>
  <c r="AD35" i="53"/>
  <c r="AH35" i="53"/>
  <c r="AL35" i="53"/>
  <c r="G35" i="53"/>
  <c r="K35" i="53"/>
  <c r="O35" i="53"/>
  <c r="S35" i="53"/>
  <c r="W35" i="53"/>
  <c r="AA35" i="53"/>
  <c r="AE35" i="53"/>
  <c r="AI35" i="53"/>
  <c r="AM35" i="53"/>
  <c r="K20" i="53"/>
  <c r="W20" i="53"/>
  <c r="AI20" i="53"/>
  <c r="E29" i="53"/>
  <c r="Q29" i="53"/>
  <c r="AC29" i="53"/>
  <c r="N29" i="53" l="1"/>
  <c r="AN29" i="53" s="1"/>
  <c r="AN28" i="53"/>
  <c r="I37" i="22" s="1"/>
  <c r="M6" i="51"/>
  <c r="AN35" i="53"/>
  <c r="AN6" i="51" l="1"/>
  <c r="AN36" i="52"/>
  <c r="AM34" i="52"/>
  <c r="AL34" i="52"/>
  <c r="AK34" i="52"/>
  <c r="AJ34" i="52"/>
  <c r="AI34" i="52"/>
  <c r="AH34" i="52"/>
  <c r="AG34" i="52"/>
  <c r="AF34" i="52"/>
  <c r="AE34" i="52"/>
  <c r="AD34" i="52"/>
  <c r="AC34" i="52"/>
  <c r="AB34" i="52"/>
  <c r="AA34" i="52"/>
  <c r="Z34" i="52"/>
  <c r="Y34" i="52"/>
  <c r="X34" i="52"/>
  <c r="W34" i="52"/>
  <c r="V34" i="52"/>
  <c r="U34" i="52"/>
  <c r="T34" i="52"/>
  <c r="S34" i="52"/>
  <c r="R34" i="52"/>
  <c r="Q34" i="52"/>
  <c r="P34" i="52"/>
  <c r="O34" i="52"/>
  <c r="N34" i="52"/>
  <c r="M34" i="52"/>
  <c r="L34" i="52"/>
  <c r="K34" i="52"/>
  <c r="J34" i="52"/>
  <c r="I34" i="52"/>
  <c r="H34" i="52"/>
  <c r="G34" i="52"/>
  <c r="F34" i="52"/>
  <c r="E34" i="52"/>
  <c r="D34" i="52"/>
  <c r="AN33" i="52"/>
  <c r="AN32" i="52"/>
  <c r="AN31" i="52"/>
  <c r="AN30" i="52"/>
  <c r="AM19" i="52"/>
  <c r="AM28" i="52" s="1"/>
  <c r="AM5" i="51" s="1"/>
  <c r="AL19" i="52"/>
  <c r="AL28" i="52" s="1"/>
  <c r="AL5" i="51" s="1"/>
  <c r="AK19" i="52"/>
  <c r="AJ19" i="52"/>
  <c r="AJ28" i="52" s="1"/>
  <c r="AJ35" i="52" s="1"/>
  <c r="AI19" i="52"/>
  <c r="AI28" i="52" s="1"/>
  <c r="AI5" i="51" s="1"/>
  <c r="AH19" i="52"/>
  <c r="AH28" i="52" s="1"/>
  <c r="AH5" i="51" s="1"/>
  <c r="AG19" i="52"/>
  <c r="AF20" i="52" s="1"/>
  <c r="AF19" i="52"/>
  <c r="AF28" i="52" s="1"/>
  <c r="AF35" i="52" s="1"/>
  <c r="AE19" i="52"/>
  <c r="AE28" i="52" s="1"/>
  <c r="AD19" i="52"/>
  <c r="AD28" i="52" s="1"/>
  <c r="AD5" i="51" s="1"/>
  <c r="AC19" i="52"/>
  <c r="AB19" i="52"/>
  <c r="AB28" i="52" s="1"/>
  <c r="AB35" i="52" s="1"/>
  <c r="AA19" i="52"/>
  <c r="AA28" i="52" s="1"/>
  <c r="AA5" i="51" s="1"/>
  <c r="Z19" i="52"/>
  <c r="Z28" i="52" s="1"/>
  <c r="Z5" i="51" s="1"/>
  <c r="Y19" i="52"/>
  <c r="X19" i="52"/>
  <c r="X28" i="52" s="1"/>
  <c r="X35" i="52" s="1"/>
  <c r="W19" i="52"/>
  <c r="W28" i="52" s="1"/>
  <c r="W5" i="51" s="1"/>
  <c r="V19" i="52"/>
  <c r="V28" i="52" s="1"/>
  <c r="V5" i="51" s="1"/>
  <c r="U19" i="52"/>
  <c r="U28" i="52" s="1"/>
  <c r="T19" i="52"/>
  <c r="T28" i="52" s="1"/>
  <c r="T35" i="52" s="1"/>
  <c r="S19" i="52"/>
  <c r="S28" i="52" s="1"/>
  <c r="S5" i="51" s="1"/>
  <c r="R19" i="52"/>
  <c r="R28" i="52" s="1"/>
  <c r="R5" i="51" s="1"/>
  <c r="Q19" i="52"/>
  <c r="P19" i="52"/>
  <c r="P28" i="52" s="1"/>
  <c r="P35" i="52" s="1"/>
  <c r="O19" i="52"/>
  <c r="O28" i="52" s="1"/>
  <c r="O5" i="51" s="1"/>
  <c r="N19" i="52"/>
  <c r="N28" i="52" s="1"/>
  <c r="N5" i="51" s="1"/>
  <c r="M19" i="52"/>
  <c r="N20" i="52" s="1"/>
  <c r="L19" i="52"/>
  <c r="L28" i="52" s="1"/>
  <c r="L35" i="52" s="1"/>
  <c r="K19" i="52"/>
  <c r="K28" i="52" s="1"/>
  <c r="K5" i="51" s="1"/>
  <c r="J19" i="52"/>
  <c r="J28" i="52" s="1"/>
  <c r="J5" i="51" s="1"/>
  <c r="I19" i="52"/>
  <c r="H19" i="52"/>
  <c r="H28" i="52" s="1"/>
  <c r="H35" i="52" s="1"/>
  <c r="G19" i="52"/>
  <c r="G28" i="52" s="1"/>
  <c r="G5" i="51" s="1"/>
  <c r="F19" i="52"/>
  <c r="F28" i="52" s="1"/>
  <c r="F5" i="51" s="1"/>
  <c r="E19" i="52"/>
  <c r="E20" i="52" s="1"/>
  <c r="D19" i="52"/>
  <c r="D28" i="52" s="1"/>
  <c r="D35" i="52" s="1"/>
  <c r="AN18" i="52"/>
  <c r="AN17" i="52"/>
  <c r="AN16" i="52"/>
  <c r="AN15" i="52"/>
  <c r="AN14" i="52"/>
  <c r="AN13" i="52"/>
  <c r="AN12" i="52"/>
  <c r="AN11" i="52"/>
  <c r="AN9" i="52"/>
  <c r="AL20" i="52" l="1"/>
  <c r="AN34" i="52"/>
  <c r="H20" i="52"/>
  <c r="Q20" i="52"/>
  <c r="Z20" i="52"/>
  <c r="AC20" i="52"/>
  <c r="E28" i="52"/>
  <c r="E35" i="52" s="1"/>
  <c r="Y28" i="52"/>
  <c r="Y35" i="52" s="1"/>
  <c r="AG28" i="52"/>
  <c r="AG35" i="52" s="1"/>
  <c r="T20" i="52"/>
  <c r="Q28" i="52"/>
  <c r="Q35" i="52" s="1"/>
  <c r="AC28" i="52"/>
  <c r="AC5" i="51" s="1"/>
  <c r="AK28" i="52"/>
  <c r="AK35" i="52" s="1"/>
  <c r="M28" i="52"/>
  <c r="M35" i="52" s="1"/>
  <c r="AF5" i="51"/>
  <c r="X5" i="51"/>
  <c r="AB5" i="51"/>
  <c r="P5" i="51"/>
  <c r="H5" i="51"/>
  <c r="D5" i="51"/>
  <c r="AK5" i="51"/>
  <c r="AJ5" i="51"/>
  <c r="AE5" i="51"/>
  <c r="AG5" i="51"/>
  <c r="T5" i="51"/>
  <c r="E5" i="51"/>
  <c r="U35" i="52"/>
  <c r="U5" i="51"/>
  <c r="T29" i="52"/>
  <c r="L5" i="51"/>
  <c r="AN20" i="52"/>
  <c r="I28" i="52"/>
  <c r="H29" i="52" s="1"/>
  <c r="AN19" i="52"/>
  <c r="K29" i="52"/>
  <c r="W29" i="52"/>
  <c r="AI29" i="52"/>
  <c r="AL29" i="52"/>
  <c r="F35" i="52"/>
  <c r="J35" i="52"/>
  <c r="N35" i="52"/>
  <c r="R35" i="52"/>
  <c r="V35" i="52"/>
  <c r="Z35" i="52"/>
  <c r="AD35" i="52"/>
  <c r="AH35" i="52"/>
  <c r="AL35" i="52"/>
  <c r="G35" i="52"/>
  <c r="K35" i="52"/>
  <c r="O35" i="52"/>
  <c r="S35" i="52"/>
  <c r="W35" i="52"/>
  <c r="AA35" i="52"/>
  <c r="AE35" i="52"/>
  <c r="AI35" i="52"/>
  <c r="AM35" i="52"/>
  <c r="K20" i="52"/>
  <c r="W20" i="52"/>
  <c r="AI20" i="52"/>
  <c r="Q29" i="52"/>
  <c r="AF29" i="52" l="1"/>
  <c r="M5" i="51"/>
  <c r="N29" i="52"/>
  <c r="AC29" i="52"/>
  <c r="E29" i="52"/>
  <c r="Z29" i="52"/>
  <c r="Q5" i="51"/>
  <c r="AC35" i="52"/>
  <c r="Y5" i="51"/>
  <c r="AN28" i="52"/>
  <c r="I35" i="52"/>
  <c r="I5" i="51"/>
  <c r="AN29" i="52" l="1"/>
  <c r="AN35" i="52"/>
  <c r="H37" i="22"/>
  <c r="AN5" i="51"/>
  <c r="AN12" i="51"/>
  <c r="AN13" i="51"/>
  <c r="AN14" i="51"/>
  <c r="AN11" i="51"/>
  <c r="E15" i="51"/>
  <c r="F15" i="51"/>
  <c r="G15" i="51"/>
  <c r="H15" i="51"/>
  <c r="I15" i="51"/>
  <c r="J15" i="51"/>
  <c r="K15" i="51"/>
  <c r="L15" i="51"/>
  <c r="M15" i="51"/>
  <c r="N15" i="51"/>
  <c r="O15" i="51"/>
  <c r="P15" i="51"/>
  <c r="Q15" i="51"/>
  <c r="R15" i="51"/>
  <c r="S15" i="51"/>
  <c r="T15" i="51"/>
  <c r="U15" i="51"/>
  <c r="V15" i="51"/>
  <c r="W15" i="51"/>
  <c r="X15" i="51"/>
  <c r="Y15" i="51"/>
  <c r="Z15" i="51"/>
  <c r="AA15" i="51"/>
  <c r="AB15" i="51"/>
  <c r="AC15" i="51"/>
  <c r="AD15" i="51"/>
  <c r="AE15" i="51"/>
  <c r="AF15" i="51"/>
  <c r="AG15" i="51"/>
  <c r="AH15" i="51"/>
  <c r="AI15" i="51"/>
  <c r="AJ15" i="51"/>
  <c r="AK15" i="51"/>
  <c r="AL15" i="51"/>
  <c r="AM15" i="51"/>
  <c r="D15" i="51"/>
  <c r="AN15" i="51" l="1"/>
  <c r="F4" i="22"/>
  <c r="G7" i="22" l="1"/>
  <c r="G32" i="22"/>
  <c r="N19" i="36" l="1"/>
  <c r="N26" i="36"/>
  <c r="N27" i="36"/>
  <c r="K18" i="30" l="1"/>
  <c r="K17" i="30" l="1"/>
  <c r="K16" i="30"/>
  <c r="K15" i="30"/>
  <c r="K14" i="30"/>
  <c r="K13" i="30"/>
  <c r="K12" i="30"/>
  <c r="K11" i="30"/>
  <c r="K9" i="30"/>
  <c r="K8" i="30"/>
  <c r="K7" i="30"/>
  <c r="K6" i="30"/>
  <c r="K5" i="30"/>
  <c r="AM34" i="50" l="1"/>
  <c r="AL34" i="50"/>
  <c r="AK34" i="50"/>
  <c r="AJ34" i="50"/>
  <c r="AI34" i="50"/>
  <c r="AH34" i="50"/>
  <c r="AG34" i="50"/>
  <c r="AF34" i="50"/>
  <c r="AE34" i="50"/>
  <c r="AD34" i="50"/>
  <c r="AC34" i="50"/>
  <c r="AB34" i="50"/>
  <c r="AA34" i="50"/>
  <c r="Z34" i="50"/>
  <c r="Y34" i="50"/>
  <c r="X34" i="50"/>
  <c r="W34" i="50"/>
  <c r="V34" i="50"/>
  <c r="U34" i="50"/>
  <c r="T34" i="50"/>
  <c r="S34" i="50"/>
  <c r="R34" i="50"/>
  <c r="Q34" i="50"/>
  <c r="P34" i="50"/>
  <c r="O34" i="50"/>
  <c r="N34" i="50"/>
  <c r="M34" i="50"/>
  <c r="L34" i="50"/>
  <c r="K34" i="50"/>
  <c r="J34" i="50"/>
  <c r="I34" i="50"/>
  <c r="H34" i="50"/>
  <c r="G34" i="50"/>
  <c r="F34" i="50"/>
  <c r="E34" i="50"/>
  <c r="D34" i="50"/>
  <c r="AN33" i="50"/>
  <c r="AN32" i="50"/>
  <c r="AN31" i="50"/>
  <c r="AN30" i="50"/>
  <c r="AJ28" i="50"/>
  <c r="AJ4" i="51" s="1"/>
  <c r="AB28" i="50"/>
  <c r="AB4" i="51" s="1"/>
  <c r="P28" i="50"/>
  <c r="P4" i="51" s="1"/>
  <c r="AM19" i="50"/>
  <c r="AM28" i="50" s="1"/>
  <c r="AM4" i="51" s="1"/>
  <c r="AL19" i="50"/>
  <c r="AL28" i="50" s="1"/>
  <c r="AK19" i="50"/>
  <c r="AK28" i="50" s="1"/>
  <c r="AJ19" i="50"/>
  <c r="AI19" i="50"/>
  <c r="AI28" i="50" s="1"/>
  <c r="AI4" i="51" s="1"/>
  <c r="AH19" i="50"/>
  <c r="AH28" i="50" s="1"/>
  <c r="AH4" i="51" s="1"/>
  <c r="AG19" i="50"/>
  <c r="AG28" i="50" s="1"/>
  <c r="AG4" i="51" s="1"/>
  <c r="AF19" i="50"/>
  <c r="AF28" i="50" s="1"/>
  <c r="AF4" i="51" s="1"/>
  <c r="AE19" i="50"/>
  <c r="AD19" i="50"/>
  <c r="AD28" i="50" s="1"/>
  <c r="AC19" i="50"/>
  <c r="AC28" i="50" s="1"/>
  <c r="AB19" i="50"/>
  <c r="AA19" i="50"/>
  <c r="AA28" i="50" s="1"/>
  <c r="AA4" i="51" s="1"/>
  <c r="Z19" i="50"/>
  <c r="Z28" i="50" s="1"/>
  <c r="Y19" i="50"/>
  <c r="Y28" i="50" s="1"/>
  <c r="X19" i="50"/>
  <c r="X28" i="50" s="1"/>
  <c r="X4" i="51" s="1"/>
  <c r="W19" i="50"/>
  <c r="W28" i="50" s="1"/>
  <c r="W4" i="51" s="1"/>
  <c r="V19" i="50"/>
  <c r="V28" i="50" s="1"/>
  <c r="V4" i="51" s="1"/>
  <c r="U19" i="50"/>
  <c r="U28" i="50" s="1"/>
  <c r="T19" i="50"/>
  <c r="T28" i="50" s="1"/>
  <c r="T4" i="51" s="1"/>
  <c r="S19" i="50"/>
  <c r="T20" i="50" s="1"/>
  <c r="R19" i="50"/>
  <c r="R28" i="50" s="1"/>
  <c r="Q19" i="50"/>
  <c r="Q28" i="50" s="1"/>
  <c r="P19" i="50"/>
  <c r="O19" i="50"/>
  <c r="O28" i="50" s="1"/>
  <c r="O4" i="51" s="1"/>
  <c r="N19" i="50"/>
  <c r="N28" i="50" s="1"/>
  <c r="M19" i="50"/>
  <c r="M28" i="50" s="1"/>
  <c r="L19" i="50"/>
  <c r="L28" i="50" s="1"/>
  <c r="L4" i="51" s="1"/>
  <c r="K19" i="50"/>
  <c r="K28" i="50" s="1"/>
  <c r="K4" i="51" s="1"/>
  <c r="J19" i="50"/>
  <c r="J28" i="50" s="1"/>
  <c r="J4" i="51" s="1"/>
  <c r="I19" i="50"/>
  <c r="I28" i="50" s="1"/>
  <c r="H19" i="50"/>
  <c r="H28" i="50" s="1"/>
  <c r="H4" i="51" s="1"/>
  <c r="G19" i="50"/>
  <c r="H20" i="50" s="1"/>
  <c r="F19" i="50"/>
  <c r="F28" i="50" s="1"/>
  <c r="E19" i="50"/>
  <c r="E28" i="50" s="1"/>
  <c r="D19" i="50"/>
  <c r="D28" i="50" s="1"/>
  <c r="D4" i="51" s="1"/>
  <c r="AN18" i="50"/>
  <c r="AN17" i="50"/>
  <c r="AN16" i="50"/>
  <c r="AN15" i="50"/>
  <c r="AN14" i="50"/>
  <c r="AN13" i="50"/>
  <c r="AN12" i="50"/>
  <c r="AN11" i="50"/>
  <c r="AN10" i="50"/>
  <c r="AN9" i="50"/>
  <c r="E20" i="50" l="1"/>
  <c r="AF20" i="50"/>
  <c r="M35" i="50"/>
  <c r="M36" i="50" s="1"/>
  <c r="M4" i="51"/>
  <c r="Y35" i="50"/>
  <c r="Y36" i="50" s="1"/>
  <c r="Y4" i="51"/>
  <c r="F35" i="50"/>
  <c r="F36" i="50" s="1"/>
  <c r="F4" i="51"/>
  <c r="N35" i="50"/>
  <c r="N36" i="50" s="1"/>
  <c r="N4" i="51"/>
  <c r="AL35" i="50"/>
  <c r="AL36" i="50" s="1"/>
  <c r="AL4" i="51"/>
  <c r="E35" i="50"/>
  <c r="E36" i="50" s="1"/>
  <c r="E4" i="51"/>
  <c r="AC35" i="50"/>
  <c r="AC36" i="50" s="1"/>
  <c r="AC4" i="51"/>
  <c r="AK35" i="50"/>
  <c r="AK36" i="50" s="1"/>
  <c r="AK4" i="51"/>
  <c r="AD35" i="50"/>
  <c r="AD36" i="50" s="1"/>
  <c r="AD4" i="51"/>
  <c r="AC20" i="50"/>
  <c r="Z35" i="50"/>
  <c r="Z36" i="50" s="1"/>
  <c r="Z4" i="51"/>
  <c r="U35" i="50"/>
  <c r="U36" i="50" s="1"/>
  <c r="U4" i="51"/>
  <c r="Q35" i="50"/>
  <c r="Q36" i="50" s="1"/>
  <c r="Q4" i="51"/>
  <c r="I35" i="50"/>
  <c r="I36" i="50" s="1"/>
  <c r="I4" i="51"/>
  <c r="AN20" i="50"/>
  <c r="R35" i="50"/>
  <c r="R36" i="50" s="1"/>
  <c r="R4" i="51"/>
  <c r="Q20" i="50"/>
  <c r="AG35" i="50"/>
  <c r="AG36" i="50" s="1"/>
  <c r="D35" i="50"/>
  <c r="D36" i="50" s="1"/>
  <c r="H35" i="50"/>
  <c r="H36" i="50" s="1"/>
  <c r="L35" i="50"/>
  <c r="L36" i="50" s="1"/>
  <c r="P35" i="50"/>
  <c r="P36" i="50" s="1"/>
  <c r="T35" i="50"/>
  <c r="T36" i="50" s="1"/>
  <c r="X35" i="50"/>
  <c r="X36" i="50" s="1"/>
  <c r="AB35" i="50"/>
  <c r="AB36" i="50" s="1"/>
  <c r="AF35" i="50"/>
  <c r="AF36" i="50" s="1"/>
  <c r="AJ35" i="50"/>
  <c r="AJ36" i="50" s="1"/>
  <c r="K29" i="50"/>
  <c r="J35" i="50"/>
  <c r="J36" i="50" s="1"/>
  <c r="W29" i="50"/>
  <c r="V35" i="50"/>
  <c r="V36" i="50" s="1"/>
  <c r="AI29" i="50"/>
  <c r="AH35" i="50"/>
  <c r="AH36" i="50" s="1"/>
  <c r="K35" i="50"/>
  <c r="K36" i="50" s="1"/>
  <c r="O35" i="50"/>
  <c r="O36" i="50" s="1"/>
  <c r="W35" i="50"/>
  <c r="W36" i="50" s="1"/>
  <c r="AA35" i="50"/>
  <c r="AA36" i="50" s="1"/>
  <c r="AI35" i="50"/>
  <c r="AI36" i="50" s="1"/>
  <c r="AM35" i="50"/>
  <c r="AM36" i="50" s="1"/>
  <c r="K20" i="50"/>
  <c r="W20" i="50"/>
  <c r="AI20" i="50"/>
  <c r="E29" i="50"/>
  <c r="Q29" i="50"/>
  <c r="AC29" i="50"/>
  <c r="AN19" i="50"/>
  <c r="N20" i="50"/>
  <c r="Z20" i="50"/>
  <c r="AL20" i="50"/>
  <c r="AN34" i="50"/>
  <c r="G28" i="50"/>
  <c r="S28" i="50"/>
  <c r="S35" i="50" s="1"/>
  <c r="S36" i="50" s="1"/>
  <c r="AE28" i="50"/>
  <c r="N29" i="50"/>
  <c r="Z29" i="50"/>
  <c r="AL29" i="50"/>
  <c r="H29" i="50" l="1"/>
  <c r="G4" i="51"/>
  <c r="AF29" i="50"/>
  <c r="AE4" i="51"/>
  <c r="T29" i="50"/>
  <c r="S4" i="51"/>
  <c r="G35" i="50"/>
  <c r="G36" i="50" s="1"/>
  <c r="AN28" i="50"/>
  <c r="AE35" i="50"/>
  <c r="AE36" i="50" s="1"/>
  <c r="AN29" i="50" l="1"/>
  <c r="G37" i="22"/>
  <c r="AN4" i="51"/>
  <c r="AN36" i="50"/>
  <c r="AN35" i="50"/>
  <c r="AM49" i="45" l="1"/>
  <c r="AL49" i="45"/>
  <c r="AK49" i="45"/>
  <c r="AJ49" i="45"/>
  <c r="AI49" i="45"/>
  <c r="AH49" i="45"/>
  <c r="AG49" i="45"/>
  <c r="AF49" i="45"/>
  <c r="AE49" i="45"/>
  <c r="AD49" i="45"/>
  <c r="AC49" i="45"/>
  <c r="AB49" i="45"/>
  <c r="AA49" i="45"/>
  <c r="Z49" i="45"/>
  <c r="Y49" i="45"/>
  <c r="X49" i="45"/>
  <c r="W49" i="45"/>
  <c r="V49" i="45"/>
  <c r="U49" i="45"/>
  <c r="T49" i="45"/>
  <c r="S49" i="45"/>
  <c r="R49" i="45"/>
  <c r="Q49" i="45"/>
  <c r="P49" i="45"/>
  <c r="O49" i="45"/>
  <c r="N49" i="45"/>
  <c r="M49" i="45"/>
  <c r="L49" i="45"/>
  <c r="K49" i="45"/>
  <c r="J49" i="45"/>
  <c r="I49" i="45"/>
  <c r="H49" i="45"/>
  <c r="G49" i="45"/>
  <c r="F49" i="45"/>
  <c r="E49" i="45"/>
  <c r="D49" i="45"/>
  <c r="AN48" i="45"/>
  <c r="AN47" i="45"/>
  <c r="AN46" i="45"/>
  <c r="AN45" i="45"/>
  <c r="AK43" i="45"/>
  <c r="AJ43" i="45"/>
  <c r="AF43" i="45"/>
  <c r="AC43" i="45"/>
  <c r="AB43" i="45"/>
  <c r="Y43" i="45"/>
  <c r="X43" i="45"/>
  <c r="U43" i="45"/>
  <c r="T43" i="45"/>
  <c r="P43" i="45"/>
  <c r="M43" i="45"/>
  <c r="H43" i="45"/>
  <c r="E43" i="45"/>
  <c r="D43" i="45"/>
  <c r="T35" i="45"/>
  <c r="AM34" i="45"/>
  <c r="AM43" i="45" s="1"/>
  <c r="AL34" i="45"/>
  <c r="AL43" i="45" s="1"/>
  <c r="AK34" i="45"/>
  <c r="AJ34" i="45"/>
  <c r="AI34" i="45"/>
  <c r="AI43" i="45" s="1"/>
  <c r="AH34" i="45"/>
  <c r="AH43" i="45" s="1"/>
  <c r="AG34" i="45"/>
  <c r="AG43" i="45" s="1"/>
  <c r="AF34" i="45"/>
  <c r="AE34" i="45"/>
  <c r="AE43" i="45" s="1"/>
  <c r="AD34" i="45"/>
  <c r="AD43" i="45" s="1"/>
  <c r="AC34" i="45"/>
  <c r="AB34" i="45"/>
  <c r="AC35" i="45" s="1"/>
  <c r="AA34" i="45"/>
  <c r="AA43" i="45" s="1"/>
  <c r="Z34" i="45"/>
  <c r="Z43" i="45" s="1"/>
  <c r="Y34" i="45"/>
  <c r="X34" i="45"/>
  <c r="W34" i="45"/>
  <c r="W43" i="45" s="1"/>
  <c r="V34" i="45"/>
  <c r="V43" i="45" s="1"/>
  <c r="U34" i="45"/>
  <c r="T34" i="45"/>
  <c r="S34" i="45"/>
  <c r="S43" i="45" s="1"/>
  <c r="R34" i="45"/>
  <c r="R43" i="45" s="1"/>
  <c r="Q34" i="45"/>
  <c r="Q43" i="45" s="1"/>
  <c r="P34" i="45"/>
  <c r="O34" i="45"/>
  <c r="O43" i="45" s="1"/>
  <c r="N34" i="45"/>
  <c r="N43" i="45" s="1"/>
  <c r="M34" i="45"/>
  <c r="L34" i="45"/>
  <c r="L43" i="45" s="1"/>
  <c r="K34" i="45"/>
  <c r="K43" i="45" s="1"/>
  <c r="J34" i="45"/>
  <c r="I34" i="45"/>
  <c r="I43" i="45" s="1"/>
  <c r="H34" i="45"/>
  <c r="G34" i="45"/>
  <c r="G43" i="45" s="1"/>
  <c r="F34" i="45"/>
  <c r="F43" i="45" s="1"/>
  <c r="E34" i="45"/>
  <c r="D34" i="45"/>
  <c r="E35" i="45" s="1"/>
  <c r="AN33" i="45"/>
  <c r="AN32" i="45"/>
  <c r="AN31" i="45"/>
  <c r="AN30" i="45"/>
  <c r="AN29" i="45"/>
  <c r="AN28" i="45"/>
  <c r="AN27" i="45"/>
  <c r="AN26" i="45"/>
  <c r="AN25" i="45"/>
  <c r="AN24" i="45"/>
  <c r="AN23" i="45"/>
  <c r="AN22" i="45"/>
  <c r="AN21" i="45"/>
  <c r="AN20" i="45"/>
  <c r="AN19" i="45"/>
  <c r="AN18" i="45"/>
  <c r="AN17" i="45"/>
  <c r="AN16" i="45"/>
  <c r="AN15" i="45"/>
  <c r="AN14" i="45"/>
  <c r="AN13" i="45"/>
  <c r="AN12" i="45"/>
  <c r="AN11" i="45"/>
  <c r="AN10" i="45"/>
  <c r="AN9" i="45"/>
  <c r="AK50" i="45" l="1"/>
  <c r="AK51" i="45" s="1"/>
  <c r="AF35" i="45"/>
  <c r="K35" i="45"/>
  <c r="AN35" i="45"/>
  <c r="Q35" i="45"/>
  <c r="H35" i="45"/>
  <c r="Q50" i="45"/>
  <c r="Q51" i="45" s="1"/>
  <c r="T44" i="45"/>
  <c r="Q44" i="45"/>
  <c r="D50" i="45"/>
  <c r="D51" i="45" s="1"/>
  <c r="L50" i="45"/>
  <c r="L51" i="45" s="1"/>
  <c r="T50" i="45"/>
  <c r="T51" i="45" s="1"/>
  <c r="AB50" i="45"/>
  <c r="AB51" i="45" s="1"/>
  <c r="AJ50" i="45"/>
  <c r="AJ51" i="45" s="1"/>
  <c r="E50" i="45"/>
  <c r="E51" i="45" s="1"/>
  <c r="I50" i="45"/>
  <c r="I51" i="45" s="1"/>
  <c r="Y50" i="45"/>
  <c r="Y51" i="45" s="1"/>
  <c r="AG50" i="45"/>
  <c r="AG51" i="45" s="1"/>
  <c r="M50" i="45"/>
  <c r="M51" i="45" s="1"/>
  <c r="U50" i="45"/>
  <c r="U51" i="45" s="1"/>
  <c r="AC50" i="45"/>
  <c r="AC51" i="45" s="1"/>
  <c r="P50" i="45"/>
  <c r="P51" i="45" s="1"/>
  <c r="H44" i="45"/>
  <c r="AF44" i="45"/>
  <c r="H50" i="45"/>
  <c r="H51" i="45" s="1"/>
  <c r="X50" i="45"/>
  <c r="X51" i="45" s="1"/>
  <c r="AF50" i="45"/>
  <c r="AF51" i="45" s="1"/>
  <c r="N44" i="45"/>
  <c r="W44" i="45"/>
  <c r="Z44" i="45"/>
  <c r="AI44" i="45"/>
  <c r="AL44" i="45"/>
  <c r="E44" i="45"/>
  <c r="AC44" i="45"/>
  <c r="F50" i="45"/>
  <c r="F51" i="45" s="1"/>
  <c r="N50" i="45"/>
  <c r="N51" i="45" s="1"/>
  <c r="R50" i="45"/>
  <c r="R51" i="45" s="1"/>
  <c r="V50" i="45"/>
  <c r="V51" i="45" s="1"/>
  <c r="Z50" i="45"/>
  <c r="Z51" i="45" s="1"/>
  <c r="AD50" i="45"/>
  <c r="AD51" i="45" s="1"/>
  <c r="AH50" i="45"/>
  <c r="AH51" i="45" s="1"/>
  <c r="AL50" i="45"/>
  <c r="AL51" i="45" s="1"/>
  <c r="G50" i="45"/>
  <c r="G51" i="45" s="1"/>
  <c r="K50" i="45"/>
  <c r="K51" i="45" s="1"/>
  <c r="O50" i="45"/>
  <c r="O51" i="45" s="1"/>
  <c r="S50" i="45"/>
  <c r="S51" i="45" s="1"/>
  <c r="W50" i="45"/>
  <c r="W51" i="45" s="1"/>
  <c r="AA50" i="45"/>
  <c r="AA51" i="45" s="1"/>
  <c r="AE50" i="45"/>
  <c r="AE51" i="45" s="1"/>
  <c r="AI50" i="45"/>
  <c r="AI51" i="45" s="1"/>
  <c r="AM50" i="45"/>
  <c r="AM51" i="45" s="1"/>
  <c r="W35" i="45"/>
  <c r="N35" i="45"/>
  <c r="AL35" i="45"/>
  <c r="J43" i="45"/>
  <c r="AN49" i="45"/>
  <c r="AI35" i="45"/>
  <c r="AN34" i="45"/>
  <c r="Z35" i="45"/>
  <c r="N16" i="19"/>
  <c r="K44" i="45" l="1"/>
  <c r="AN44" i="45" s="1"/>
  <c r="AN43" i="45"/>
  <c r="J50" i="45"/>
  <c r="AN50" i="45" l="1"/>
  <c r="J51" i="45"/>
  <c r="AN51" i="45" s="1"/>
  <c r="I17" i="30"/>
  <c r="AN18" i="27"/>
  <c r="AN19" i="27"/>
  <c r="L17" i="30" l="1"/>
  <c r="N17" i="30" l="1"/>
  <c r="P17" i="30" s="1"/>
  <c r="I15" i="30"/>
  <c r="L15" i="30" l="1"/>
  <c r="N15" i="30" l="1"/>
  <c r="P15" i="30" s="1"/>
  <c r="I8" i="30"/>
  <c r="I9" i="30"/>
  <c r="F21" i="35"/>
  <c r="K23" i="22" s="1"/>
  <c r="F23" i="22" s="1"/>
  <c r="L8" i="30" l="1"/>
  <c r="L9" i="30"/>
  <c r="N9" i="30" l="1"/>
  <c r="P9" i="30" s="1"/>
  <c r="N8" i="30"/>
  <c r="P8" i="30" s="1"/>
  <c r="O28" i="35"/>
  <c r="O26" i="35"/>
  <c r="N20" i="36" l="1"/>
  <c r="AG28" i="36" l="1"/>
  <c r="F50" i="36" s="1"/>
  <c r="AB28" i="36"/>
  <c r="AD28" i="36" s="1"/>
  <c r="D50" i="36" s="1"/>
  <c r="AG33" i="36"/>
  <c r="F55" i="36" s="1"/>
  <c r="AB33" i="36"/>
  <c r="AD33" i="36" s="1"/>
  <c r="D55" i="36" s="1"/>
  <c r="AG32" i="36"/>
  <c r="F54" i="36" s="1"/>
  <c r="AB32" i="36"/>
  <c r="AD32" i="36" s="1"/>
  <c r="D54" i="36" s="1"/>
  <c r="K31" i="36"/>
  <c r="G55" i="36" l="1"/>
  <c r="AH28" i="36"/>
  <c r="AH31" i="36" s="1"/>
  <c r="AH32" i="36"/>
  <c r="AH33" i="36"/>
  <c r="AG16" i="36"/>
  <c r="F39" i="36" s="1"/>
  <c r="AB16" i="36"/>
  <c r="AD16" i="36" s="1"/>
  <c r="D39" i="36" s="1"/>
  <c r="AG12" i="36"/>
  <c r="F36" i="36" s="1"/>
  <c r="AB12" i="36"/>
  <c r="AD12" i="36" s="1"/>
  <c r="D36" i="36" s="1"/>
  <c r="AB22" i="36"/>
  <c r="AD22" i="36" s="1"/>
  <c r="D45" i="36" s="1"/>
  <c r="AB23" i="36"/>
  <c r="AD23" i="36" s="1"/>
  <c r="D46" i="36" s="1"/>
  <c r="AB24" i="36"/>
  <c r="AD24" i="36" s="1"/>
  <c r="D47" i="36" s="1"/>
  <c r="AB10" i="36"/>
  <c r="AD10" i="36" s="1"/>
  <c r="D34" i="36" s="1"/>
  <c r="AB11" i="36"/>
  <c r="AD11" i="36" s="1"/>
  <c r="D35" i="36" s="1"/>
  <c r="AG22" i="36"/>
  <c r="F45" i="36" s="1"/>
  <c r="AG23" i="36"/>
  <c r="F46" i="36" s="1"/>
  <c r="AG24" i="36"/>
  <c r="F47" i="36" s="1"/>
  <c r="AG10" i="36"/>
  <c r="F34" i="36" s="1"/>
  <c r="AG11" i="36"/>
  <c r="F35" i="36" s="1"/>
  <c r="AG5" i="36"/>
  <c r="F29" i="36" s="1"/>
  <c r="AG6" i="36"/>
  <c r="F30" i="36" s="1"/>
  <c r="AG7" i="36"/>
  <c r="F31" i="36" s="1"/>
  <c r="AG8" i="36"/>
  <c r="F32" i="36" s="1"/>
  <c r="AG9" i="36"/>
  <c r="F33" i="36" s="1"/>
  <c r="AG19" i="36"/>
  <c r="F42" i="36" s="1"/>
  <c r="AG20" i="36"/>
  <c r="F43" i="36" s="1"/>
  <c r="AG21" i="36"/>
  <c r="F44" i="36" s="1"/>
  <c r="AB6" i="36"/>
  <c r="AD6" i="36" s="1"/>
  <c r="D30" i="36" s="1"/>
  <c r="AB7" i="36"/>
  <c r="AD7" i="36" s="1"/>
  <c r="D31" i="36" s="1"/>
  <c r="AB8" i="36"/>
  <c r="AD8" i="36" s="1"/>
  <c r="D32" i="36" s="1"/>
  <c r="AB9" i="36"/>
  <c r="AD9" i="36" s="1"/>
  <c r="D33" i="36" s="1"/>
  <c r="AB19" i="36"/>
  <c r="AD19" i="36" s="1"/>
  <c r="D42" i="36" s="1"/>
  <c r="AB20" i="36"/>
  <c r="AD20" i="36" s="1"/>
  <c r="D43" i="36" s="1"/>
  <c r="AB21" i="36"/>
  <c r="AD21" i="36" s="1"/>
  <c r="D44" i="36" s="1"/>
  <c r="AB5" i="36"/>
  <c r="AD5" i="36" s="1"/>
  <c r="D29" i="36" s="1"/>
  <c r="AG44" i="36"/>
  <c r="AH44" i="36" s="1"/>
  <c r="AH46" i="36" s="1"/>
  <c r="AG41" i="36"/>
  <c r="AH41" i="36" s="1"/>
  <c r="AH43" i="36" s="1"/>
  <c r="AG18" i="36"/>
  <c r="F41" i="36" s="1"/>
  <c r="AB18" i="36"/>
  <c r="AD18" i="36" s="1"/>
  <c r="D41" i="36" s="1"/>
  <c r="AG17" i="36"/>
  <c r="F40" i="36" s="1"/>
  <c r="AB17" i="36"/>
  <c r="AD17" i="36" s="1"/>
  <c r="D40" i="36" s="1"/>
  <c r="AG4" i="36"/>
  <c r="F28" i="36" s="1"/>
  <c r="AB4" i="36"/>
  <c r="AD4" i="36" s="1"/>
  <c r="D28" i="36" s="1"/>
  <c r="G40" i="36" l="1"/>
  <c r="G28" i="36"/>
  <c r="G29" i="36"/>
  <c r="G43" i="36"/>
  <c r="G31" i="36"/>
  <c r="G41" i="36"/>
  <c r="AH36" i="36"/>
  <c r="G42" i="36"/>
  <c r="G30" i="36"/>
  <c r="G47" i="36"/>
  <c r="G46" i="36"/>
  <c r="G44" i="36"/>
  <c r="G45" i="36"/>
  <c r="AH9" i="36"/>
  <c r="AH20" i="36"/>
  <c r="AH16" i="36"/>
  <c r="AH7" i="36"/>
  <c r="AH5" i="36"/>
  <c r="AH12" i="36"/>
  <c r="AH11" i="36"/>
  <c r="AH24" i="36"/>
  <c r="AH22" i="36"/>
  <c r="AH23" i="36"/>
  <c r="AH10" i="36"/>
  <c r="AH8" i="36"/>
  <c r="AH21" i="36"/>
  <c r="AH19" i="36"/>
  <c r="AH6" i="36"/>
  <c r="AH47" i="36"/>
  <c r="AH26" i="36"/>
  <c r="AH17" i="36"/>
  <c r="AH4" i="36"/>
  <c r="AH18" i="36"/>
  <c r="K24" i="22"/>
  <c r="F24" i="22" s="1"/>
  <c r="K26" i="22"/>
  <c r="F26" i="22" s="1"/>
  <c r="K27" i="22"/>
  <c r="F27" i="22" s="1"/>
  <c r="K29" i="22"/>
  <c r="F29" i="22" s="1"/>
  <c r="K14" i="22"/>
  <c r="F14" i="22" s="1"/>
  <c r="K20" i="22"/>
  <c r="O20" i="42"/>
  <c r="K6" i="22"/>
  <c r="F6" i="22" s="1"/>
  <c r="AH27" i="36" l="1"/>
  <c r="AH15" i="36"/>
  <c r="G32" i="36"/>
  <c r="G33" i="36"/>
  <c r="G34" i="36"/>
  <c r="G35" i="36"/>
  <c r="L28" i="36"/>
  <c r="K28" i="36"/>
  <c r="AH37" i="36" l="1"/>
  <c r="N28" i="36"/>
  <c r="I6" i="30" l="1"/>
  <c r="I7" i="30"/>
  <c r="I5" i="30"/>
  <c r="L6" i="30" l="1"/>
  <c r="N6" i="30" s="1"/>
  <c r="L7" i="30"/>
  <c r="N7" i="30" s="1"/>
  <c r="AM35" i="27" l="1"/>
  <c r="AL35" i="27"/>
  <c r="AK35" i="27"/>
  <c r="AJ35" i="27"/>
  <c r="AI35" i="27"/>
  <c r="AH35" i="27"/>
  <c r="AG35"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AN34" i="27"/>
  <c r="AN33" i="27"/>
  <c r="AN32" i="27"/>
  <c r="AN31" i="27"/>
  <c r="L31" i="36"/>
  <c r="L25" i="36"/>
  <c r="K25" i="36"/>
  <c r="L22" i="36"/>
  <c r="K22" i="36"/>
  <c r="N30" i="36"/>
  <c r="N29" i="36"/>
  <c r="N24" i="36"/>
  <c r="N23" i="36"/>
  <c r="N21" i="36"/>
  <c r="N18" i="36"/>
  <c r="L17" i="36"/>
  <c r="K17" i="36"/>
  <c r="G23" i="36"/>
  <c r="G22" i="36"/>
  <c r="G21" i="36"/>
  <c r="G15" i="36"/>
  <c r="G14" i="36"/>
  <c r="G13" i="36"/>
  <c r="G12" i="36"/>
  <c r="G10" i="36"/>
  <c r="G9" i="36"/>
  <c r="G8" i="36"/>
  <c r="G6" i="36"/>
  <c r="G5" i="36"/>
  <c r="P6" i="35"/>
  <c r="G56" i="36"/>
  <c r="G54" i="36"/>
  <c r="G52" i="36"/>
  <c r="G51" i="36"/>
  <c r="G50" i="36"/>
  <c r="G48" i="36"/>
  <c r="G39" i="36"/>
  <c r="G37" i="36"/>
  <c r="G36" i="36"/>
  <c r="N5" i="35"/>
  <c r="I11" i="30"/>
  <c r="L11" i="30" s="1"/>
  <c r="N11" i="30" s="1"/>
  <c r="I16" i="30"/>
  <c r="L16" i="30" s="1"/>
  <c r="I13" i="30"/>
  <c r="L12" i="30"/>
  <c r="N12" i="30" s="1"/>
  <c r="G27" i="30"/>
  <c r="G20" i="30"/>
  <c r="I19" i="30"/>
  <c r="I18" i="30"/>
  <c r="L18" i="30" s="1"/>
  <c r="I14" i="30"/>
  <c r="L14" i="30" s="1"/>
  <c r="G10" i="30"/>
  <c r="AN9" i="27"/>
  <c r="AM20" i="27"/>
  <c r="AM29" i="27" s="1"/>
  <c r="AM8" i="51" s="1"/>
  <c r="AM10" i="51" s="1"/>
  <c r="AM16" i="51" s="1"/>
  <c r="AM17" i="51" s="1"/>
  <c r="AL20" i="27"/>
  <c r="AL29" i="27" s="1"/>
  <c r="AL8" i="51" s="1"/>
  <c r="AL10" i="51" s="1"/>
  <c r="AL16" i="51" s="1"/>
  <c r="AL17" i="51" s="1"/>
  <c r="AK20" i="27"/>
  <c r="AK29" i="27" s="1"/>
  <c r="AK8" i="51" s="1"/>
  <c r="AK10" i="51" s="1"/>
  <c r="AK16" i="51" s="1"/>
  <c r="AK17" i="51" s="1"/>
  <c r="AJ20" i="27"/>
  <c r="AJ29" i="27" s="1"/>
  <c r="AJ8" i="51" s="1"/>
  <c r="AJ10" i="51" s="1"/>
  <c r="AJ16" i="51" s="1"/>
  <c r="AJ17" i="51" s="1"/>
  <c r="AI20" i="27"/>
  <c r="AI29" i="27" s="1"/>
  <c r="AI8" i="51" s="1"/>
  <c r="AI10" i="51" s="1"/>
  <c r="AI16" i="51" s="1"/>
  <c r="AI17" i="51" s="1"/>
  <c r="AH20" i="27"/>
  <c r="AH29" i="27" s="1"/>
  <c r="AH8" i="51" s="1"/>
  <c r="AH10" i="51" s="1"/>
  <c r="AH16" i="51" s="1"/>
  <c r="AH17" i="51" s="1"/>
  <c r="AG20" i="27"/>
  <c r="AG29" i="27" s="1"/>
  <c r="AG8" i="51" s="1"/>
  <c r="AG10" i="51" s="1"/>
  <c r="AG16" i="51" s="1"/>
  <c r="AG17" i="51" s="1"/>
  <c r="AF20" i="27"/>
  <c r="AF29" i="27" s="1"/>
  <c r="AF8" i="51" s="1"/>
  <c r="AF10" i="51" s="1"/>
  <c r="AF16" i="51" s="1"/>
  <c r="AF17" i="51" s="1"/>
  <c r="AE20" i="27"/>
  <c r="AE29" i="27" s="1"/>
  <c r="AE8" i="51" s="1"/>
  <c r="AE10" i="51" s="1"/>
  <c r="AE16" i="51" s="1"/>
  <c r="AE17" i="51" s="1"/>
  <c r="AD20" i="27"/>
  <c r="AD29" i="27" s="1"/>
  <c r="AD8" i="51" s="1"/>
  <c r="AD10" i="51" s="1"/>
  <c r="AD16" i="51" s="1"/>
  <c r="AD17" i="51" s="1"/>
  <c r="AC20" i="27"/>
  <c r="AC29" i="27" s="1"/>
  <c r="AC8" i="51" s="1"/>
  <c r="AC10" i="51" s="1"/>
  <c r="AC16" i="51" s="1"/>
  <c r="AC17" i="51" s="1"/>
  <c r="AB20" i="27"/>
  <c r="AB29" i="27" s="1"/>
  <c r="AB8" i="51" s="1"/>
  <c r="AB10" i="51" s="1"/>
  <c r="AB16" i="51" s="1"/>
  <c r="AB17" i="51" s="1"/>
  <c r="AA20" i="27"/>
  <c r="AA29" i="27" s="1"/>
  <c r="AA8" i="51" s="1"/>
  <c r="AA10" i="51" s="1"/>
  <c r="AA16" i="51" s="1"/>
  <c r="AA17" i="51" s="1"/>
  <c r="Z20" i="27"/>
  <c r="Z29" i="27" s="1"/>
  <c r="Z8" i="51" s="1"/>
  <c r="Z10" i="51" s="1"/>
  <c r="Z16" i="51" s="1"/>
  <c r="Z17" i="51" s="1"/>
  <c r="Y20" i="27"/>
  <c r="Y29" i="27" s="1"/>
  <c r="Y8" i="51" s="1"/>
  <c r="Y10" i="51" s="1"/>
  <c r="Y16" i="51" s="1"/>
  <c r="Y17" i="51" s="1"/>
  <c r="X20" i="27"/>
  <c r="X29" i="27" s="1"/>
  <c r="X8" i="51" s="1"/>
  <c r="X10" i="51" s="1"/>
  <c r="X16" i="51" s="1"/>
  <c r="X17" i="51" s="1"/>
  <c r="W20" i="27"/>
  <c r="W29" i="27" s="1"/>
  <c r="W8" i="51" s="1"/>
  <c r="W10" i="51" s="1"/>
  <c r="W16" i="51" s="1"/>
  <c r="W17" i="51" s="1"/>
  <c r="V20" i="27"/>
  <c r="V29" i="27" s="1"/>
  <c r="V8" i="51" s="1"/>
  <c r="V10" i="51" s="1"/>
  <c r="V16" i="51" s="1"/>
  <c r="V17" i="51" s="1"/>
  <c r="U20" i="27"/>
  <c r="U29" i="27" s="1"/>
  <c r="U8" i="51" s="1"/>
  <c r="U10" i="51" s="1"/>
  <c r="U16" i="51" s="1"/>
  <c r="U17" i="51" s="1"/>
  <c r="T20" i="27"/>
  <c r="T29" i="27" s="1"/>
  <c r="T8" i="51" s="1"/>
  <c r="T10" i="51" s="1"/>
  <c r="T16" i="51" s="1"/>
  <c r="T17" i="51" s="1"/>
  <c r="S20" i="27"/>
  <c r="S29" i="27" s="1"/>
  <c r="S8" i="51" s="1"/>
  <c r="S10" i="51" s="1"/>
  <c r="S16" i="51" s="1"/>
  <c r="S17" i="51" s="1"/>
  <c r="R20" i="27"/>
  <c r="R29" i="27" s="1"/>
  <c r="R8" i="51" s="1"/>
  <c r="R10" i="51" s="1"/>
  <c r="R16" i="51" s="1"/>
  <c r="R17" i="51" s="1"/>
  <c r="Q20" i="27"/>
  <c r="Q29" i="27" s="1"/>
  <c r="Q8" i="51" s="1"/>
  <c r="Q10" i="51" s="1"/>
  <c r="Q16" i="51" s="1"/>
  <c r="Q17" i="51" s="1"/>
  <c r="P20" i="27"/>
  <c r="P29" i="27" s="1"/>
  <c r="P8" i="51" s="1"/>
  <c r="P10" i="51" s="1"/>
  <c r="P16" i="51" s="1"/>
  <c r="P17" i="51" s="1"/>
  <c r="O20" i="27"/>
  <c r="O29" i="27" s="1"/>
  <c r="O8" i="51" s="1"/>
  <c r="O10" i="51" s="1"/>
  <c r="O16" i="51" s="1"/>
  <c r="O17" i="51" s="1"/>
  <c r="N20" i="27"/>
  <c r="N29" i="27" s="1"/>
  <c r="N8" i="51" s="1"/>
  <c r="N10" i="51" s="1"/>
  <c r="N16" i="51" s="1"/>
  <c r="N17" i="51" s="1"/>
  <c r="M20" i="27"/>
  <c r="M29" i="27" s="1"/>
  <c r="M8" i="51" s="1"/>
  <c r="M10" i="51" s="1"/>
  <c r="M16" i="51" s="1"/>
  <c r="M17" i="51" s="1"/>
  <c r="L20" i="27"/>
  <c r="L29" i="27" s="1"/>
  <c r="L8" i="51" s="1"/>
  <c r="L10" i="51" s="1"/>
  <c r="L16" i="51" s="1"/>
  <c r="L17" i="51" s="1"/>
  <c r="K20" i="27"/>
  <c r="K29" i="27" s="1"/>
  <c r="K8" i="51" s="1"/>
  <c r="K10" i="51" s="1"/>
  <c r="K16" i="51" s="1"/>
  <c r="K17" i="51" s="1"/>
  <c r="J20" i="27"/>
  <c r="J29" i="27" s="1"/>
  <c r="J8" i="51" s="1"/>
  <c r="J10" i="51" s="1"/>
  <c r="J16" i="51" s="1"/>
  <c r="J17" i="51" s="1"/>
  <c r="I20" i="27"/>
  <c r="I29" i="27" s="1"/>
  <c r="I8" i="51" s="1"/>
  <c r="I10" i="51" s="1"/>
  <c r="I16" i="51" s="1"/>
  <c r="I17" i="51" s="1"/>
  <c r="H20" i="27"/>
  <c r="H29" i="27" s="1"/>
  <c r="H8" i="51" s="1"/>
  <c r="H10" i="51" s="1"/>
  <c r="H16" i="51" s="1"/>
  <c r="H17" i="51" s="1"/>
  <c r="G20" i="27"/>
  <c r="G29" i="27" s="1"/>
  <c r="G8" i="51" s="1"/>
  <c r="G10" i="51" s="1"/>
  <c r="G16" i="51" s="1"/>
  <c r="G17" i="51" s="1"/>
  <c r="F20" i="27"/>
  <c r="F29" i="27" s="1"/>
  <c r="F8" i="51" s="1"/>
  <c r="F10" i="51" s="1"/>
  <c r="F16" i="51" s="1"/>
  <c r="F17" i="51" s="1"/>
  <c r="E20" i="27"/>
  <c r="E29" i="27" s="1"/>
  <c r="E8" i="51" s="1"/>
  <c r="E10" i="51" s="1"/>
  <c r="E16" i="51" s="1"/>
  <c r="E17" i="51" s="1"/>
  <c r="D20" i="27"/>
  <c r="D29" i="27" s="1"/>
  <c r="D8" i="51" s="1"/>
  <c r="D10" i="51" s="1"/>
  <c r="D16" i="51" s="1"/>
  <c r="AN17" i="27"/>
  <c r="AN16" i="27"/>
  <c r="AN15" i="27"/>
  <c r="AN14" i="27"/>
  <c r="AN13" i="27"/>
  <c r="AN12" i="27"/>
  <c r="AN11" i="27"/>
  <c r="AN10" i="27"/>
  <c r="N16" i="30" l="1"/>
  <c r="P16" i="30" s="1"/>
  <c r="N14" i="30"/>
  <c r="P14" i="30" s="1"/>
  <c r="N18" i="30"/>
  <c r="P18" i="30" s="1"/>
  <c r="AN10" i="51"/>
  <c r="F6" i="35"/>
  <c r="K8" i="22" s="1"/>
  <c r="F8" i="22" s="1"/>
  <c r="I27" i="30"/>
  <c r="L19" i="30"/>
  <c r="N19" i="30" s="1"/>
  <c r="L5" i="30"/>
  <c r="S36" i="27"/>
  <c r="S37" i="27" s="1"/>
  <c r="G36" i="27"/>
  <c r="G37" i="27" s="1"/>
  <c r="K36" i="27"/>
  <c r="K37" i="27" s="1"/>
  <c r="O36" i="27"/>
  <c r="O37" i="27" s="1"/>
  <c r="W36" i="27"/>
  <c r="W37" i="27" s="1"/>
  <c r="AE36" i="27"/>
  <c r="AE37" i="27" s="1"/>
  <c r="AI36" i="27"/>
  <c r="AI37" i="27" s="1"/>
  <c r="AM36" i="27"/>
  <c r="AM37" i="27" s="1"/>
  <c r="N36" i="27"/>
  <c r="N37" i="27" s="1"/>
  <c r="V36" i="27"/>
  <c r="V37" i="27" s="1"/>
  <c r="AD36" i="27"/>
  <c r="AD37" i="27" s="1"/>
  <c r="AH36" i="27"/>
  <c r="AH37" i="27" s="1"/>
  <c r="E36" i="27"/>
  <c r="E37" i="27" s="1"/>
  <c r="M36" i="27"/>
  <c r="M37" i="27" s="1"/>
  <c r="U36" i="27"/>
  <c r="U37" i="27" s="1"/>
  <c r="Y36" i="27"/>
  <c r="Y37" i="27" s="1"/>
  <c r="AG36" i="27"/>
  <c r="AG37" i="27" s="1"/>
  <c r="AK36" i="27"/>
  <c r="AK37" i="27" s="1"/>
  <c r="F36" i="27"/>
  <c r="F37" i="27" s="1"/>
  <c r="J36" i="27"/>
  <c r="J37" i="27" s="1"/>
  <c r="R36" i="27"/>
  <c r="R37" i="27" s="1"/>
  <c r="Z36" i="27"/>
  <c r="Z37" i="27" s="1"/>
  <c r="AL36" i="27"/>
  <c r="AL37" i="27" s="1"/>
  <c r="I36" i="27"/>
  <c r="I37" i="27" s="1"/>
  <c r="Q36" i="27"/>
  <c r="Q37" i="27" s="1"/>
  <c r="AC36" i="27"/>
  <c r="AC37" i="27" s="1"/>
  <c r="T36" i="27"/>
  <c r="T37" i="27" s="1"/>
  <c r="AF36" i="27"/>
  <c r="AF37" i="27" s="1"/>
  <c r="AA36" i="27"/>
  <c r="AA37" i="27" s="1"/>
  <c r="X36" i="27"/>
  <c r="X37" i="27" s="1"/>
  <c r="P36" i="27"/>
  <c r="P37" i="27" s="1"/>
  <c r="H36" i="27"/>
  <c r="H37" i="27" s="1"/>
  <c r="L36" i="27"/>
  <c r="L37" i="27" s="1"/>
  <c r="AJ36" i="27"/>
  <c r="AJ37" i="27" s="1"/>
  <c r="AB36" i="27"/>
  <c r="AB37" i="27" s="1"/>
  <c r="D36" i="27"/>
  <c r="D37" i="27" s="1"/>
  <c r="AN35" i="27"/>
  <c r="K21" i="27"/>
  <c r="H21" i="27"/>
  <c r="G20" i="36"/>
  <c r="R6" i="35"/>
  <c r="N17" i="36"/>
  <c r="P26" i="35" s="1"/>
  <c r="V34" i="36"/>
  <c r="F11" i="35" s="1"/>
  <c r="K13" i="22" s="1"/>
  <c r="F13" i="22" s="1"/>
  <c r="N31" i="36"/>
  <c r="N22" i="36"/>
  <c r="P28" i="35" s="1"/>
  <c r="N25" i="36"/>
  <c r="P25" i="35"/>
  <c r="G7" i="36"/>
  <c r="P12" i="35" s="1"/>
  <c r="G11" i="36"/>
  <c r="P13" i="35" s="1"/>
  <c r="G16" i="36"/>
  <c r="P14" i="35" s="1"/>
  <c r="G24" i="36"/>
  <c r="G53" i="36"/>
  <c r="P21" i="35" s="1"/>
  <c r="V11" i="36"/>
  <c r="F10" i="35" s="1"/>
  <c r="K12" i="22" s="1"/>
  <c r="F12" i="22" s="1"/>
  <c r="G57" i="36"/>
  <c r="P22" i="35" s="1"/>
  <c r="G49" i="36"/>
  <c r="P20" i="35" s="1"/>
  <c r="G38" i="36"/>
  <c r="P19" i="35" s="1"/>
  <c r="L13" i="30"/>
  <c r="N13" i="30" s="1"/>
  <c r="P12" i="30"/>
  <c r="I20" i="30"/>
  <c r="G28" i="30"/>
  <c r="I10" i="30"/>
  <c r="P7" i="30"/>
  <c r="P6" i="30"/>
  <c r="AN20" i="27"/>
  <c r="T21" i="27"/>
  <c r="T30" i="27" s="1"/>
  <c r="AF21" i="27"/>
  <c r="AF30" i="27" s="1"/>
  <c r="W21" i="27"/>
  <c r="W30" i="27" s="1"/>
  <c r="AI21" i="27"/>
  <c r="AI30" i="27" s="1"/>
  <c r="AL21" i="27"/>
  <c r="AL30" i="27" s="1"/>
  <c r="AN21" i="27"/>
  <c r="E21" i="27"/>
  <c r="E30" i="27" s="1"/>
  <c r="Q21" i="27"/>
  <c r="Q30" i="27" s="1"/>
  <c r="AC21" i="27"/>
  <c r="AC30" i="27" s="1"/>
  <c r="N21" i="27"/>
  <c r="N30" i="27" s="1"/>
  <c r="Z21" i="27"/>
  <c r="Z30" i="27" s="1"/>
  <c r="N5" i="30" l="1"/>
  <c r="P5" i="30" s="1"/>
  <c r="P10" i="30" s="1"/>
  <c r="D17" i="51"/>
  <c r="AN17" i="51" s="1"/>
  <c r="Q37" i="22" s="1"/>
  <c r="F33" i="22" s="1"/>
  <c r="AN16" i="51"/>
  <c r="AN37" i="27"/>
  <c r="F4" i="35"/>
  <c r="K5" i="22" s="1"/>
  <c r="P13" i="30"/>
  <c r="F26" i="35"/>
  <c r="L10" i="30"/>
  <c r="AN36" i="27"/>
  <c r="K30" i="27"/>
  <c r="H30" i="27"/>
  <c r="AN29" i="27"/>
  <c r="P27" i="35"/>
  <c r="P32" i="35" s="1"/>
  <c r="F9" i="35" s="1"/>
  <c r="K11" i="22" s="1"/>
  <c r="F11" i="22" s="1"/>
  <c r="P17" i="35"/>
  <c r="F7" i="35" s="1"/>
  <c r="K9" i="22" s="1"/>
  <c r="F9" i="22" s="1"/>
  <c r="P23" i="35"/>
  <c r="F8" i="35" s="1"/>
  <c r="K10" i="22" s="1"/>
  <c r="F10" i="22" s="1"/>
  <c r="Q6" i="35"/>
  <c r="I28" i="30"/>
  <c r="P19" i="30"/>
  <c r="L20" i="30"/>
  <c r="L27" i="30"/>
  <c r="P27" i="30"/>
  <c r="K19" i="22" s="1"/>
  <c r="F19" i="22" s="1"/>
  <c r="P11" i="30"/>
  <c r="N37" i="22" l="1"/>
  <c r="F13" i="84"/>
  <c r="F13" i="83"/>
  <c r="G15" i="22" s="1"/>
  <c r="F13" i="82"/>
  <c r="H15" i="22" s="1"/>
  <c r="F13" i="81"/>
  <c r="I15" i="22" s="1"/>
  <c r="F13" i="80"/>
  <c r="F13" i="78"/>
  <c r="J15" i="22" s="1"/>
  <c r="F13" i="79"/>
  <c r="L15" i="22" s="1"/>
  <c r="F15" i="84"/>
  <c r="F15" i="83"/>
  <c r="G17" i="22" s="1"/>
  <c r="F15" i="81"/>
  <c r="I17" i="22" s="1"/>
  <c r="F15" i="82"/>
  <c r="H17" i="22" s="1"/>
  <c r="F15" i="78"/>
  <c r="J17" i="22" s="1"/>
  <c r="F15" i="80"/>
  <c r="F15" i="79"/>
  <c r="L17" i="22" s="1"/>
  <c r="F14" i="84"/>
  <c r="F14" i="83"/>
  <c r="F14" i="81"/>
  <c r="F14" i="82"/>
  <c r="F14" i="78"/>
  <c r="F14" i="80"/>
  <c r="F14" i="79"/>
  <c r="K37" i="22"/>
  <c r="AN8" i="51"/>
  <c r="F13" i="35"/>
  <c r="K15" i="22" s="1"/>
  <c r="F14" i="35"/>
  <c r="K16" i="22" s="1"/>
  <c r="F15" i="35"/>
  <c r="K17" i="22" s="1"/>
  <c r="F23" i="35"/>
  <c r="K25" i="22" s="1"/>
  <c r="F25" i="22" s="1"/>
  <c r="P20" i="30"/>
  <c r="K28" i="22"/>
  <c r="F28" i="22" s="1"/>
  <c r="F28" i="35"/>
  <c r="K30" i="22" s="1"/>
  <c r="F30" i="22" s="1"/>
  <c r="L28" i="30"/>
  <c r="AN30" i="27"/>
  <c r="F17" i="22" l="1"/>
  <c r="L16" i="22"/>
  <c r="I16" i="22"/>
  <c r="F16" i="84"/>
  <c r="F16" i="83"/>
  <c r="G18" i="22" s="1"/>
  <c r="F16" i="81"/>
  <c r="I18" i="22" s="1"/>
  <c r="F16" i="82"/>
  <c r="H18" i="22" s="1"/>
  <c r="F16" i="80"/>
  <c r="F16" i="78"/>
  <c r="J18" i="22" s="1"/>
  <c r="F16" i="79"/>
  <c r="L18" i="22" s="1"/>
  <c r="F19" i="80"/>
  <c r="G16" i="22"/>
  <c r="H16" i="22"/>
  <c r="F19" i="82"/>
  <c r="H21" i="22" s="1"/>
  <c r="J16" i="22"/>
  <c r="F15" i="22"/>
  <c r="F16" i="35"/>
  <c r="K18" i="22" s="1"/>
  <c r="F37" i="22"/>
  <c r="F29" i="35"/>
  <c r="K31" i="22" s="1"/>
  <c r="F31" i="22" s="1"/>
  <c r="F32" i="22" s="1"/>
  <c r="P28" i="30"/>
  <c r="K7" i="22"/>
  <c r="F20" i="80" l="1"/>
  <c r="F19" i="84"/>
  <c r="H22" i="22"/>
  <c r="H34" i="22" s="1"/>
  <c r="H35" i="22" s="1"/>
  <c r="H36" i="22" s="1"/>
  <c r="F19" i="78"/>
  <c r="J21" i="22" s="1"/>
  <c r="J22" i="22" s="1"/>
  <c r="J34" i="22" s="1"/>
  <c r="J35" i="22" s="1"/>
  <c r="J36" i="22" s="1"/>
  <c r="F20" i="82"/>
  <c r="F19" i="83"/>
  <c r="G21" i="22" s="1"/>
  <c r="G22" i="22" s="1"/>
  <c r="G34" i="22" s="1"/>
  <c r="G35" i="22" s="1"/>
  <c r="G36" i="22" s="1"/>
  <c r="F19" i="79"/>
  <c r="F19" i="81"/>
  <c r="I21" i="22" s="1"/>
  <c r="I22" i="22" s="1"/>
  <c r="I34" i="22" s="1"/>
  <c r="I35" i="22" s="1"/>
  <c r="I36" i="22" s="1"/>
  <c r="F18" i="22"/>
  <c r="F16" i="22"/>
  <c r="F30" i="35"/>
  <c r="F19" i="35"/>
  <c r="K21" i="22" s="1"/>
  <c r="F20" i="78" l="1"/>
  <c r="F20" i="84"/>
  <c r="L21" i="22"/>
  <c r="L22" i="22" s="1"/>
  <c r="L34" i="22" s="1"/>
  <c r="L35" i="22" s="1"/>
  <c r="L36" i="22" s="1"/>
  <c r="F20" i="79"/>
  <c r="F20" i="83"/>
  <c r="F20" i="81"/>
  <c r="F20" i="35"/>
  <c r="K22" i="22"/>
  <c r="F21" i="22" l="1"/>
  <c r="F22" i="22" s="1"/>
  <c r="F34" i="22" s="1"/>
  <c r="K32" i="22"/>
  <c r="K34" i="22" s="1"/>
  <c r="K35" i="22" s="1"/>
  <c r="K36" i="22" l="1"/>
  <c r="F5" i="22"/>
  <c r="F7" i="22" s="1"/>
  <c r="F35" i="22" s="1"/>
  <c r="F38" i="22" s="1"/>
  <c r="F36" i="22" l="1"/>
</calcChain>
</file>

<file path=xl/sharedStrings.xml><?xml version="1.0" encoding="utf-8"?>
<sst xmlns="http://schemas.openxmlformats.org/spreadsheetml/2006/main" count="4683" uniqueCount="1045">
  <si>
    <t>固定資産税</t>
    <rPh sb="0" eb="2">
      <t>コテイ</t>
    </rPh>
    <rPh sb="2" eb="5">
      <t>シサンゼイ</t>
    </rPh>
    <phoneticPr fontId="6"/>
  </si>
  <si>
    <t>出荷資材費</t>
    <rPh sb="0" eb="2">
      <t>シュッカ</t>
    </rPh>
    <rPh sb="2" eb="5">
      <t>シザイヒ</t>
    </rPh>
    <phoneticPr fontId="4"/>
  </si>
  <si>
    <t>運賃</t>
    <rPh sb="0" eb="2">
      <t>ウンチン</t>
    </rPh>
    <phoneticPr fontId="4"/>
  </si>
  <si>
    <t>内容</t>
    <rPh sb="0" eb="2">
      <t>ナイヨウ</t>
    </rPh>
    <phoneticPr fontId="6"/>
  </si>
  <si>
    <t>小農具費</t>
    <rPh sb="0" eb="1">
      <t>ショウ</t>
    </rPh>
    <rPh sb="1" eb="3">
      <t>ノウグ</t>
    </rPh>
    <rPh sb="3" eb="4">
      <t>ヒ</t>
    </rPh>
    <phoneticPr fontId="4"/>
  </si>
  <si>
    <t>賃料料金</t>
    <rPh sb="0" eb="2">
      <t>チンリョウ</t>
    </rPh>
    <rPh sb="2" eb="4">
      <t>リョウキン</t>
    </rPh>
    <phoneticPr fontId="4"/>
  </si>
  <si>
    <t>販売手数料</t>
    <rPh sb="0" eb="2">
      <t>ハンバイ</t>
    </rPh>
    <rPh sb="2" eb="5">
      <t>テスウリョウ</t>
    </rPh>
    <phoneticPr fontId="4"/>
  </si>
  <si>
    <t>（単位）</t>
    <rPh sb="1" eb="3">
      <t>タンイ</t>
    </rPh>
    <phoneticPr fontId="4"/>
  </si>
  <si>
    <t>品   種</t>
  </si>
  <si>
    <t>栽培方法</t>
  </si>
  <si>
    <t>栽培のﾎﾟｲﾝﾄ</t>
  </si>
  <si>
    <t>土地条件，利用</t>
  </si>
  <si>
    <t>労働力利用</t>
  </si>
  <si>
    <t>機械･施設装備</t>
  </si>
  <si>
    <t>販売方法</t>
  </si>
  <si>
    <t>技   　術　   的　　条   　件</t>
  </si>
  <si>
    <t>経　営　的　条　件</t>
  </si>
  <si>
    <t>項　　　　目　</t>
  </si>
  <si>
    <t>金　　額</t>
  </si>
  <si>
    <t>算　　出　　基　　礎</t>
  </si>
  <si>
    <t>粗収益</t>
  </si>
  <si>
    <t>単価</t>
  </si>
  <si>
    <t>合計</t>
    <rPh sb="0" eb="2">
      <t>ゴウケイ</t>
    </rPh>
    <phoneticPr fontId="4"/>
  </si>
  <si>
    <t>数　　量</t>
  </si>
  <si>
    <t>金　額</t>
  </si>
  <si>
    <t>備　考</t>
  </si>
  <si>
    <t>　計</t>
  </si>
  <si>
    <t>殺菌剤</t>
    <rPh sb="0" eb="3">
      <t>サッキンザイ</t>
    </rPh>
    <phoneticPr fontId="4"/>
  </si>
  <si>
    <t>殺虫剤</t>
    <rPh sb="0" eb="2">
      <t>サッチュウ</t>
    </rPh>
    <rPh sb="2" eb="3">
      <t>ザイ</t>
    </rPh>
    <phoneticPr fontId="4"/>
  </si>
  <si>
    <t>除草剤</t>
    <rPh sb="0" eb="3">
      <t>ジョソウザイ</t>
    </rPh>
    <phoneticPr fontId="4"/>
  </si>
  <si>
    <t>計</t>
  </si>
  <si>
    <t>上</t>
  </si>
  <si>
    <t>中</t>
  </si>
  <si>
    <t>下</t>
  </si>
  <si>
    <t>種　　　類</t>
  </si>
  <si>
    <t>規　模</t>
  </si>
  <si>
    <t>新調価格</t>
  </si>
  <si>
    <t>負担価格</t>
  </si>
  <si>
    <t>残存価格</t>
  </si>
  <si>
    <t>耐用年数</t>
  </si>
  <si>
    <t>年償却額</t>
  </si>
  <si>
    <t>小　　計</t>
  </si>
  <si>
    <t>　　小　　計</t>
  </si>
  <si>
    <t>台</t>
  </si>
  <si>
    <t>売上高</t>
    <rPh sb="0" eb="2">
      <t>ウリアゲ</t>
    </rPh>
    <rPh sb="2" eb="3">
      <t>ダカ</t>
    </rPh>
    <phoneticPr fontId="4"/>
  </si>
  <si>
    <t>種苗費</t>
    <rPh sb="0" eb="2">
      <t>シュビョウ</t>
    </rPh>
    <rPh sb="2" eb="3">
      <t>ヒ</t>
    </rPh>
    <phoneticPr fontId="4"/>
  </si>
  <si>
    <t>肥料費</t>
    <rPh sb="0" eb="3">
      <t>ヒリョウヒ</t>
    </rPh>
    <phoneticPr fontId="4"/>
  </si>
  <si>
    <t>農薬費</t>
    <rPh sb="0" eb="2">
      <t>ノウヤク</t>
    </rPh>
    <rPh sb="2" eb="3">
      <t>ヒ</t>
    </rPh>
    <phoneticPr fontId="4"/>
  </si>
  <si>
    <t>諸材料費</t>
    <rPh sb="0" eb="1">
      <t>ショ</t>
    </rPh>
    <rPh sb="1" eb="4">
      <t>ザイリョウヒ</t>
    </rPh>
    <phoneticPr fontId="4"/>
  </si>
  <si>
    <t>修繕費</t>
    <rPh sb="0" eb="2">
      <t>シュウゼン</t>
    </rPh>
    <rPh sb="2" eb="3">
      <t>ヒ</t>
    </rPh>
    <phoneticPr fontId="4"/>
  </si>
  <si>
    <t>大動植物</t>
    <rPh sb="0" eb="1">
      <t>ダイ</t>
    </rPh>
    <rPh sb="1" eb="2">
      <t>ドウ</t>
    </rPh>
    <rPh sb="2" eb="4">
      <t>ショクブツ</t>
    </rPh>
    <phoneticPr fontId="4"/>
  </si>
  <si>
    <t>支払地代</t>
    <rPh sb="0" eb="2">
      <t>シハラ</t>
    </rPh>
    <rPh sb="2" eb="4">
      <t>チダイ</t>
    </rPh>
    <phoneticPr fontId="4"/>
  </si>
  <si>
    <t>販売費</t>
    <rPh sb="0" eb="3">
      <t>ハンバイヒ</t>
    </rPh>
    <phoneticPr fontId="4"/>
  </si>
  <si>
    <t>租税公課</t>
    <rPh sb="0" eb="2">
      <t>ソゼイ</t>
    </rPh>
    <rPh sb="2" eb="4">
      <t>コウカ</t>
    </rPh>
    <phoneticPr fontId="4"/>
  </si>
  <si>
    <t>経営類型</t>
    <rPh sb="0" eb="2">
      <t>ケイエイ</t>
    </rPh>
    <rPh sb="2" eb="4">
      <t>ルイケイ</t>
    </rPh>
    <phoneticPr fontId="4"/>
  </si>
  <si>
    <t>作型</t>
    <rPh sb="0" eb="2">
      <t>サクガタ</t>
    </rPh>
    <phoneticPr fontId="4"/>
  </si>
  <si>
    <t>対象地域</t>
    <rPh sb="0" eb="2">
      <t>タイショウ</t>
    </rPh>
    <rPh sb="2" eb="4">
      <t>チイキ</t>
    </rPh>
    <phoneticPr fontId="4"/>
  </si>
  <si>
    <t>作　   物　   別　   作  　付   　規　   模</t>
    <phoneticPr fontId="4"/>
  </si>
  <si>
    <t>経　営　耕　地　面　積</t>
    <phoneticPr fontId="4"/>
  </si>
  <si>
    <t>対 象 作 目</t>
    <phoneticPr fontId="4"/>
  </si>
  <si>
    <t>面    積</t>
    <phoneticPr fontId="4"/>
  </si>
  <si>
    <t>そ の 他 の 作 物</t>
    <phoneticPr fontId="4"/>
  </si>
  <si>
    <t>面   積</t>
    <phoneticPr fontId="4"/>
  </si>
  <si>
    <t>田</t>
    <phoneticPr fontId="4"/>
  </si>
  <si>
    <t>畑</t>
    <phoneticPr fontId="4"/>
  </si>
  <si>
    <t>樹園地</t>
    <phoneticPr fontId="4"/>
  </si>
  <si>
    <t>草  地</t>
    <phoneticPr fontId="4"/>
  </si>
  <si>
    <t>（うち施設）</t>
    <phoneticPr fontId="4"/>
  </si>
  <si>
    <t>凡例</t>
    <phoneticPr fontId="4"/>
  </si>
  <si>
    <t>対象</t>
    <phoneticPr fontId="4"/>
  </si>
  <si>
    <t>区分</t>
    <rPh sb="0" eb="2">
      <t>クブン</t>
    </rPh>
    <phoneticPr fontId="4"/>
  </si>
  <si>
    <t>作業受託収入</t>
    <rPh sb="0" eb="2">
      <t>サギョウ</t>
    </rPh>
    <rPh sb="2" eb="4">
      <t>ジュタク</t>
    </rPh>
    <rPh sb="4" eb="6">
      <t>シュウニュウ</t>
    </rPh>
    <phoneticPr fontId="4"/>
  </si>
  <si>
    <t>動力光熱費</t>
    <rPh sb="0" eb="2">
      <t>ドウリョク</t>
    </rPh>
    <rPh sb="2" eb="5">
      <t>コウネツヒ</t>
    </rPh>
    <phoneticPr fontId="4"/>
  </si>
  <si>
    <t>減価
償却費</t>
    <rPh sb="0" eb="2">
      <t>ゲンカ</t>
    </rPh>
    <rPh sb="3" eb="5">
      <t>ショウキャク</t>
    </rPh>
    <rPh sb="5" eb="6">
      <t>ヒ</t>
    </rPh>
    <phoneticPr fontId="4"/>
  </si>
  <si>
    <t>事務通信費</t>
    <rPh sb="0" eb="2">
      <t>ジム</t>
    </rPh>
    <rPh sb="2" eb="5">
      <t>ツウシンヒ</t>
    </rPh>
    <phoneticPr fontId="4"/>
  </si>
  <si>
    <t>土地改良費・水利費</t>
    <rPh sb="0" eb="2">
      <t>トチ</t>
    </rPh>
    <rPh sb="2" eb="5">
      <t>カイリョウヒ</t>
    </rPh>
    <rPh sb="6" eb="8">
      <t>スイリ</t>
    </rPh>
    <rPh sb="8" eb="9">
      <t>ヒ</t>
    </rPh>
    <phoneticPr fontId="4"/>
  </si>
  <si>
    <t>負担根拠</t>
    <rPh sb="0" eb="2">
      <t>フタン</t>
    </rPh>
    <rPh sb="2" eb="4">
      <t>コンキョ</t>
    </rPh>
    <phoneticPr fontId="4"/>
  </si>
  <si>
    <t>（数値）</t>
    <rPh sb="1" eb="3">
      <t>スウチ</t>
    </rPh>
    <phoneticPr fontId="4"/>
  </si>
  <si>
    <t>台</t>
    <rPh sb="0" eb="1">
      <t>ダイ</t>
    </rPh>
    <phoneticPr fontId="4"/>
  </si>
  <si>
    <t>４　経営収支</t>
    <rPh sb="2" eb="4">
      <t>ケイエイ</t>
    </rPh>
    <rPh sb="4" eb="6">
      <t>シュウシ</t>
    </rPh>
    <phoneticPr fontId="4"/>
  </si>
  <si>
    <t>栽培様式</t>
    <rPh sb="0" eb="2">
      <t>サイバイ</t>
    </rPh>
    <rPh sb="2" eb="4">
      <t>ヨウシキ</t>
    </rPh>
    <phoneticPr fontId="4"/>
  </si>
  <si>
    <t>技術内容</t>
    <rPh sb="0" eb="2">
      <t>ギジュツ</t>
    </rPh>
    <rPh sb="2" eb="4">
      <t>ナイヨウ</t>
    </rPh>
    <phoneticPr fontId="4"/>
  </si>
  <si>
    <t>作業時期</t>
    <rPh sb="0" eb="2">
      <t>サギョウ</t>
    </rPh>
    <rPh sb="2" eb="4">
      <t>ジキ</t>
    </rPh>
    <phoneticPr fontId="4"/>
  </si>
  <si>
    <t>使用資材
（10a当たり）</t>
    <rPh sb="0" eb="2">
      <t>シヨウ</t>
    </rPh>
    <rPh sb="2" eb="4">
      <t>シザイ</t>
    </rPh>
    <rPh sb="9" eb="10">
      <t>ア</t>
    </rPh>
    <phoneticPr fontId="4"/>
  </si>
  <si>
    <t>技術上の
留意事項</t>
    <rPh sb="0" eb="2">
      <t>ギジュツ</t>
    </rPh>
    <rPh sb="2" eb="3">
      <t>ジョウ</t>
    </rPh>
    <rPh sb="5" eb="7">
      <t>リュウイ</t>
    </rPh>
    <rPh sb="7" eb="9">
      <t>ジコウ</t>
    </rPh>
    <phoneticPr fontId="4"/>
  </si>
  <si>
    <t>機械時間（10 a当たり）</t>
    <rPh sb="0" eb="2">
      <t>キカイ</t>
    </rPh>
    <rPh sb="2" eb="4">
      <t>ジカン</t>
    </rPh>
    <phoneticPr fontId="4"/>
  </si>
  <si>
    <t>人力時間（10 a当たり）</t>
    <rPh sb="0" eb="2">
      <t>ジンリキ</t>
    </rPh>
    <rPh sb="2" eb="4">
      <t>ジカン</t>
    </rPh>
    <phoneticPr fontId="4"/>
  </si>
  <si>
    <t>組作業人員(人）</t>
    <rPh sb="0" eb="1">
      <t>クミ</t>
    </rPh>
    <rPh sb="1" eb="3">
      <t>サギョウ</t>
    </rPh>
    <rPh sb="3" eb="5">
      <t>ジンイン</t>
    </rPh>
    <phoneticPr fontId="4"/>
  </si>
  <si>
    <t>使用施設・機械</t>
    <rPh sb="0" eb="2">
      <t>シヨウ</t>
    </rPh>
    <rPh sb="2" eb="4">
      <t>シセツ</t>
    </rPh>
    <rPh sb="5" eb="7">
      <t>キカイ</t>
    </rPh>
    <phoneticPr fontId="4"/>
  </si>
  <si>
    <t>作業・項目</t>
    <rPh sb="0" eb="2">
      <t>サギョウ</t>
    </rPh>
    <rPh sb="3" eb="5">
      <t>コウモク</t>
    </rPh>
    <phoneticPr fontId="4"/>
  </si>
  <si>
    <t>土地利用体系</t>
    <rPh sb="0" eb="2">
      <t>トチ</t>
    </rPh>
    <rPh sb="2" eb="4">
      <t>リヨウ</t>
    </rPh>
    <rPh sb="4" eb="6">
      <t>タイケイ</t>
    </rPh>
    <phoneticPr fontId="4"/>
  </si>
  <si>
    <t>面　積</t>
    <phoneticPr fontId="3"/>
  </si>
  <si>
    <t>１　対象経営の概要</t>
    <phoneticPr fontId="3"/>
  </si>
  <si>
    <t>保有労働力</t>
    <phoneticPr fontId="4"/>
  </si>
  <si>
    <t>作     　目</t>
    <phoneticPr fontId="3"/>
  </si>
  <si>
    <t>２　前提条件</t>
    <phoneticPr fontId="4"/>
  </si>
  <si>
    <t>共済掛金　等</t>
    <rPh sb="0" eb="2">
      <t>キョウサイ</t>
    </rPh>
    <rPh sb="2" eb="4">
      <t>カケキン</t>
    </rPh>
    <rPh sb="5" eb="6">
      <t>ナド</t>
    </rPh>
    <phoneticPr fontId="4"/>
  </si>
  <si>
    <t>作　業　別</t>
    <phoneticPr fontId="4"/>
  </si>
  <si>
    <t>作　　　型</t>
    <phoneticPr fontId="4"/>
  </si>
  <si>
    <t>旬　別　計</t>
    <phoneticPr fontId="4"/>
  </si>
  <si>
    <t>月　  　計</t>
    <phoneticPr fontId="4"/>
  </si>
  <si>
    <t>形式・構造　等</t>
    <rPh sb="6" eb="7">
      <t>ナド</t>
    </rPh>
    <phoneticPr fontId="4"/>
  </si>
  <si>
    <t>取得価格</t>
    <rPh sb="0" eb="2">
      <t>シュトク</t>
    </rPh>
    <rPh sb="2" eb="4">
      <t>カカク</t>
    </rPh>
    <phoneticPr fontId="4"/>
  </si>
  <si>
    <t>補助率</t>
    <rPh sb="0" eb="3">
      <t>ホジョリツ</t>
    </rPh>
    <phoneticPr fontId="4"/>
  </si>
  <si>
    <t>残存割合</t>
    <rPh sb="0" eb="2">
      <t>ザンゾン</t>
    </rPh>
    <rPh sb="2" eb="4">
      <t>ワリアイ</t>
    </rPh>
    <phoneticPr fontId="4"/>
  </si>
  <si>
    <t>③=①×（100-②）（円）</t>
    <rPh sb="12" eb="13">
      <t>エン</t>
    </rPh>
    <phoneticPr fontId="4"/>
  </si>
  <si>
    <t>展着剤・調整剤　等</t>
    <rPh sb="0" eb="3">
      <t>テンチャクザイ</t>
    </rPh>
    <rPh sb="4" eb="7">
      <t>チョウセイザイ</t>
    </rPh>
    <rPh sb="8" eb="9">
      <t>ナド</t>
    </rPh>
    <phoneticPr fontId="4"/>
  </si>
  <si>
    <t>農薬名</t>
  </si>
  <si>
    <t>使用量</t>
    <rPh sb="2" eb="3">
      <t>リョウ</t>
    </rPh>
    <phoneticPr fontId="4"/>
  </si>
  <si>
    <t>単位</t>
  </si>
  <si>
    <t>金額</t>
  </si>
  <si>
    <t xml:space="preserve"> 燃料消費量</t>
  </si>
  <si>
    <t>袋・本</t>
  </si>
  <si>
    <t>利用時間</t>
  </si>
  <si>
    <t>　小　計</t>
  </si>
  <si>
    <t>小　計</t>
  </si>
  <si>
    <t>本</t>
    <rPh sb="0" eb="1">
      <t>ホン</t>
    </rPh>
    <phoneticPr fontId="4"/>
  </si>
  <si>
    <t>本</t>
  </si>
  <si>
    <t>小計</t>
  </si>
  <si>
    <t>軽油</t>
    <phoneticPr fontId="4"/>
  </si>
  <si>
    <t>ガソリン</t>
    <phoneticPr fontId="4"/>
  </si>
  <si>
    <t>燃料費の</t>
    <phoneticPr fontId="4"/>
  </si>
  <si>
    <t>潤滑油</t>
    <phoneticPr fontId="4"/>
  </si>
  <si>
    <t>混合</t>
    <phoneticPr fontId="4"/>
  </si>
  <si>
    <t>灯油</t>
    <phoneticPr fontId="4"/>
  </si>
  <si>
    <t>電気</t>
    <phoneticPr fontId="4"/>
  </si>
  <si>
    <t>（ア）種苗名</t>
    <rPh sb="3" eb="5">
      <t>シュビョウ</t>
    </rPh>
    <rPh sb="5" eb="6">
      <t>メイ</t>
    </rPh>
    <phoneticPr fontId="4"/>
  </si>
  <si>
    <t>（イ）肥料名</t>
    <phoneticPr fontId="4"/>
  </si>
  <si>
    <t>（ウ）農薬名</t>
    <phoneticPr fontId="4"/>
  </si>
  <si>
    <t>（エ）燃料名</t>
    <phoneticPr fontId="4"/>
  </si>
  <si>
    <t>生産雑費</t>
    <rPh sb="0" eb="2">
      <t>セイサン</t>
    </rPh>
    <rPh sb="2" eb="4">
      <t>ザッピ</t>
    </rPh>
    <phoneticPr fontId="4"/>
  </si>
  <si>
    <t>土づくり資材</t>
    <rPh sb="0" eb="1">
      <t>ツチ</t>
    </rPh>
    <rPh sb="4" eb="6">
      <t>シザイ</t>
    </rPh>
    <phoneticPr fontId="4"/>
  </si>
  <si>
    <t>化成肥料</t>
    <rPh sb="0" eb="2">
      <t>カセイ</t>
    </rPh>
    <rPh sb="2" eb="4">
      <t>ヒリョウ</t>
    </rPh>
    <phoneticPr fontId="4"/>
  </si>
  <si>
    <t>有機物資材</t>
    <rPh sb="0" eb="3">
      <t>ユウキブツ</t>
    </rPh>
    <rPh sb="3" eb="5">
      <t>シザイ</t>
    </rPh>
    <phoneticPr fontId="4"/>
  </si>
  <si>
    <t>液肥</t>
    <rPh sb="0" eb="2">
      <t>エキヒ</t>
    </rPh>
    <phoneticPr fontId="4"/>
  </si>
  <si>
    <t>その他</t>
    <rPh sb="2" eb="3">
      <t>タ</t>
    </rPh>
    <phoneticPr fontId="4"/>
  </si>
  <si>
    <t>殺虫剤</t>
    <rPh sb="1" eb="2">
      <t>ムシ</t>
    </rPh>
    <rPh sb="2" eb="3">
      <t>ザイ</t>
    </rPh>
    <phoneticPr fontId="4"/>
  </si>
  <si>
    <t>t</t>
    <phoneticPr fontId="4"/>
  </si>
  <si>
    <t>展着剤等</t>
    <rPh sb="0" eb="3">
      <t>テンチャクザイ</t>
    </rPh>
    <rPh sb="3" eb="4">
      <t>トウ</t>
    </rPh>
    <phoneticPr fontId="4"/>
  </si>
  <si>
    <t>肥料名</t>
    <rPh sb="0" eb="2">
      <t>ヒリョウ</t>
    </rPh>
    <rPh sb="2" eb="3">
      <t>メイ</t>
    </rPh>
    <phoneticPr fontId="4"/>
  </si>
  <si>
    <t>電気</t>
    <rPh sb="0" eb="2">
      <t>デンキ</t>
    </rPh>
    <phoneticPr fontId="4"/>
  </si>
  <si>
    <t>軽油</t>
    <rPh sb="0" eb="2">
      <t>ケイユ</t>
    </rPh>
    <phoneticPr fontId="4"/>
  </si>
  <si>
    <t>作業名（使用機械）</t>
    <rPh sb="0" eb="2">
      <t>サギョウ</t>
    </rPh>
    <rPh sb="2" eb="3">
      <t>メイ</t>
    </rPh>
    <rPh sb="4" eb="6">
      <t>シヨウ</t>
    </rPh>
    <rPh sb="6" eb="8">
      <t>キカイ</t>
    </rPh>
    <phoneticPr fontId="4"/>
  </si>
  <si>
    <t>混合</t>
    <rPh sb="0" eb="2">
      <t>コンゴウ</t>
    </rPh>
    <phoneticPr fontId="4"/>
  </si>
  <si>
    <t>灯油</t>
    <rPh sb="0" eb="2">
      <t>トウユ</t>
    </rPh>
    <phoneticPr fontId="4"/>
  </si>
  <si>
    <t>資材名</t>
    <rPh sb="0" eb="2">
      <t>シザイ</t>
    </rPh>
    <rPh sb="2" eb="3">
      <t>メイ</t>
    </rPh>
    <phoneticPr fontId="4"/>
  </si>
  <si>
    <t>使用量</t>
    <rPh sb="0" eb="3">
      <t>シヨウリョウ</t>
    </rPh>
    <phoneticPr fontId="4"/>
  </si>
  <si>
    <t>単位</t>
    <rPh sb="0" eb="2">
      <t>タンイ</t>
    </rPh>
    <phoneticPr fontId="4"/>
  </si>
  <si>
    <t>単価</t>
    <phoneticPr fontId="4"/>
  </si>
  <si>
    <t>使用期間（年）</t>
    <rPh sb="0" eb="2">
      <t>シヨウ</t>
    </rPh>
    <rPh sb="2" eb="4">
      <t>キカン</t>
    </rPh>
    <rPh sb="5" eb="6">
      <t>ネン</t>
    </rPh>
    <phoneticPr fontId="4"/>
  </si>
  <si>
    <t>金額（1年あたり）</t>
    <rPh sb="4" eb="5">
      <t>ネン</t>
    </rPh>
    <phoneticPr fontId="4"/>
  </si>
  <si>
    <t>農具名</t>
    <rPh sb="0" eb="2">
      <t>ノウグ</t>
    </rPh>
    <rPh sb="2" eb="3">
      <t>メイ</t>
    </rPh>
    <phoneticPr fontId="4"/>
  </si>
  <si>
    <t>建物・施設</t>
    <rPh sb="0" eb="2">
      <t>タテモノ</t>
    </rPh>
    <rPh sb="3" eb="5">
      <t>シセツ</t>
    </rPh>
    <phoneticPr fontId="4"/>
  </si>
  <si>
    <t>機械・器具</t>
    <rPh sb="0" eb="2">
      <t>キカイ</t>
    </rPh>
    <rPh sb="3" eb="5">
      <t>キグ</t>
    </rPh>
    <phoneticPr fontId="4"/>
  </si>
  <si>
    <t>右表（粗収益の算出基礎）</t>
    <rPh sb="0" eb="1">
      <t>ミギ</t>
    </rPh>
    <rPh sb="1" eb="2">
      <t>ヒョウ</t>
    </rPh>
    <rPh sb="3" eb="4">
      <t>ソ</t>
    </rPh>
    <rPh sb="4" eb="6">
      <t>シュウエキ</t>
    </rPh>
    <rPh sb="7" eb="9">
      <t>サンシュツ</t>
    </rPh>
    <rPh sb="9" eb="11">
      <t>キソ</t>
    </rPh>
    <phoneticPr fontId="4"/>
  </si>
  <si>
    <t>右表（ア）</t>
    <phoneticPr fontId="4"/>
  </si>
  <si>
    <t>※手入力（根拠を記載）</t>
    <rPh sb="1" eb="2">
      <t>テ</t>
    </rPh>
    <rPh sb="2" eb="4">
      <t>ニュウリョク</t>
    </rPh>
    <rPh sb="5" eb="7">
      <t>コンキョ</t>
    </rPh>
    <rPh sb="8" eb="10">
      <t>キサイ</t>
    </rPh>
    <phoneticPr fontId="4"/>
  </si>
  <si>
    <t>負担価格の</t>
    <phoneticPr fontId="4"/>
  </si>
  <si>
    <t>販売費・
一般管理費</t>
    <rPh sb="0" eb="3">
      <t>ハンバイヒ</t>
    </rPh>
    <rPh sb="5" eb="7">
      <t>イッパン</t>
    </rPh>
    <rPh sb="7" eb="10">
      <t>カンリヒ</t>
    </rPh>
    <phoneticPr fontId="4"/>
  </si>
  <si>
    <t>※６　資本装備・償却費シート参照</t>
    <rPh sb="3" eb="5">
      <t>シホン</t>
    </rPh>
    <rPh sb="5" eb="7">
      <t>ソウビ</t>
    </rPh>
    <rPh sb="8" eb="10">
      <t>ショウキャク</t>
    </rPh>
    <rPh sb="10" eb="11">
      <t>ヒ</t>
    </rPh>
    <rPh sb="14" eb="16">
      <t>サンショウ</t>
    </rPh>
    <phoneticPr fontId="4"/>
  </si>
  <si>
    <t>●●円/10a</t>
    <rPh sb="2" eb="3">
      <t>エン</t>
    </rPh>
    <phoneticPr fontId="4"/>
  </si>
  <si>
    <t>売上高　計　①</t>
    <rPh sb="0" eb="2">
      <t>ウリアゲ</t>
    </rPh>
    <rPh sb="2" eb="3">
      <t>ダカ</t>
    </rPh>
    <rPh sb="4" eb="5">
      <t>ケイ</t>
    </rPh>
    <phoneticPr fontId="4"/>
  </si>
  <si>
    <t>売上原価　計　②</t>
    <rPh sb="0" eb="2">
      <t>ウリアゲ</t>
    </rPh>
    <rPh sb="2" eb="4">
      <t>ゲンカ</t>
    </rPh>
    <rPh sb="5" eb="6">
      <t>ケイ</t>
    </rPh>
    <phoneticPr fontId="4"/>
  </si>
  <si>
    <t>販売費・一般管理費　計</t>
    <rPh sb="0" eb="3">
      <t>ハンバイヒ</t>
    </rPh>
    <rPh sb="4" eb="6">
      <t>イッパン</t>
    </rPh>
    <rPh sb="6" eb="9">
      <t>カンリヒ</t>
    </rPh>
    <rPh sb="10" eb="11">
      <t>ケイ</t>
    </rPh>
    <phoneticPr fontId="4"/>
  </si>
  <si>
    <t>売上原価　計</t>
    <phoneticPr fontId="4"/>
  </si>
  <si>
    <t>販売収入</t>
    <rPh sb="0" eb="2">
      <t>ハンバイ</t>
    </rPh>
    <rPh sb="2" eb="4">
      <t>シュウニュウ</t>
    </rPh>
    <phoneticPr fontId="4"/>
  </si>
  <si>
    <t>（１）肥料費</t>
    <rPh sb="3" eb="5">
      <t>ヒリョウ</t>
    </rPh>
    <rPh sb="5" eb="6">
      <t>ヒ</t>
    </rPh>
    <phoneticPr fontId="4"/>
  </si>
  <si>
    <t>（３）動力光熱費</t>
    <rPh sb="3" eb="5">
      <t>ドウリョク</t>
    </rPh>
    <rPh sb="5" eb="8">
      <t>コウネツヒ</t>
    </rPh>
    <phoneticPr fontId="4"/>
  </si>
  <si>
    <t>農　　　　業　　　　経　　　　営　　　　費</t>
    <rPh sb="0" eb="1">
      <t>ノウ</t>
    </rPh>
    <rPh sb="5" eb="6">
      <t>ギョウ</t>
    </rPh>
    <rPh sb="10" eb="11">
      <t>ヘ</t>
    </rPh>
    <rPh sb="15" eb="16">
      <t>エイ</t>
    </rPh>
    <rPh sb="20" eb="21">
      <t>ヒ</t>
    </rPh>
    <phoneticPr fontId="4"/>
  </si>
  <si>
    <t>費　　　　用　　　　の　　　　算　　　　出</t>
    <rPh sb="0" eb="1">
      <t>ヒ</t>
    </rPh>
    <rPh sb="5" eb="6">
      <t>ヨウ</t>
    </rPh>
    <rPh sb="15" eb="16">
      <t>サン</t>
    </rPh>
    <rPh sb="20" eb="21">
      <t>デ</t>
    </rPh>
    <phoneticPr fontId="4"/>
  </si>
  <si>
    <t>粗　　　収　　　益　　　の　　　算　　　出</t>
    <phoneticPr fontId="4"/>
  </si>
  <si>
    <t>売上原価の</t>
    <rPh sb="0" eb="2">
      <t>ウリアゲ</t>
    </rPh>
    <rPh sb="2" eb="4">
      <t>ゲンカ</t>
    </rPh>
    <phoneticPr fontId="4"/>
  </si>
  <si>
    <t>区　分</t>
    <rPh sb="0" eb="1">
      <t>ク</t>
    </rPh>
    <rPh sb="2" eb="3">
      <t>ブン</t>
    </rPh>
    <phoneticPr fontId="6"/>
  </si>
  <si>
    <t>水田</t>
    <rPh sb="0" eb="2">
      <t>スイデン</t>
    </rPh>
    <phoneticPr fontId="4"/>
  </si>
  <si>
    <t>畑</t>
    <rPh sb="0" eb="1">
      <t>ハタケ</t>
    </rPh>
    <phoneticPr fontId="4"/>
  </si>
  <si>
    <t>建物①</t>
    <rPh sb="0" eb="2">
      <t>タテモノ</t>
    </rPh>
    <phoneticPr fontId="4"/>
  </si>
  <si>
    <t>建物②</t>
    <rPh sb="0" eb="2">
      <t>タテモノ</t>
    </rPh>
    <phoneticPr fontId="4"/>
  </si>
  <si>
    <t>区分</t>
    <rPh sb="0" eb="1">
      <t>ク</t>
    </rPh>
    <rPh sb="1" eb="2">
      <t>ブン</t>
    </rPh>
    <phoneticPr fontId="6"/>
  </si>
  <si>
    <t>取得価格・評価額・負担額</t>
    <rPh sb="0" eb="2">
      <t>シュトク</t>
    </rPh>
    <rPh sb="2" eb="4">
      <t>カカク</t>
    </rPh>
    <rPh sb="5" eb="7">
      <t>ヒョウカ</t>
    </rPh>
    <rPh sb="7" eb="8">
      <t>ガク</t>
    </rPh>
    <rPh sb="9" eb="11">
      <t>フタン</t>
    </rPh>
    <rPh sb="11" eb="12">
      <t>ガク</t>
    </rPh>
    <phoneticPr fontId="6"/>
  </si>
  <si>
    <t>自動車重量税</t>
    <rPh sb="0" eb="3">
      <t>ジドウシャ</t>
    </rPh>
    <rPh sb="3" eb="6">
      <t>ジュウリョウゼイ</t>
    </rPh>
    <phoneticPr fontId="6"/>
  </si>
  <si>
    <t>自動車税</t>
    <rPh sb="0" eb="3">
      <t>ジドウシャ</t>
    </rPh>
    <rPh sb="3" eb="4">
      <t>ゼイ</t>
    </rPh>
    <phoneticPr fontId="6"/>
  </si>
  <si>
    <t>軽自動車税</t>
    <rPh sb="0" eb="1">
      <t>ケイ</t>
    </rPh>
    <rPh sb="1" eb="5">
      <t>ジドウシャゼイ</t>
    </rPh>
    <phoneticPr fontId="6"/>
  </si>
  <si>
    <t>合　　計</t>
    <rPh sb="0" eb="1">
      <t>ア</t>
    </rPh>
    <rPh sb="3" eb="4">
      <t>ケイ</t>
    </rPh>
    <phoneticPr fontId="4"/>
  </si>
  <si>
    <t>（７）共済掛金　等</t>
    <rPh sb="3" eb="5">
      <t>キョウサイ</t>
    </rPh>
    <rPh sb="5" eb="7">
      <t>カケキン</t>
    </rPh>
    <rPh sb="8" eb="9">
      <t>ナド</t>
    </rPh>
    <phoneticPr fontId="6"/>
  </si>
  <si>
    <t>内　容</t>
    <rPh sb="0" eb="1">
      <t>ウチ</t>
    </rPh>
    <rPh sb="2" eb="3">
      <t>カタチ</t>
    </rPh>
    <phoneticPr fontId="6"/>
  </si>
  <si>
    <t>共済掛金</t>
    <rPh sb="0" eb="2">
      <t>キョウサイ</t>
    </rPh>
    <rPh sb="2" eb="4">
      <t>カケキン</t>
    </rPh>
    <phoneticPr fontId="6"/>
  </si>
  <si>
    <t>負担率</t>
    <rPh sb="0" eb="2">
      <t>フタン</t>
    </rPh>
    <rPh sb="2" eb="3">
      <t>リツ</t>
    </rPh>
    <phoneticPr fontId="6"/>
  </si>
  <si>
    <t>評価額・負担額</t>
    <rPh sb="0" eb="3">
      <t>ヒョウカガク</t>
    </rPh>
    <rPh sb="4" eb="6">
      <t>フタン</t>
    </rPh>
    <rPh sb="6" eb="7">
      <t>ガク</t>
    </rPh>
    <phoneticPr fontId="6"/>
  </si>
  <si>
    <t>小計</t>
    <rPh sb="0" eb="2">
      <t>ショウケイ</t>
    </rPh>
    <phoneticPr fontId="6"/>
  </si>
  <si>
    <t>（４）租税公課</t>
    <rPh sb="3" eb="5">
      <t>ソゼイ</t>
    </rPh>
    <rPh sb="5" eb="7">
      <t>コウカ</t>
    </rPh>
    <phoneticPr fontId="6"/>
  </si>
  <si>
    <t>（５）諸材料費（使用可能期間を想定して算出）</t>
    <rPh sb="3" eb="4">
      <t>ショ</t>
    </rPh>
    <rPh sb="4" eb="7">
      <t>ザイリョウヒ</t>
    </rPh>
    <rPh sb="8" eb="10">
      <t>シヨウ</t>
    </rPh>
    <rPh sb="10" eb="12">
      <t>カノウ</t>
    </rPh>
    <rPh sb="12" eb="14">
      <t>キカン</t>
    </rPh>
    <rPh sb="15" eb="17">
      <t>ソウテイ</t>
    </rPh>
    <rPh sb="19" eb="21">
      <t>サンシュツ</t>
    </rPh>
    <phoneticPr fontId="4"/>
  </si>
  <si>
    <t>（６）小農具費（使用可能期間を想定して算出）</t>
    <rPh sb="3" eb="6">
      <t>ショウノウグ</t>
    </rPh>
    <rPh sb="6" eb="7">
      <t>ヒ</t>
    </rPh>
    <phoneticPr fontId="4"/>
  </si>
  <si>
    <t>軽トラック</t>
    <rPh sb="0" eb="1">
      <t>ケイ</t>
    </rPh>
    <phoneticPr fontId="4"/>
  </si>
  <si>
    <t>保険料</t>
    <rPh sb="0" eb="3">
      <t>ホケンリョウ</t>
    </rPh>
    <phoneticPr fontId="4"/>
  </si>
  <si>
    <t>小　計</t>
    <phoneticPr fontId="4"/>
  </si>
  <si>
    <t>ガソリン</t>
    <phoneticPr fontId="4"/>
  </si>
  <si>
    <t>小　計</t>
    <phoneticPr fontId="4"/>
  </si>
  <si>
    <t>（２）農薬費</t>
    <phoneticPr fontId="4"/>
  </si>
  <si>
    <t>小　計</t>
    <phoneticPr fontId="4"/>
  </si>
  <si>
    <t>普通トラック</t>
    <phoneticPr fontId="4"/>
  </si>
  <si>
    <t>自賠責保険</t>
    <rPh sb="0" eb="3">
      <t>ジバイセキ</t>
    </rPh>
    <rPh sb="3" eb="5">
      <t>ホケン</t>
    </rPh>
    <phoneticPr fontId="4"/>
  </si>
  <si>
    <t>普通トラック</t>
    <rPh sb="0" eb="2">
      <t>フツウ</t>
    </rPh>
    <phoneticPr fontId="4"/>
  </si>
  <si>
    <t>任意保険</t>
    <rPh sb="0" eb="2">
      <t>ニンイ</t>
    </rPh>
    <rPh sb="2" eb="4">
      <t>ホケン</t>
    </rPh>
    <phoneticPr fontId="4"/>
  </si>
  <si>
    <t>作目：</t>
  </si>
  <si>
    <t>作型：</t>
  </si>
  <si>
    <t>設定規模</t>
    <rPh sb="0" eb="2">
      <t>セッテイ</t>
    </rPh>
    <rPh sb="2" eb="4">
      <t>キボ</t>
    </rPh>
    <phoneticPr fontId="4"/>
  </si>
  <si>
    <t>ａ</t>
    <phoneticPr fontId="4"/>
  </si>
  <si>
    <t>（１）10a当たり</t>
    <rPh sb="6" eb="7">
      <t>ア</t>
    </rPh>
    <phoneticPr fontId="4"/>
  </si>
  <si>
    <t>（２）労働需給（経営体）</t>
    <rPh sb="3" eb="5">
      <t>ロウドウ</t>
    </rPh>
    <rPh sb="5" eb="7">
      <t>ジュキュウ</t>
    </rPh>
    <rPh sb="8" eb="10">
      <t>ケイエイ</t>
    </rPh>
    <phoneticPr fontId="4"/>
  </si>
  <si>
    <t>Ａ</t>
    <phoneticPr fontId="4"/>
  </si>
  <si>
    <t>Ｂ</t>
    <phoneticPr fontId="4"/>
  </si>
  <si>
    <t>保有労働力</t>
    <rPh sb="0" eb="2">
      <t>ホユウ</t>
    </rPh>
    <rPh sb="2" eb="5">
      <t>ロウドウリョク</t>
    </rPh>
    <phoneticPr fontId="4"/>
  </si>
  <si>
    <t>雇用労働力</t>
    <phoneticPr fontId="4"/>
  </si>
  <si>
    <t>旬　別　計　①</t>
    <phoneticPr fontId="4"/>
  </si>
  <si>
    <t>計　②</t>
    <rPh sb="0" eb="1">
      <t>ケイ</t>
    </rPh>
    <phoneticPr fontId="4"/>
  </si>
  <si>
    <t>過不足労働力　③=②-①</t>
    <phoneticPr fontId="4"/>
  </si>
  <si>
    <t>C</t>
    <phoneticPr fontId="4"/>
  </si>
  <si>
    <t>月別平均価格の推移</t>
  </si>
  <si>
    <t>（全産地）</t>
    <phoneticPr fontId="4"/>
  </si>
  <si>
    <t>平均</t>
  </si>
  <si>
    <t>平　　均</t>
  </si>
  <si>
    <t>㎡</t>
  </si>
  <si>
    <t>６　固定資本装備と減価償却費（10a当たり・1年当たり）</t>
    <rPh sb="18" eb="19">
      <t>ア</t>
    </rPh>
    <rPh sb="23" eb="24">
      <t>ネン</t>
    </rPh>
    <rPh sb="24" eb="25">
      <t>ア</t>
    </rPh>
    <phoneticPr fontId="4"/>
  </si>
  <si>
    <t>本作目
負担割合</t>
    <phoneticPr fontId="4"/>
  </si>
  <si>
    <t>①（円）</t>
    <phoneticPr fontId="4"/>
  </si>
  <si>
    <t>②（％）</t>
    <phoneticPr fontId="4"/>
  </si>
  <si>
    <t>④ （％）</t>
    <phoneticPr fontId="4"/>
  </si>
  <si>
    <t>⑥（％）</t>
    <phoneticPr fontId="4"/>
  </si>
  <si>
    <t>⑧（年）</t>
    <phoneticPr fontId="4"/>
  </si>
  <si>
    <t>　　合　　計</t>
    <phoneticPr fontId="4"/>
  </si>
  <si>
    <t>月</t>
    <rPh sb="0" eb="1">
      <t>ツキ</t>
    </rPh>
    <phoneticPr fontId="4"/>
  </si>
  <si>
    <t>販売量</t>
    <phoneticPr fontId="4"/>
  </si>
  <si>
    <t>販売量</t>
    <phoneticPr fontId="4"/>
  </si>
  <si>
    <t>負担面積（a）</t>
    <rPh sb="0" eb="2">
      <t>フタン</t>
    </rPh>
    <rPh sb="2" eb="4">
      <t>メンセキ</t>
    </rPh>
    <phoneticPr fontId="4"/>
  </si>
  <si>
    <t>個</t>
    <rPh sb="0" eb="1">
      <t>コ</t>
    </rPh>
    <phoneticPr fontId="4"/>
  </si>
  <si>
    <t>台</t>
    <rPh sb="0" eb="1">
      <t>ダイ</t>
    </rPh>
    <phoneticPr fontId="4"/>
  </si>
  <si>
    <t>数量</t>
    <phoneticPr fontId="4"/>
  </si>
  <si>
    <t>（本）</t>
    <rPh sb="1" eb="2">
      <t>ホン</t>
    </rPh>
    <phoneticPr fontId="4"/>
  </si>
  <si>
    <t>重油</t>
    <rPh sb="0" eb="2">
      <t>ジュウユ</t>
    </rPh>
    <phoneticPr fontId="4"/>
  </si>
  <si>
    <t>重油</t>
    <rPh sb="0" eb="2">
      <t>ジュウユ</t>
    </rPh>
    <phoneticPr fontId="4"/>
  </si>
  <si>
    <t>研修費</t>
    <rPh sb="0" eb="3">
      <t>ケンシュウヒ</t>
    </rPh>
    <phoneticPr fontId="4"/>
  </si>
  <si>
    <t>管理雑費</t>
    <rPh sb="0" eb="2">
      <t>カンリ</t>
    </rPh>
    <rPh sb="2" eb="4">
      <t>ザッピ</t>
    </rPh>
    <phoneticPr fontId="4"/>
  </si>
  <si>
    <t>農業経営費</t>
    <rPh sb="0" eb="2">
      <t>ノウギョウ</t>
    </rPh>
    <rPh sb="2" eb="4">
      <t>ケイエイ</t>
    </rPh>
    <rPh sb="4" eb="5">
      <t>ヒ</t>
    </rPh>
    <phoneticPr fontId="4"/>
  </si>
  <si>
    <t>販売費・一般管理費　計　③</t>
    <rPh sb="0" eb="3">
      <t>ハンバイヒ</t>
    </rPh>
    <rPh sb="4" eb="6">
      <t>イッパン</t>
    </rPh>
    <rPh sb="6" eb="9">
      <t>カンリヒ</t>
    </rPh>
    <rPh sb="10" eb="11">
      <t>ケイ</t>
    </rPh>
    <phoneticPr fontId="4"/>
  </si>
  <si>
    <t>雇用労賃　④</t>
    <rPh sb="0" eb="2">
      <t>コヨウ</t>
    </rPh>
    <rPh sb="2" eb="4">
      <t>ロウチン</t>
    </rPh>
    <phoneticPr fontId="4"/>
  </si>
  <si>
    <t>経営費　計　⑤=②+③+④　</t>
    <rPh sb="0" eb="2">
      <t>ケイエイ</t>
    </rPh>
    <rPh sb="2" eb="3">
      <t>ヒ</t>
    </rPh>
    <rPh sb="4" eb="5">
      <t>ケイ</t>
    </rPh>
    <phoneticPr fontId="4"/>
  </si>
  <si>
    <t>雇用労賃=</t>
    <rPh sb="0" eb="2">
      <t>コヨウ</t>
    </rPh>
    <rPh sb="2" eb="4">
      <t>ロウチン</t>
    </rPh>
    <phoneticPr fontId="4"/>
  </si>
  <si>
    <t>円/時間</t>
    <rPh sb="0" eb="1">
      <t>エン</t>
    </rPh>
    <rPh sb="2" eb="4">
      <t>ジカン</t>
    </rPh>
    <phoneticPr fontId="4"/>
  </si>
  <si>
    <t>所　　得　⑥=①-⑤</t>
    <rPh sb="0" eb="1">
      <t>トコロ</t>
    </rPh>
    <rPh sb="3" eb="4">
      <t>エ</t>
    </rPh>
    <phoneticPr fontId="4"/>
  </si>
  <si>
    <t>所　得　率　⑦=⑥÷①</t>
    <rPh sb="0" eb="1">
      <t>トコロ</t>
    </rPh>
    <rPh sb="2" eb="3">
      <t>エ</t>
    </rPh>
    <rPh sb="4" eb="5">
      <t>リツ</t>
    </rPh>
    <phoneticPr fontId="4"/>
  </si>
  <si>
    <t>家族労働時間</t>
    <rPh sb="0" eb="2">
      <t>カゾク</t>
    </rPh>
    <rPh sb="2" eb="4">
      <t>ロウドウ</t>
    </rPh>
    <rPh sb="4" eb="6">
      <t>ジカン</t>
    </rPh>
    <phoneticPr fontId="4"/>
  </si>
  <si>
    <t>時間</t>
    <rPh sb="0" eb="2">
      <t>ジカン</t>
    </rPh>
    <phoneticPr fontId="4"/>
  </si>
  <si>
    <t>雇用労働時間</t>
    <rPh sb="0" eb="2">
      <t>コヨウ</t>
    </rPh>
    <rPh sb="2" eb="4">
      <t>ロウドウ</t>
    </rPh>
    <rPh sb="4" eb="6">
      <t>ジカン</t>
    </rPh>
    <phoneticPr fontId="4"/>
  </si>
  <si>
    <t>所要労働時間　⑧</t>
    <rPh sb="0" eb="2">
      <t>ショヨウ</t>
    </rPh>
    <rPh sb="2" eb="4">
      <t>ロウドウ</t>
    </rPh>
    <rPh sb="4" eb="6">
      <t>ジカン</t>
    </rPh>
    <phoneticPr fontId="4"/>
  </si>
  <si>
    <t>家族労働時間当たり所得　⑨=⑥÷家族労働時間</t>
    <rPh sb="0" eb="2">
      <t>カゾク</t>
    </rPh>
    <rPh sb="2" eb="4">
      <t>ロウドウ</t>
    </rPh>
    <rPh sb="4" eb="6">
      <t>ジカン</t>
    </rPh>
    <rPh sb="6" eb="7">
      <t>ア</t>
    </rPh>
    <rPh sb="9" eb="10">
      <t>ドコロ</t>
    </rPh>
    <rPh sb="10" eb="11">
      <t>エ</t>
    </rPh>
    <rPh sb="16" eb="18">
      <t>カゾク</t>
    </rPh>
    <rPh sb="18" eb="20">
      <t>ロウドウ</t>
    </rPh>
    <rPh sb="20" eb="22">
      <t>ジカン</t>
    </rPh>
    <phoneticPr fontId="4"/>
  </si>
  <si>
    <t>備　　　　　　　　　　　　　　　　　　　　考</t>
    <rPh sb="0" eb="1">
      <t>ソナエ</t>
    </rPh>
    <rPh sb="21" eb="22">
      <t>コウ</t>
    </rPh>
    <phoneticPr fontId="4"/>
  </si>
  <si>
    <t>区　　　　　　　　　　　　　　　　　　　　分</t>
    <rPh sb="0" eb="1">
      <t>ク</t>
    </rPh>
    <rPh sb="21" eb="22">
      <t>ブン</t>
    </rPh>
    <phoneticPr fontId="4"/>
  </si>
  <si>
    <t>売上原価（労賃を除く）</t>
    <rPh sb="0" eb="2">
      <t>ウリアゲ</t>
    </rPh>
    <rPh sb="2" eb="4">
      <t>ゲンカ</t>
    </rPh>
    <rPh sb="5" eb="7">
      <t>ロウチン</t>
    </rPh>
    <rPh sb="8" eb="9">
      <t>ノゾ</t>
    </rPh>
    <phoneticPr fontId="4"/>
  </si>
  <si>
    <t>販売費・一般管理費の</t>
    <rPh sb="0" eb="3">
      <t>ハンバイヒ</t>
    </rPh>
    <rPh sb="4" eb="6">
      <t>イッパン</t>
    </rPh>
    <rPh sb="6" eb="9">
      <t>カンリヒ</t>
    </rPh>
    <phoneticPr fontId="4"/>
  </si>
  <si>
    <t>　　　　　　　　　　　　　　　　　　　　　月
　　　年</t>
    <rPh sb="21" eb="22">
      <t>ツキ</t>
    </rPh>
    <rPh sb="26" eb="27">
      <t>ネン</t>
    </rPh>
    <phoneticPr fontId="4"/>
  </si>
  <si>
    <t>（広島県産）</t>
    <rPh sb="1" eb="5">
      <t>ヒロシマケンサン</t>
    </rPh>
    <phoneticPr fontId="4"/>
  </si>
  <si>
    <t>10a機械</t>
    <phoneticPr fontId="4"/>
  </si>
  <si>
    <t>ℓ・kw／時</t>
    <rPh sb="5" eb="6">
      <t>ジ</t>
    </rPh>
    <phoneticPr fontId="4"/>
  </si>
  <si>
    <t>露地</t>
    <rPh sb="0" eb="2">
      <t>ロジ</t>
    </rPh>
    <phoneticPr fontId="4"/>
  </si>
  <si>
    <t>平成21年</t>
    <phoneticPr fontId="4"/>
  </si>
  <si>
    <t>平成22年</t>
  </si>
  <si>
    <t>平成23年</t>
  </si>
  <si>
    <t>平成24年</t>
  </si>
  <si>
    <t>平成25年</t>
  </si>
  <si>
    <t>９　単価の算出基礎（はるみ，1kg当たり）</t>
    <rPh sb="2" eb="4">
      <t>タンカ</t>
    </rPh>
    <phoneticPr fontId="4"/>
  </si>
  <si>
    <t>作目：</t>
    <phoneticPr fontId="4"/>
  </si>
  <si>
    <t>露地</t>
    <rPh sb="0" eb="2">
      <t>ロジ</t>
    </rPh>
    <phoneticPr fontId="4"/>
  </si>
  <si>
    <t>マリンカル（粒）</t>
    <rPh sb="6" eb="7">
      <t>ツブ</t>
    </rPh>
    <phoneticPr fontId="4"/>
  </si>
  <si>
    <r>
      <t>1</t>
    </r>
    <r>
      <rPr>
        <sz val="11"/>
        <rFont val="ＭＳ Ｐゴシック"/>
        <family val="3"/>
        <charset val="128"/>
      </rPr>
      <t>0a当たり</t>
    </r>
    <r>
      <rPr>
        <sz val="11"/>
        <rFont val="ＭＳ Ｐゴシック"/>
        <family val="3"/>
        <charset val="128"/>
      </rPr>
      <t>農薬費</t>
    </r>
    <rPh sb="3" eb="4">
      <t>ア</t>
    </rPh>
    <phoneticPr fontId="6"/>
  </si>
  <si>
    <t>散布水量（L）</t>
  </si>
  <si>
    <t>希釈倍数</t>
  </si>
  <si>
    <r>
      <t>薬量（</t>
    </r>
    <r>
      <rPr>
        <sz val="11"/>
        <rFont val="ＭＳ Ｐゴシック"/>
        <family val="3"/>
        <charset val="128"/>
      </rPr>
      <t>cc g</t>
    </r>
    <r>
      <rPr>
        <sz val="11"/>
        <rFont val="ＭＳ Ｐゴシック"/>
        <family val="3"/>
        <charset val="128"/>
      </rPr>
      <t>）</t>
    </r>
    <rPh sb="0" eb="1">
      <t>クスリ</t>
    </rPh>
    <phoneticPr fontId="6"/>
  </si>
  <si>
    <t>散布回数</t>
  </si>
  <si>
    <t>製品価格</t>
  </si>
  <si>
    <t>規格（ｃｃ，ｇ)</t>
    <rPh sb="0" eb="2">
      <t>キカク</t>
    </rPh>
    <phoneticPr fontId="4"/>
  </si>
  <si>
    <r>
      <t>単価(円</t>
    </r>
    <r>
      <rPr>
        <sz val="11"/>
        <rFont val="ＭＳ Ｐゴシック"/>
        <family val="3"/>
        <charset val="128"/>
      </rPr>
      <t>/cc，ｇ )</t>
    </r>
    <rPh sb="3" eb="4">
      <t>エン</t>
    </rPh>
    <phoneticPr fontId="6"/>
  </si>
  <si>
    <r>
      <t>金額(円</t>
    </r>
    <r>
      <rPr>
        <sz val="11"/>
        <rFont val="ＭＳ Ｐゴシック"/>
        <family val="3"/>
        <charset val="128"/>
      </rPr>
      <t>)</t>
    </r>
    <rPh sb="3" eb="4">
      <t>エン</t>
    </rPh>
    <phoneticPr fontId="6"/>
  </si>
  <si>
    <t>合　　計</t>
  </si>
  <si>
    <r>
      <t>1</t>
    </r>
    <r>
      <rPr>
        <sz val="11"/>
        <rFont val="ＭＳ Ｐゴシック"/>
        <family val="3"/>
        <charset val="128"/>
      </rPr>
      <t>0a当たり肥料</t>
    </r>
    <r>
      <rPr>
        <sz val="11"/>
        <rFont val="ＭＳ Ｐゴシック"/>
        <family val="3"/>
        <charset val="128"/>
      </rPr>
      <t>費</t>
    </r>
    <rPh sb="3" eb="4">
      <t>ア</t>
    </rPh>
    <rPh sb="6" eb="8">
      <t>ヒリョウ</t>
    </rPh>
    <phoneticPr fontId="6"/>
  </si>
  <si>
    <t>薬量（cc g）</t>
  </si>
  <si>
    <t>規格（ｋｇ)</t>
    <rPh sb="0" eb="2">
      <t>キカク</t>
    </rPh>
    <phoneticPr fontId="4"/>
  </si>
  <si>
    <r>
      <t>単価(円</t>
    </r>
    <r>
      <rPr>
        <sz val="11"/>
        <rFont val="ＭＳ Ｐゴシック"/>
        <family val="3"/>
        <charset val="128"/>
      </rPr>
      <t>/ｋｇ )</t>
    </r>
    <rPh sb="3" eb="4">
      <t>エン</t>
    </rPh>
    <phoneticPr fontId="6"/>
  </si>
  <si>
    <t>金額(円)</t>
  </si>
  <si>
    <t>肥料</t>
  </si>
  <si>
    <t>土壌改良資材</t>
  </si>
  <si>
    <t>苦土石灰(粉）</t>
    <rPh sb="0" eb="4">
      <t>クドセッカイ</t>
    </rPh>
    <rPh sb="5" eb="6">
      <t>コナ</t>
    </rPh>
    <phoneticPr fontId="4"/>
  </si>
  <si>
    <t>施用量(ｋｇ）
水量　（L）</t>
    <phoneticPr fontId="4"/>
  </si>
  <si>
    <t>ICボルドー66Ｄ</t>
    <phoneticPr fontId="4"/>
  </si>
  <si>
    <t>オリオン水和剤40</t>
    <rPh sb="4" eb="7">
      <t>スイワザイ</t>
    </rPh>
    <phoneticPr fontId="4"/>
  </si>
  <si>
    <t>ダントツ水溶剤</t>
    <rPh sb="4" eb="5">
      <t>スイ</t>
    </rPh>
    <rPh sb="5" eb="7">
      <t>ヨウザイ</t>
    </rPh>
    <phoneticPr fontId="4"/>
  </si>
  <si>
    <t>ストロビードライフロアブル</t>
    <phoneticPr fontId="4"/>
  </si>
  <si>
    <t>エムダイファー</t>
    <phoneticPr fontId="4"/>
  </si>
  <si>
    <t>クレフノン</t>
    <phoneticPr fontId="4"/>
  </si>
  <si>
    <t>コサイド3000</t>
    <phoneticPr fontId="4"/>
  </si>
  <si>
    <t>ﾍﾟﾝｺｾﾞﾌﾞ水和剤</t>
    <rPh sb="8" eb="11">
      <t>スイワザイ</t>
    </rPh>
    <phoneticPr fontId="4"/>
  </si>
  <si>
    <t>ダニカット乳剤20</t>
    <rPh sb="5" eb="7">
      <t>ニュウザイ</t>
    </rPh>
    <phoneticPr fontId="4"/>
  </si>
  <si>
    <t>スプラサイド乳剤40</t>
    <rPh sb="6" eb="8">
      <t>ニュウザイ</t>
    </rPh>
    <phoneticPr fontId="4"/>
  </si>
  <si>
    <t>ｽﾀｰﾏｲﾄﾌﾛｱﾌﾞﾙ</t>
    <phoneticPr fontId="4"/>
  </si>
  <si>
    <t>ﾊﾁﾊﾁﾌﾛｱﾌﾞﾙ</t>
    <phoneticPr fontId="4"/>
  </si>
  <si>
    <t>ｶﾈﾏｲﾄﾌﾛｱﾌﾞﾙ</t>
    <phoneticPr fontId="4"/>
  </si>
  <si>
    <t>ｻﾙﾌｧｰｿﾞﾙ</t>
    <phoneticPr fontId="4"/>
  </si>
  <si>
    <t>ﾍﾞﾌﾄｯﾌﾟﾌﾛｱﾌﾞﾙ</t>
    <phoneticPr fontId="4"/>
  </si>
  <si>
    <t>菌</t>
    <rPh sb="0" eb="1">
      <t>キン</t>
    </rPh>
    <phoneticPr fontId="4"/>
  </si>
  <si>
    <t>殺</t>
    <rPh sb="0" eb="1">
      <t>サツ</t>
    </rPh>
    <phoneticPr fontId="4"/>
  </si>
  <si>
    <t>剤</t>
    <rPh sb="0" eb="1">
      <t>ザイ</t>
    </rPh>
    <phoneticPr fontId="4"/>
  </si>
  <si>
    <t>虫</t>
    <rPh sb="0" eb="1">
      <t>ムシ</t>
    </rPh>
    <phoneticPr fontId="4"/>
  </si>
  <si>
    <t>アタックオイル</t>
    <phoneticPr fontId="4"/>
  </si>
  <si>
    <t>アタックオイル</t>
    <phoneticPr fontId="4"/>
  </si>
  <si>
    <t>草</t>
    <rPh sb="0" eb="1">
      <t>クサ</t>
    </rPh>
    <phoneticPr fontId="4"/>
  </si>
  <si>
    <t>調</t>
    <rPh sb="0" eb="1">
      <t>シラ</t>
    </rPh>
    <phoneticPr fontId="4"/>
  </si>
  <si>
    <t>ｱﾋﾞｵﾝＥ</t>
    <phoneticPr fontId="4"/>
  </si>
  <si>
    <t>マデックＥＷ</t>
    <phoneticPr fontId="4"/>
  </si>
  <si>
    <t>ﾗｳﾝﾄﾞｱｯﾌﾟﾏｯｸｽﾛｰﾄﾞ</t>
    <phoneticPr fontId="4"/>
  </si>
  <si>
    <t>（ｃｃ，ｇ）</t>
    <phoneticPr fontId="4"/>
  </si>
  <si>
    <t>使用量</t>
    <rPh sb="0" eb="2">
      <t>シヨウ</t>
    </rPh>
    <rPh sb="2" eb="3">
      <t>リョウ</t>
    </rPh>
    <phoneticPr fontId="4"/>
  </si>
  <si>
    <t>1種類</t>
    <phoneticPr fontId="4"/>
  </si>
  <si>
    <t>9種類</t>
    <phoneticPr fontId="4"/>
  </si>
  <si>
    <t>8種類</t>
    <phoneticPr fontId="4"/>
  </si>
  <si>
    <t>2種類</t>
    <phoneticPr fontId="4"/>
  </si>
  <si>
    <t>施肥（軽ﾄﾗｯｸ）</t>
    <rPh sb="0" eb="2">
      <t>セヒ</t>
    </rPh>
    <rPh sb="3" eb="4">
      <t>ケイ</t>
    </rPh>
    <phoneticPr fontId="4"/>
  </si>
  <si>
    <t>除草剤散布（動噴）</t>
    <rPh sb="0" eb="3">
      <t>ジョソウザイ</t>
    </rPh>
    <rPh sb="3" eb="5">
      <t>サンプ</t>
    </rPh>
    <rPh sb="6" eb="8">
      <t>ドウフン</t>
    </rPh>
    <phoneticPr fontId="4"/>
  </si>
  <si>
    <t>防風林手入（草刈機）</t>
    <rPh sb="0" eb="3">
      <t>ボウフウリン</t>
    </rPh>
    <rPh sb="3" eb="5">
      <t>テイレ</t>
    </rPh>
    <rPh sb="6" eb="8">
      <t>クサカリ</t>
    </rPh>
    <rPh sb="8" eb="9">
      <t>キ</t>
    </rPh>
    <phoneticPr fontId="4"/>
  </si>
  <si>
    <t>草刈（草刈機）</t>
    <rPh sb="0" eb="2">
      <t>クサカリ</t>
    </rPh>
    <rPh sb="3" eb="5">
      <t>クサカリ</t>
    </rPh>
    <rPh sb="5" eb="6">
      <t>キ</t>
    </rPh>
    <phoneticPr fontId="4"/>
  </si>
  <si>
    <t>収穫用コンテナ</t>
    <rPh sb="0" eb="3">
      <t>シュウカクヨウ</t>
    </rPh>
    <phoneticPr fontId="4"/>
  </si>
  <si>
    <t>脚立</t>
    <rPh sb="0" eb="2">
      <t>キャタツ</t>
    </rPh>
    <phoneticPr fontId="4"/>
  </si>
  <si>
    <t>剪定鋏</t>
    <rPh sb="0" eb="2">
      <t>センテイ</t>
    </rPh>
    <rPh sb="2" eb="3">
      <t>ハサミ</t>
    </rPh>
    <phoneticPr fontId="4"/>
  </si>
  <si>
    <t>剪定鋸</t>
    <rPh sb="0" eb="2">
      <t>センテイ</t>
    </rPh>
    <rPh sb="2" eb="3">
      <t>ノコ</t>
    </rPh>
    <phoneticPr fontId="4"/>
  </si>
  <si>
    <t>草刈機</t>
    <rPh sb="0" eb="2">
      <t>クサカリ</t>
    </rPh>
    <rPh sb="2" eb="3">
      <t>キ</t>
    </rPh>
    <phoneticPr fontId="4"/>
  </si>
  <si>
    <t>収穫鋏</t>
    <rPh sb="0" eb="2">
      <t>シュウカク</t>
    </rPh>
    <rPh sb="2" eb="3">
      <t>ハサミ</t>
    </rPh>
    <phoneticPr fontId="4"/>
  </si>
  <si>
    <t>販売量×41円</t>
    <rPh sb="0" eb="2">
      <t>ハンバイ</t>
    </rPh>
    <rPh sb="2" eb="3">
      <t>リョウ</t>
    </rPh>
    <rPh sb="6" eb="7">
      <t>エン</t>
    </rPh>
    <phoneticPr fontId="4"/>
  </si>
  <si>
    <t>上記に含む</t>
    <rPh sb="0" eb="2">
      <t>ジョウキ</t>
    </rPh>
    <rPh sb="3" eb="4">
      <t>フク</t>
    </rPh>
    <phoneticPr fontId="4"/>
  </si>
  <si>
    <t>販売額の13.5％</t>
    <rPh sb="0" eb="2">
      <t>ハンバイ</t>
    </rPh>
    <rPh sb="2" eb="3">
      <t>ガク</t>
    </rPh>
    <phoneticPr fontId="4"/>
  </si>
  <si>
    <t>貯蔵庫</t>
    <rPh sb="0" eb="3">
      <t>チョゾウコ</t>
    </rPh>
    <phoneticPr fontId="4"/>
  </si>
  <si>
    <t>作業場</t>
    <rPh sb="0" eb="2">
      <t>サギョウ</t>
    </rPh>
    <rPh sb="2" eb="3">
      <t>バ</t>
    </rPh>
    <phoneticPr fontId="4"/>
  </si>
  <si>
    <t>予措追熟施設</t>
    <rPh sb="0" eb="1">
      <t>ヨ</t>
    </rPh>
    <rPh sb="1" eb="2">
      <t>ソ</t>
    </rPh>
    <rPh sb="2" eb="4">
      <t>ツイジュク</t>
    </rPh>
    <rPh sb="4" eb="6">
      <t>シセツ</t>
    </rPh>
    <phoneticPr fontId="4"/>
  </si>
  <si>
    <t>〃</t>
    <phoneticPr fontId="4"/>
  </si>
  <si>
    <t>かん水施設一式</t>
    <rPh sb="2" eb="3">
      <t>スイ</t>
    </rPh>
    <rPh sb="3" eb="5">
      <t>シセツ</t>
    </rPh>
    <rPh sb="5" eb="7">
      <t>イッシキ</t>
    </rPh>
    <phoneticPr fontId="4"/>
  </si>
  <si>
    <t>貯水槽</t>
    <rPh sb="0" eb="3">
      <t>チョスイソウ</t>
    </rPh>
    <phoneticPr fontId="4"/>
  </si>
  <si>
    <t>コンクリート</t>
    <phoneticPr fontId="4"/>
  </si>
  <si>
    <t>ｔ</t>
    <phoneticPr fontId="4"/>
  </si>
  <si>
    <t>動噴</t>
    <rPh sb="0" eb="2">
      <t>ドウフン</t>
    </rPh>
    <phoneticPr fontId="4"/>
  </si>
  <si>
    <t>可搬式4.6ｐｓ</t>
    <rPh sb="0" eb="2">
      <t>カハン</t>
    </rPh>
    <rPh sb="2" eb="3">
      <t>シキ</t>
    </rPh>
    <phoneticPr fontId="4"/>
  </si>
  <si>
    <t>660ｃｃ，4ＷＤ</t>
    <phoneticPr fontId="4"/>
  </si>
  <si>
    <t>普通トラック</t>
    <rPh sb="0" eb="2">
      <t>フツウ</t>
    </rPh>
    <phoneticPr fontId="4"/>
  </si>
  <si>
    <t>フォークリフト</t>
    <phoneticPr fontId="4"/>
  </si>
  <si>
    <t>1ｔ</t>
    <phoneticPr fontId="4"/>
  </si>
  <si>
    <t>収穫かご</t>
    <rPh sb="0" eb="2">
      <t>シュウカク</t>
    </rPh>
    <phoneticPr fontId="4"/>
  </si>
  <si>
    <t>防除用ホース30ｍ</t>
    <rPh sb="0" eb="3">
      <t>ボウジョヨウ</t>
    </rPh>
    <phoneticPr fontId="4"/>
  </si>
  <si>
    <t>防除用ノズル</t>
    <rPh sb="0" eb="3">
      <t>ボウジョヨウ</t>
    </rPh>
    <phoneticPr fontId="4"/>
  </si>
  <si>
    <t>ガソリン携行缶</t>
    <rPh sb="4" eb="6">
      <t>ケイコウ</t>
    </rPh>
    <rPh sb="6" eb="7">
      <t>カン</t>
    </rPh>
    <phoneticPr fontId="4"/>
  </si>
  <si>
    <t>工具セット</t>
    <rPh sb="0" eb="2">
      <t>コウグ</t>
    </rPh>
    <phoneticPr fontId="4"/>
  </si>
  <si>
    <t>1200Ｌタンク</t>
    <phoneticPr fontId="4"/>
  </si>
  <si>
    <t>200Ｌタンク除草剤用</t>
    <rPh sb="7" eb="10">
      <t>ジョソウザイ</t>
    </rPh>
    <rPh sb="10" eb="11">
      <t>ヨウ</t>
    </rPh>
    <phoneticPr fontId="4"/>
  </si>
  <si>
    <t>鉄骨・ルーフデッキ</t>
    <rPh sb="0" eb="2">
      <t>テッコツ</t>
    </rPh>
    <phoneticPr fontId="4"/>
  </si>
  <si>
    <t>台</t>
    <rPh sb="0" eb="1">
      <t>ダイ</t>
    </rPh>
    <phoneticPr fontId="4"/>
  </si>
  <si>
    <t>350ｋｇ，4.4ｐｓ</t>
    <phoneticPr fontId="4"/>
  </si>
  <si>
    <t>整枝・剪定</t>
    <rPh sb="0" eb="1">
      <t>セイ</t>
    </rPh>
    <rPh sb="1" eb="2">
      <t>エダ</t>
    </rPh>
    <rPh sb="3" eb="5">
      <t>センテイ</t>
    </rPh>
    <phoneticPr fontId="4"/>
  </si>
  <si>
    <t>施肥</t>
    <rPh sb="0" eb="2">
      <t>セヒ</t>
    </rPh>
    <phoneticPr fontId="4"/>
  </si>
  <si>
    <t>病害虫防除</t>
    <rPh sb="0" eb="3">
      <t>ビョウガイチュウ</t>
    </rPh>
    <rPh sb="3" eb="5">
      <t>ボウジョ</t>
    </rPh>
    <phoneticPr fontId="4"/>
  </si>
  <si>
    <t>摘果</t>
    <rPh sb="0" eb="2">
      <t>テキカ</t>
    </rPh>
    <phoneticPr fontId="4"/>
  </si>
  <si>
    <t>かん水</t>
    <rPh sb="2" eb="3">
      <t>スイ</t>
    </rPh>
    <phoneticPr fontId="4"/>
  </si>
  <si>
    <t>土壌管理</t>
    <rPh sb="0" eb="2">
      <t>ドジョウ</t>
    </rPh>
    <rPh sb="2" eb="4">
      <t>カンリ</t>
    </rPh>
    <phoneticPr fontId="4"/>
  </si>
  <si>
    <t>除草</t>
    <rPh sb="0" eb="2">
      <t>ジョソウ</t>
    </rPh>
    <phoneticPr fontId="4"/>
  </si>
  <si>
    <t>収穫</t>
    <rPh sb="0" eb="2">
      <t>シュウカク</t>
    </rPh>
    <phoneticPr fontId="4"/>
  </si>
  <si>
    <t>果実管理・出荷</t>
    <rPh sb="0" eb="2">
      <t>カジツ</t>
    </rPh>
    <rPh sb="2" eb="4">
      <t>カンリ</t>
    </rPh>
    <rPh sb="5" eb="7">
      <t>シュッカ</t>
    </rPh>
    <phoneticPr fontId="4"/>
  </si>
  <si>
    <t>露地</t>
    <rPh sb="0" eb="2">
      <t>ロジ</t>
    </rPh>
    <phoneticPr fontId="4"/>
  </si>
  <si>
    <t>はっさく</t>
    <phoneticPr fontId="4"/>
  </si>
  <si>
    <t>露地</t>
    <rPh sb="0" eb="2">
      <t>ロジ</t>
    </rPh>
    <phoneticPr fontId="4"/>
  </si>
  <si>
    <t>整枝・剪定</t>
    <rPh sb="0" eb="2">
      <t>セイシ</t>
    </rPh>
    <rPh sb="3" eb="5">
      <t>センテイ</t>
    </rPh>
    <phoneticPr fontId="4"/>
  </si>
  <si>
    <t>はっさく</t>
    <phoneticPr fontId="4"/>
  </si>
  <si>
    <t>はっさく</t>
    <phoneticPr fontId="4"/>
  </si>
  <si>
    <t>施肥量は収量にスライド</t>
    <rPh sb="0" eb="2">
      <t>セヒ</t>
    </rPh>
    <rPh sb="2" eb="3">
      <t>リョウ</t>
    </rPh>
    <rPh sb="4" eb="6">
      <t>シュウリョウ</t>
    </rPh>
    <phoneticPr fontId="4"/>
  </si>
  <si>
    <t>散布量　500Ｌ/10ａ</t>
    <rPh sb="0" eb="2">
      <t>サンプ</t>
    </rPh>
    <rPh sb="2" eb="3">
      <t>リョウ</t>
    </rPh>
    <phoneticPr fontId="4"/>
  </si>
  <si>
    <t>発生予察情報に注意
農薬安全使用遵守</t>
    <rPh sb="0" eb="2">
      <t>ハッセイ</t>
    </rPh>
    <rPh sb="2" eb="4">
      <t>ヨサツ</t>
    </rPh>
    <rPh sb="4" eb="6">
      <t>ジョウホウ</t>
    </rPh>
    <rPh sb="7" eb="9">
      <t>チュウイ</t>
    </rPh>
    <rPh sb="10" eb="12">
      <t>ノウヤク</t>
    </rPh>
    <rPh sb="12" eb="14">
      <t>アンゼン</t>
    </rPh>
    <rPh sb="14" eb="16">
      <t>シヨウ</t>
    </rPh>
    <rPh sb="16" eb="18">
      <t>ジュンシュ</t>
    </rPh>
    <phoneticPr fontId="4"/>
  </si>
  <si>
    <t>3/下，5/中，5/下，6/下，7/中，8/中，9/下，12/上</t>
    <rPh sb="2" eb="3">
      <t>シタ</t>
    </rPh>
    <rPh sb="6" eb="7">
      <t>ナカ</t>
    </rPh>
    <rPh sb="10" eb="11">
      <t>シタ</t>
    </rPh>
    <rPh sb="14" eb="15">
      <t>シタ</t>
    </rPh>
    <rPh sb="18" eb="19">
      <t>ナカ</t>
    </rPh>
    <rPh sb="22" eb="23">
      <t>ナカ</t>
    </rPh>
    <rPh sb="26" eb="27">
      <t>シタ</t>
    </rPh>
    <rPh sb="31" eb="32">
      <t>ウエ</t>
    </rPh>
    <phoneticPr fontId="4"/>
  </si>
  <si>
    <t>7/上，中，下</t>
    <rPh sb="2" eb="3">
      <t>ウエ</t>
    </rPh>
    <rPh sb="4" eb="5">
      <t>ナカ</t>
    </rPh>
    <rPh sb="6" eb="7">
      <t>シタ</t>
    </rPh>
    <phoneticPr fontId="4"/>
  </si>
  <si>
    <t>後期摘果で規格外を除去する</t>
    <phoneticPr fontId="4"/>
  </si>
  <si>
    <t>8/中，下</t>
    <rPh sb="2" eb="3">
      <t>ナカ</t>
    </rPh>
    <rPh sb="4" eb="5">
      <t>シタ</t>
    </rPh>
    <phoneticPr fontId="4"/>
  </si>
  <si>
    <t>バーク堆肥</t>
    <rPh sb="3" eb="5">
      <t>タイヒ</t>
    </rPh>
    <phoneticPr fontId="4"/>
  </si>
  <si>
    <t>剪定枝粉砕機</t>
    <rPh sb="0" eb="2">
      <t>センテイ</t>
    </rPh>
    <rPh sb="2" eb="3">
      <t>エダ</t>
    </rPh>
    <rPh sb="3" eb="5">
      <t>フンサイ</t>
    </rPh>
    <rPh sb="5" eb="6">
      <t>キ</t>
    </rPh>
    <phoneticPr fontId="4"/>
  </si>
  <si>
    <t>4.9ｐｓ</t>
    <phoneticPr fontId="4"/>
  </si>
  <si>
    <t>台</t>
    <rPh sb="0" eb="1">
      <t>ダイ</t>
    </rPh>
    <phoneticPr fontId="4"/>
  </si>
  <si>
    <t>2/中，3/中</t>
    <rPh sb="2" eb="3">
      <t>ナカ</t>
    </rPh>
    <rPh sb="6" eb="7">
      <t>ナカ</t>
    </rPh>
    <phoneticPr fontId="4"/>
  </si>
  <si>
    <t>貯蔵管理</t>
    <rPh sb="0" eb="2">
      <t>チョゾウ</t>
    </rPh>
    <rPh sb="2" eb="4">
      <t>カンリ</t>
    </rPh>
    <phoneticPr fontId="4"/>
  </si>
  <si>
    <t xml:space="preserve">間引き摘果
1果/80～100葉
</t>
    <rPh sb="0" eb="2">
      <t>マビ</t>
    </rPh>
    <rPh sb="3" eb="5">
      <t>テキカ</t>
    </rPh>
    <rPh sb="7" eb="8">
      <t>カ</t>
    </rPh>
    <rPh sb="15" eb="16">
      <t>ハ</t>
    </rPh>
    <phoneticPr fontId="4"/>
  </si>
  <si>
    <t>1回20トン/10a
7～10日間隔</t>
    <rPh sb="1" eb="2">
      <t>カイ</t>
    </rPh>
    <rPh sb="15" eb="16">
      <t>ニチ</t>
    </rPh>
    <rPh sb="16" eb="18">
      <t>カンカク</t>
    </rPh>
    <phoneticPr fontId="4"/>
  </si>
  <si>
    <t>間引き主体，一部切返し。</t>
    <rPh sb="0" eb="2">
      <t>マビ</t>
    </rPh>
    <rPh sb="3" eb="5">
      <t>シュタイ</t>
    </rPh>
    <rPh sb="6" eb="8">
      <t>イチブ</t>
    </rPh>
    <rPh sb="8" eb="10">
      <t>キリカエ</t>
    </rPh>
    <phoneticPr fontId="4"/>
  </si>
  <si>
    <t>除草</t>
    <rPh sb="0" eb="2">
      <t>ジョソウ</t>
    </rPh>
    <phoneticPr fontId="4"/>
  </si>
  <si>
    <t>除草剤3回
草刈機2回</t>
    <rPh sb="0" eb="2">
      <t>ジョソウ</t>
    </rPh>
    <rPh sb="2" eb="3">
      <t>ザイ</t>
    </rPh>
    <rPh sb="4" eb="5">
      <t>カイ</t>
    </rPh>
    <rPh sb="6" eb="8">
      <t>クサカリ</t>
    </rPh>
    <rPh sb="8" eb="9">
      <t>キ</t>
    </rPh>
    <rPh sb="10" eb="11">
      <t>カイ</t>
    </rPh>
    <phoneticPr fontId="4"/>
  </si>
  <si>
    <t>農薬安全使用遵守</t>
    <phoneticPr fontId="4"/>
  </si>
  <si>
    <t>収穫</t>
    <rPh sb="0" eb="2">
      <t>シュウカク</t>
    </rPh>
    <phoneticPr fontId="4"/>
  </si>
  <si>
    <t>採収割合
　12月中旬10％
　12月下旬90％</t>
    <rPh sb="0" eb="2">
      <t>サイシュウ</t>
    </rPh>
    <rPh sb="2" eb="4">
      <t>ワリアイ</t>
    </rPh>
    <rPh sb="8" eb="9">
      <t>ガツ</t>
    </rPh>
    <rPh sb="9" eb="11">
      <t>チュウジュン</t>
    </rPh>
    <rPh sb="18" eb="19">
      <t>ガツ</t>
    </rPh>
    <rPh sb="19" eb="21">
      <t>ゲジュン</t>
    </rPh>
    <phoneticPr fontId="4"/>
  </si>
  <si>
    <t>12/中，下</t>
    <rPh sb="3" eb="4">
      <t>ナカ</t>
    </rPh>
    <rPh sb="5" eb="6">
      <t>シタ</t>
    </rPh>
    <phoneticPr fontId="4"/>
  </si>
  <si>
    <t>剪定鋸
剪定鋏
脚立</t>
    <phoneticPr fontId="4"/>
  </si>
  <si>
    <t>収穫鋏</t>
    <rPh sb="0" eb="2">
      <t>シュウカク</t>
    </rPh>
    <rPh sb="2" eb="3">
      <t>ハサミ</t>
    </rPh>
    <phoneticPr fontId="4"/>
  </si>
  <si>
    <t>収穫かご
収穫鋏
脚立
コンテナ
クローラ式運搬車
ﾄﾗｯｸ
ガソリン携行缶</t>
    <rPh sb="0" eb="2">
      <t>シュウカク</t>
    </rPh>
    <rPh sb="5" eb="7">
      <t>シュウカク</t>
    </rPh>
    <rPh sb="7" eb="8">
      <t>ハサミ</t>
    </rPh>
    <rPh sb="9" eb="11">
      <t>キャタツ</t>
    </rPh>
    <rPh sb="21" eb="22">
      <t>シキ</t>
    </rPh>
    <rPh sb="22" eb="25">
      <t>ウンパンシャ</t>
    </rPh>
    <rPh sb="35" eb="37">
      <t>ケイコウ</t>
    </rPh>
    <rPh sb="37" eb="38">
      <t>カン</t>
    </rPh>
    <phoneticPr fontId="4"/>
  </si>
  <si>
    <t>200Lタンク
動噴
ホース
ガソリン携行缶
軽ﾄﾗｯｸ</t>
    <rPh sb="8" eb="10">
      <t>ドウフン</t>
    </rPh>
    <rPh sb="19" eb="21">
      <t>ケイコウ</t>
    </rPh>
    <rPh sb="21" eb="22">
      <t>カン</t>
    </rPh>
    <rPh sb="23" eb="24">
      <t>ケイ</t>
    </rPh>
    <phoneticPr fontId="4"/>
  </si>
  <si>
    <t>剪定枝粉砕機
ガソリン携行缶
ﾄﾗｯｸ</t>
    <rPh sb="0" eb="2">
      <t>センテイ</t>
    </rPh>
    <rPh sb="2" eb="3">
      <t>エダ</t>
    </rPh>
    <rPh sb="3" eb="6">
      <t>フンサイキ</t>
    </rPh>
    <rPh sb="11" eb="13">
      <t>ケイコウ</t>
    </rPh>
    <rPh sb="13" eb="14">
      <t>カン</t>
    </rPh>
    <phoneticPr fontId="4"/>
  </si>
  <si>
    <t>1/上～2/中</t>
    <rPh sb="2" eb="3">
      <t>ウエ</t>
    </rPh>
    <rPh sb="6" eb="7">
      <t>ナカ</t>
    </rPh>
    <phoneticPr fontId="4"/>
  </si>
  <si>
    <t xml:space="preserve">貯蔵庫
コンテナ
</t>
    <rPh sb="0" eb="3">
      <t>チョゾウコ</t>
    </rPh>
    <phoneticPr fontId="4"/>
  </si>
  <si>
    <t>殺菌剤9種類
殺虫剤8種類</t>
    <rPh sb="0" eb="3">
      <t>サッキンザイ</t>
    </rPh>
    <rPh sb="4" eb="6">
      <t>シュルイ</t>
    </rPh>
    <rPh sb="7" eb="10">
      <t>サッチュウザイ</t>
    </rPh>
    <rPh sb="11" eb="13">
      <t>シュルイ</t>
    </rPh>
    <phoneticPr fontId="4"/>
  </si>
  <si>
    <t>除草剤</t>
    <rPh sb="0" eb="3">
      <t>ジョソウザイ</t>
    </rPh>
    <phoneticPr fontId="4"/>
  </si>
  <si>
    <t>果実管理・出荷</t>
    <rPh sb="0" eb="2">
      <t>カジツ</t>
    </rPh>
    <rPh sb="2" eb="4">
      <t>カンリ</t>
    </rPh>
    <rPh sb="5" eb="7">
      <t>シュッカ</t>
    </rPh>
    <phoneticPr fontId="4"/>
  </si>
  <si>
    <t>家庭選別の徹底</t>
    <rPh sb="0" eb="2">
      <t>カテイ</t>
    </rPh>
    <rPh sb="2" eb="4">
      <t>センベツ</t>
    </rPh>
    <rPh sb="5" eb="7">
      <t>テッテイ</t>
    </rPh>
    <phoneticPr fontId="4"/>
  </si>
  <si>
    <t>2/中～3/上</t>
    <rPh sb="2" eb="3">
      <t>ナカ</t>
    </rPh>
    <rPh sb="6" eb="7">
      <t>ウエ</t>
    </rPh>
    <phoneticPr fontId="4"/>
  </si>
  <si>
    <t>家庭用選果機
コンテナ
トラック</t>
    <rPh sb="0" eb="3">
      <t>カテイヨウ</t>
    </rPh>
    <rPh sb="3" eb="5">
      <t>センカ</t>
    </rPh>
    <rPh sb="5" eb="6">
      <t>キ</t>
    </rPh>
    <phoneticPr fontId="4"/>
  </si>
  <si>
    <t>家庭用選果機</t>
    <rPh sb="0" eb="3">
      <t>カテイヨウ</t>
    </rPh>
    <rPh sb="3" eb="5">
      <t>センカ</t>
    </rPh>
    <rPh sb="5" eb="6">
      <t>キ</t>
    </rPh>
    <phoneticPr fontId="4"/>
  </si>
  <si>
    <t>0.04ｐｓ</t>
    <phoneticPr fontId="4"/>
  </si>
  <si>
    <t>BBフルーツ元気200</t>
    <rPh sb="6" eb="8">
      <t>ゲンキ</t>
    </rPh>
    <phoneticPr fontId="4"/>
  </si>
  <si>
    <t>2/下，3/下，5/下，9/上</t>
  </si>
  <si>
    <t>緩効性肥料
　BBフルーツ元気200（12-10-10）
石灰質資材
　マリンカル（粒，アルカリ分48％，苦土分5％，牡蠣殻）</t>
  </si>
  <si>
    <t>こはん症は，10℃で多発。
乾燥に注意する。</t>
    <rPh sb="3" eb="4">
      <t>ショウ</t>
    </rPh>
    <rPh sb="10" eb="12">
      <t>タハツ</t>
    </rPh>
    <rPh sb="14" eb="16">
      <t>カンソウ</t>
    </rPh>
    <rPh sb="17" eb="19">
      <t>チュウイ</t>
    </rPh>
    <phoneticPr fontId="4"/>
  </si>
  <si>
    <t>貯蔵量
　800～1000ｋｇ/3.3ｍ3
コンテナ利用の場合は7分目入れ。
庫内
　温度5～7℃
　湿度90％</t>
    <rPh sb="0" eb="2">
      <t>チョゾウ</t>
    </rPh>
    <rPh sb="2" eb="3">
      <t>リョウ</t>
    </rPh>
    <rPh sb="26" eb="28">
      <t>リヨウ</t>
    </rPh>
    <rPh sb="29" eb="31">
      <t>バアイ</t>
    </rPh>
    <rPh sb="33" eb="34">
      <t>ブ</t>
    </rPh>
    <rPh sb="34" eb="35">
      <t>メ</t>
    </rPh>
    <rPh sb="35" eb="36">
      <t>イ</t>
    </rPh>
    <rPh sb="40" eb="42">
      <t>コナイ</t>
    </rPh>
    <rPh sb="44" eb="46">
      <t>オンド</t>
    </rPh>
    <rPh sb="52" eb="54">
      <t>シツド</t>
    </rPh>
    <phoneticPr fontId="4"/>
  </si>
  <si>
    <t>はっさく樹</t>
    <rPh sb="4" eb="5">
      <t>ジュ</t>
    </rPh>
    <phoneticPr fontId="4"/>
  </si>
  <si>
    <t>かんきつ専作</t>
    <rPh sb="4" eb="5">
      <t>セン</t>
    </rPh>
    <rPh sb="5" eb="6">
      <t>サク</t>
    </rPh>
    <phoneticPr fontId="3"/>
  </si>
  <si>
    <t>露地</t>
    <rPh sb="0" eb="2">
      <t>ロジ</t>
    </rPh>
    <phoneticPr fontId="3"/>
  </si>
  <si>
    <t>レモン</t>
  </si>
  <si>
    <t>レモン</t>
    <phoneticPr fontId="3"/>
  </si>
  <si>
    <t>はるみ</t>
  </si>
  <si>
    <t>はるみ</t>
    <phoneticPr fontId="3"/>
  </si>
  <si>
    <t>はっさく</t>
  </si>
  <si>
    <t>はっさく</t>
    <phoneticPr fontId="3"/>
  </si>
  <si>
    <t>不知火</t>
  </si>
  <si>
    <t>不知火</t>
    <rPh sb="0" eb="3">
      <t>シラヌヒ</t>
    </rPh>
    <phoneticPr fontId="3"/>
  </si>
  <si>
    <t>温州みかん（早生）</t>
  </si>
  <si>
    <t>温州みかん（早生）</t>
    <rPh sb="0" eb="2">
      <t>ウンシュウ</t>
    </rPh>
    <rPh sb="6" eb="8">
      <t>ワセ</t>
    </rPh>
    <phoneticPr fontId="3"/>
  </si>
  <si>
    <t>温州みかん（いしじ）</t>
  </si>
  <si>
    <t>温州みかん（いしじ）</t>
    <rPh sb="0" eb="2">
      <t>ウンシュウ</t>
    </rPh>
    <phoneticPr fontId="3"/>
  </si>
  <si>
    <t>合計</t>
    <rPh sb="0" eb="2">
      <t>ゴウケイ</t>
    </rPh>
    <phoneticPr fontId="3"/>
  </si>
  <si>
    <t>育成園</t>
    <rPh sb="0" eb="2">
      <t>イクセイ</t>
    </rPh>
    <rPh sb="2" eb="3">
      <t>エン</t>
    </rPh>
    <phoneticPr fontId="3"/>
  </si>
  <si>
    <t>５　作業別・旬別作業時間（○○）</t>
    <phoneticPr fontId="4"/>
  </si>
  <si>
    <t>極早生</t>
    <rPh sb="0" eb="1">
      <t>ゴク</t>
    </rPh>
    <rPh sb="1" eb="3">
      <t>ワセ</t>
    </rPh>
    <phoneticPr fontId="4"/>
  </si>
  <si>
    <t>作　業　別</t>
    <phoneticPr fontId="4"/>
  </si>
  <si>
    <t>作　　　型</t>
    <phoneticPr fontId="4"/>
  </si>
  <si>
    <t>整枝・剪定</t>
  </si>
  <si>
    <t>施肥</t>
  </si>
  <si>
    <t>病害虫防除</t>
  </si>
  <si>
    <t>摘果</t>
  </si>
  <si>
    <t>潅水</t>
  </si>
  <si>
    <t>土壌管理</t>
  </si>
  <si>
    <t>除草</t>
  </si>
  <si>
    <t>収穫</t>
  </si>
  <si>
    <t>果実管理</t>
  </si>
  <si>
    <t>その他</t>
  </si>
  <si>
    <t>◎◎</t>
    <phoneticPr fontId="4"/>
  </si>
  <si>
    <t>旬　別　計</t>
    <phoneticPr fontId="4"/>
  </si>
  <si>
    <t>月　  　計</t>
    <phoneticPr fontId="4"/>
  </si>
  <si>
    <t>ａ</t>
    <phoneticPr fontId="4"/>
  </si>
  <si>
    <t>雇用労働力</t>
    <phoneticPr fontId="4"/>
  </si>
  <si>
    <t>早生</t>
    <rPh sb="0" eb="2">
      <t>ワセ</t>
    </rPh>
    <phoneticPr fontId="4"/>
  </si>
  <si>
    <t>作　業　別</t>
    <phoneticPr fontId="4"/>
  </si>
  <si>
    <t>作　　　型</t>
    <phoneticPr fontId="4"/>
  </si>
  <si>
    <t>旬　別　計</t>
    <phoneticPr fontId="4"/>
  </si>
  <si>
    <t>月　  　計</t>
    <phoneticPr fontId="4"/>
  </si>
  <si>
    <t>ａ</t>
    <phoneticPr fontId="4"/>
  </si>
  <si>
    <t>Ａ</t>
    <phoneticPr fontId="4"/>
  </si>
  <si>
    <t>Ｂ</t>
    <phoneticPr fontId="4"/>
  </si>
  <si>
    <t>C</t>
    <phoneticPr fontId="4"/>
  </si>
  <si>
    <t>過不足労働力　③=②-①</t>
    <phoneticPr fontId="4"/>
  </si>
  <si>
    <t>雇用労働力</t>
    <phoneticPr fontId="4"/>
  </si>
  <si>
    <t>ａ</t>
  </si>
  <si>
    <t>台</t>
    <rPh sb="0" eb="1">
      <t>ダイ</t>
    </rPh>
    <phoneticPr fontId="4"/>
  </si>
  <si>
    <t>1000L，4WD4WS，46.1ｐｓ</t>
    <phoneticPr fontId="4"/>
  </si>
  <si>
    <t>病害虫防除（S.S)</t>
    <rPh sb="0" eb="3">
      <t>ビョウガイチュウ</t>
    </rPh>
    <rPh sb="3" eb="5">
      <t>ボウジョ</t>
    </rPh>
    <phoneticPr fontId="4"/>
  </si>
  <si>
    <t>施肥（運搬車）</t>
    <rPh sb="0" eb="2">
      <t>セヒ</t>
    </rPh>
    <rPh sb="3" eb="6">
      <t>ウンパンシャ</t>
    </rPh>
    <phoneticPr fontId="4"/>
  </si>
  <si>
    <t>収穫・運搬（ﾄﾗｯｸ）</t>
    <rPh sb="0" eb="2">
      <t>シュウカク</t>
    </rPh>
    <rPh sb="3" eb="5">
      <t>ウンパン</t>
    </rPh>
    <phoneticPr fontId="4"/>
  </si>
  <si>
    <t>出荷（ﾄﾗｯｸ）</t>
    <rPh sb="0" eb="2">
      <t>シュッカ</t>
    </rPh>
    <phoneticPr fontId="4"/>
  </si>
  <si>
    <t>収穫・運搬（運搬車）</t>
    <rPh sb="0" eb="2">
      <t>シュウカク</t>
    </rPh>
    <rPh sb="3" eb="5">
      <t>ウンパン</t>
    </rPh>
    <rPh sb="6" eb="9">
      <t>ウンパンシャ</t>
    </rPh>
    <phoneticPr fontId="4"/>
  </si>
  <si>
    <t>金額</t>
    <phoneticPr fontId="4"/>
  </si>
  <si>
    <t>樹園地（自作地2ha）</t>
    <rPh sb="0" eb="3">
      <t>ジュエンチ</t>
    </rPh>
    <rPh sb="4" eb="6">
      <t>ジサク</t>
    </rPh>
    <rPh sb="6" eb="7">
      <t>チ</t>
    </rPh>
    <phoneticPr fontId="4"/>
  </si>
  <si>
    <t>果樹共済</t>
    <rPh sb="0" eb="2">
      <t>カジュ</t>
    </rPh>
    <rPh sb="2" eb="4">
      <t>キョウサイ</t>
    </rPh>
    <phoneticPr fontId="4"/>
  </si>
  <si>
    <t>【極早生50a】旬　別　計　①</t>
    <phoneticPr fontId="4"/>
  </si>
  <si>
    <t>【早生100a】旬　別　計　①</t>
    <rPh sb="1" eb="3">
      <t>ワセ</t>
    </rPh>
    <phoneticPr fontId="4"/>
  </si>
  <si>
    <t>いしじ</t>
    <phoneticPr fontId="4"/>
  </si>
  <si>
    <t>作　　　型</t>
    <phoneticPr fontId="4"/>
  </si>
  <si>
    <t>旬　別　計</t>
    <phoneticPr fontId="4"/>
  </si>
  <si>
    <t>月　  　計</t>
    <phoneticPr fontId="4"/>
  </si>
  <si>
    <t>ａ</t>
    <phoneticPr fontId="4"/>
  </si>
  <si>
    <t>作　業　別</t>
    <phoneticPr fontId="4"/>
  </si>
  <si>
    <t>Ａ</t>
    <phoneticPr fontId="4"/>
  </si>
  <si>
    <t>Ｂ</t>
    <phoneticPr fontId="4"/>
  </si>
  <si>
    <t>C</t>
    <phoneticPr fontId="4"/>
  </si>
  <si>
    <t>過不足労働力　③=②-①</t>
    <phoneticPr fontId="4"/>
  </si>
  <si>
    <t>雇用労働力</t>
    <phoneticPr fontId="4"/>
  </si>
  <si>
    <t>【いしじ150ａ】旬　別　計　①</t>
    <phoneticPr fontId="4"/>
  </si>
  <si>
    <t>レモン</t>
    <phoneticPr fontId="4"/>
  </si>
  <si>
    <t>作　業　別</t>
    <phoneticPr fontId="4"/>
  </si>
  <si>
    <t>作　　　型</t>
    <phoneticPr fontId="4"/>
  </si>
  <si>
    <t>整枝・剪定</t>
    <rPh sb="0" eb="1">
      <t>トトノ</t>
    </rPh>
    <rPh sb="1" eb="2">
      <t>エダ</t>
    </rPh>
    <rPh sb="3" eb="5">
      <t>センテイ</t>
    </rPh>
    <phoneticPr fontId="4"/>
  </si>
  <si>
    <t>摘果</t>
    <rPh sb="0" eb="1">
      <t>テキ</t>
    </rPh>
    <rPh sb="1" eb="2">
      <t>カ</t>
    </rPh>
    <phoneticPr fontId="4"/>
  </si>
  <si>
    <t>旬　別　計</t>
    <phoneticPr fontId="4"/>
  </si>
  <si>
    <t>月　  　計</t>
    <phoneticPr fontId="4"/>
  </si>
  <si>
    <t>はるみ</t>
    <phoneticPr fontId="4"/>
  </si>
  <si>
    <t>作　業　別</t>
    <phoneticPr fontId="4"/>
  </si>
  <si>
    <t>作　　　型</t>
    <phoneticPr fontId="4"/>
  </si>
  <si>
    <t>旬　別　計</t>
    <phoneticPr fontId="4"/>
  </si>
  <si>
    <t>月　  　計</t>
    <phoneticPr fontId="4"/>
  </si>
  <si>
    <t>ａ</t>
    <phoneticPr fontId="4"/>
  </si>
  <si>
    <t>作　業　別</t>
    <phoneticPr fontId="4"/>
  </si>
  <si>
    <t>Ａ</t>
    <phoneticPr fontId="4"/>
  </si>
  <si>
    <t>Ｂ</t>
    <phoneticPr fontId="4"/>
  </si>
  <si>
    <t>C</t>
    <phoneticPr fontId="4"/>
  </si>
  <si>
    <t>過不足労働力　③=②-①</t>
    <phoneticPr fontId="4"/>
  </si>
  <si>
    <t>雇用労働力</t>
    <phoneticPr fontId="4"/>
  </si>
  <si>
    <t>【はるみ50a】旬　別　計　①</t>
    <phoneticPr fontId="4"/>
  </si>
  <si>
    <t>５　作業別・旬別作業時間（はるか）</t>
    <phoneticPr fontId="4"/>
  </si>
  <si>
    <t>はるか</t>
    <phoneticPr fontId="4"/>
  </si>
  <si>
    <t>作　業　別</t>
    <phoneticPr fontId="4"/>
  </si>
  <si>
    <t>作　　　型</t>
    <phoneticPr fontId="4"/>
  </si>
  <si>
    <t>袋かけ</t>
  </si>
  <si>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</si>
  <si>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</si>
  <si>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</si>
  <si>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</si>
  <si>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</si>
  <si>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</si>
  <si>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</si>
  <si>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</si>
  <si>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</si>
  <si>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</si>
  <si>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袋かけ</t>
    <rPh sb="0" eb="1">
      <t>フクロ</t>
    </rPh>
    <phoneticPr fontId="4"/>
  </si>
  <si>
    <t>Ｂ</t>
    <phoneticPr fontId="4"/>
  </si>
  <si>
    <t>C</t>
    <phoneticPr fontId="4"/>
  </si>
  <si>
    <t>過不足労働力　③=②-①</t>
    <phoneticPr fontId="4"/>
  </si>
  <si>
    <t>雇用労働力</t>
    <phoneticPr fontId="4"/>
  </si>
  <si>
    <t>いしじ</t>
    <phoneticPr fontId="4"/>
  </si>
  <si>
    <t>レモン</t>
    <phoneticPr fontId="4"/>
  </si>
  <si>
    <t>はるみ</t>
    <phoneticPr fontId="4"/>
  </si>
  <si>
    <t>不知火</t>
    <rPh sb="0" eb="3">
      <t>シラヌイ</t>
    </rPh>
    <phoneticPr fontId="4"/>
  </si>
  <si>
    <t>借地面積</t>
    <rPh sb="0" eb="2">
      <t>シャクチ</t>
    </rPh>
    <rPh sb="2" eb="4">
      <t>メンセキ</t>
    </rPh>
    <phoneticPr fontId="4"/>
  </si>
  <si>
    <t>ｱｰﾙ</t>
    <phoneticPr fontId="4"/>
  </si>
  <si>
    <t>借地料</t>
    <rPh sb="0" eb="3">
      <t>シャクチリョウ</t>
    </rPh>
    <phoneticPr fontId="4"/>
  </si>
  <si>
    <t>円/10a</t>
    <rPh sb="0" eb="1">
      <t>エン</t>
    </rPh>
    <phoneticPr fontId="4"/>
  </si>
  <si>
    <t>かんきつ10ha</t>
    <phoneticPr fontId="4"/>
  </si>
  <si>
    <t>うんしゅうみかん</t>
    <phoneticPr fontId="4"/>
  </si>
  <si>
    <t>ぽんかん参考</t>
    <rPh sb="4" eb="6">
      <t>サンコウ</t>
    </rPh>
    <phoneticPr fontId="4"/>
  </si>
  <si>
    <t>ネーブル参考</t>
    <rPh sb="4" eb="6">
      <t>サンコウ</t>
    </rPh>
    <phoneticPr fontId="4"/>
  </si>
  <si>
    <t>いしじ</t>
    <phoneticPr fontId="4"/>
  </si>
  <si>
    <t>レモン</t>
    <phoneticPr fontId="4"/>
  </si>
  <si>
    <t>はるみ</t>
    <phoneticPr fontId="4"/>
  </si>
  <si>
    <t>作目：</t>
    <phoneticPr fontId="4"/>
  </si>
  <si>
    <t>（全産地）</t>
    <phoneticPr fontId="4"/>
  </si>
  <si>
    <t>平成21年</t>
    <phoneticPr fontId="4"/>
  </si>
  <si>
    <t>作目：</t>
    <phoneticPr fontId="4"/>
  </si>
  <si>
    <t>平成21年</t>
    <phoneticPr fontId="4"/>
  </si>
  <si>
    <t>作目：</t>
    <phoneticPr fontId="4"/>
  </si>
  <si>
    <t>はるか</t>
    <phoneticPr fontId="4"/>
  </si>
  <si>
    <t>（全産地）</t>
    <phoneticPr fontId="4"/>
  </si>
  <si>
    <t>平成●●年</t>
    <phoneticPr fontId="4"/>
  </si>
  <si>
    <t>平成21年</t>
    <phoneticPr fontId="4"/>
  </si>
  <si>
    <t>はるみ</t>
    <phoneticPr fontId="4"/>
  </si>
  <si>
    <t>平成21年</t>
  </si>
  <si>
    <t>平成25年</t>
    <phoneticPr fontId="4"/>
  </si>
  <si>
    <t>レモン</t>
    <phoneticPr fontId="4"/>
  </si>
  <si>
    <t>（全産地）</t>
    <phoneticPr fontId="4"/>
  </si>
  <si>
    <t>平成25年</t>
    <phoneticPr fontId="4"/>
  </si>
  <si>
    <t>９　単価の算出基礎（○○，1kg当たり）</t>
    <rPh sb="2" eb="4">
      <t>タンカ</t>
    </rPh>
    <phoneticPr fontId="4"/>
  </si>
  <si>
    <t>いしじ</t>
    <phoneticPr fontId="4"/>
  </si>
  <si>
    <t>平成21年</t>
    <phoneticPr fontId="4"/>
  </si>
  <si>
    <t>平成22年</t>
    <phoneticPr fontId="4"/>
  </si>
  <si>
    <t>平成23年</t>
    <phoneticPr fontId="4"/>
  </si>
  <si>
    <t>平成24年</t>
    <phoneticPr fontId="4"/>
  </si>
  <si>
    <t>平成25年</t>
    <phoneticPr fontId="4"/>
  </si>
  <si>
    <t>○○</t>
    <phoneticPr fontId="4"/>
  </si>
  <si>
    <t>（全産地）</t>
    <phoneticPr fontId="4"/>
  </si>
  <si>
    <t>平成●●年</t>
    <phoneticPr fontId="4"/>
  </si>
  <si>
    <t>平成22年</t>
    <phoneticPr fontId="4"/>
  </si>
  <si>
    <t>平成23年</t>
    <phoneticPr fontId="4"/>
  </si>
  <si>
    <t>平成24年</t>
    <phoneticPr fontId="4"/>
  </si>
  <si>
    <t>はっさく</t>
    <phoneticPr fontId="4"/>
  </si>
  <si>
    <t>10a機械</t>
    <phoneticPr fontId="4"/>
  </si>
  <si>
    <t>単価</t>
    <phoneticPr fontId="4"/>
  </si>
  <si>
    <t>ICボルドー66Ｄ</t>
    <phoneticPr fontId="4"/>
  </si>
  <si>
    <t>t</t>
    <phoneticPr fontId="4"/>
  </si>
  <si>
    <t>ストロビードライフロアブル</t>
    <phoneticPr fontId="4"/>
  </si>
  <si>
    <t>エムダイファー</t>
    <phoneticPr fontId="4"/>
  </si>
  <si>
    <t>コサイド3000</t>
    <phoneticPr fontId="4"/>
  </si>
  <si>
    <t>クレフノン</t>
    <phoneticPr fontId="4"/>
  </si>
  <si>
    <t>小　計</t>
    <phoneticPr fontId="4"/>
  </si>
  <si>
    <t>ｶﾈﾏｲﾄﾌﾛｱﾌﾞﾙ</t>
    <phoneticPr fontId="4"/>
  </si>
  <si>
    <t>ガソリン</t>
    <phoneticPr fontId="4"/>
  </si>
  <si>
    <t>ｻﾙﾌｧｰｿﾞﾙ</t>
    <phoneticPr fontId="4"/>
  </si>
  <si>
    <t>ﾍﾞﾌﾄｯﾌﾟﾌﾛｱﾌﾞﾙ</t>
    <phoneticPr fontId="4"/>
  </si>
  <si>
    <t>個</t>
    <phoneticPr fontId="4"/>
  </si>
  <si>
    <t>アタックオイル</t>
    <phoneticPr fontId="4"/>
  </si>
  <si>
    <t>小　計</t>
    <phoneticPr fontId="4"/>
  </si>
  <si>
    <t>アタックオイル</t>
    <phoneticPr fontId="4"/>
  </si>
  <si>
    <t>小　計</t>
    <phoneticPr fontId="4"/>
  </si>
  <si>
    <t>ｽﾀｰﾏｲﾄﾌﾛｱﾌﾞﾙ</t>
    <phoneticPr fontId="4"/>
  </si>
  <si>
    <t>ﾊﾁﾊﾁﾌﾛｱﾌﾞﾙ</t>
    <phoneticPr fontId="4"/>
  </si>
  <si>
    <t>（２）農薬費</t>
    <phoneticPr fontId="4"/>
  </si>
  <si>
    <t>（ｃｃ，ｇ）</t>
    <phoneticPr fontId="4"/>
  </si>
  <si>
    <t>小　計</t>
    <phoneticPr fontId="4"/>
  </si>
  <si>
    <t>ﾗｳﾝﾄﾞｱｯﾌﾟﾏｯｸｽﾛｰﾄﾞ</t>
    <phoneticPr fontId="4"/>
  </si>
  <si>
    <t>（ｃｃ，ｇ）</t>
    <phoneticPr fontId="4"/>
  </si>
  <si>
    <t>小　計</t>
    <phoneticPr fontId="4"/>
  </si>
  <si>
    <t>ｱﾋﾞｵﾝＥ</t>
    <phoneticPr fontId="4"/>
  </si>
  <si>
    <t>マデックＥＷ</t>
    <phoneticPr fontId="4"/>
  </si>
  <si>
    <t>（ｃｃ，ｇ）</t>
    <phoneticPr fontId="4"/>
  </si>
  <si>
    <t>施用量(ｋｇ）
水量　（L）</t>
    <phoneticPr fontId="4"/>
  </si>
  <si>
    <t>（ｃｃ，ｇ）</t>
    <phoneticPr fontId="4"/>
  </si>
  <si>
    <t>普通トラック</t>
    <phoneticPr fontId="4"/>
  </si>
  <si>
    <t>８　経費の算出基礎（はるか，10a当たり）</t>
    <rPh sb="2" eb="4">
      <t>ケイヒ</t>
    </rPh>
    <rPh sb="5" eb="7">
      <t>サンシュツ</t>
    </rPh>
    <rPh sb="7" eb="9">
      <t>キソ</t>
    </rPh>
    <rPh sb="17" eb="18">
      <t>ア</t>
    </rPh>
    <phoneticPr fontId="4"/>
  </si>
  <si>
    <t>t</t>
    <phoneticPr fontId="4"/>
  </si>
  <si>
    <t>ﾗｳﾝﾄﾞｱｯﾌﾟﾏｯｸｽﾛｰﾄﾞ</t>
    <phoneticPr fontId="4"/>
  </si>
  <si>
    <t>８　経費の算出基礎（○○，10a当たり）</t>
    <rPh sb="2" eb="4">
      <t>ケイヒ</t>
    </rPh>
    <rPh sb="5" eb="7">
      <t>サンシュツ</t>
    </rPh>
    <rPh sb="7" eb="9">
      <t>キソ</t>
    </rPh>
    <rPh sb="16" eb="17">
      <t>ア</t>
    </rPh>
    <phoneticPr fontId="4"/>
  </si>
  <si>
    <t>苦土石灰</t>
    <rPh sb="0" eb="1">
      <t>ク</t>
    </rPh>
    <rPh sb="1" eb="2">
      <t>ド</t>
    </rPh>
    <rPh sb="2" eb="4">
      <t>セッカイ</t>
    </rPh>
    <phoneticPr fontId="4"/>
  </si>
  <si>
    <t>ガソリン</t>
    <phoneticPr fontId="4"/>
  </si>
  <si>
    <t>小　計</t>
    <phoneticPr fontId="4"/>
  </si>
  <si>
    <t>1200Ｌタンク</t>
    <phoneticPr fontId="4"/>
  </si>
  <si>
    <t>金額</t>
    <phoneticPr fontId="4"/>
  </si>
  <si>
    <t>豊穣</t>
    <rPh sb="0" eb="1">
      <t>ユタカ</t>
    </rPh>
    <rPh sb="1" eb="2">
      <t>ジョウ</t>
    </rPh>
    <phoneticPr fontId="4"/>
  </si>
  <si>
    <t>元気866</t>
    <rPh sb="0" eb="2">
      <t>ゲンキ</t>
    </rPh>
    <phoneticPr fontId="4"/>
  </si>
  <si>
    <t>小　計</t>
    <phoneticPr fontId="4"/>
  </si>
  <si>
    <t>ベルクートフロアブル</t>
  </si>
  <si>
    <t>3820円/500cc</t>
    <rPh sb="4" eb="5">
      <t>エン</t>
    </rPh>
    <phoneticPr fontId="1"/>
  </si>
  <si>
    <t>ストロビードライフロアブル</t>
  </si>
  <si>
    <t>5780/500ｇ</t>
  </si>
  <si>
    <t>エムダイファー水和剤</t>
    <rPh sb="7" eb="10">
      <t>スイワザイ</t>
    </rPh>
    <phoneticPr fontId="1"/>
  </si>
  <si>
    <t>1430/1000ｇ</t>
  </si>
  <si>
    <t>ペンコゼブ水和剤*2</t>
    <rPh sb="5" eb="8">
      <t>スイワザイ</t>
    </rPh>
    <phoneticPr fontId="1"/>
  </si>
  <si>
    <t>1510/1000ｇ</t>
  </si>
  <si>
    <t>ジマンダイセン水和剤</t>
    <rPh sb="7" eb="10">
      <t>スイワザイ</t>
    </rPh>
    <phoneticPr fontId="1"/>
  </si>
  <si>
    <t>1710/100０g</t>
  </si>
  <si>
    <t>ベフトップジンフロアブル</t>
  </si>
  <si>
    <t>3690/500cc</t>
  </si>
  <si>
    <t>アタックオイル</t>
  </si>
  <si>
    <t>8210円/20L</t>
  </si>
  <si>
    <t>オリオン水和剤40</t>
    <rPh sb="4" eb="7">
      <t>スイワザイ</t>
    </rPh>
    <phoneticPr fontId="1"/>
  </si>
  <si>
    <t>2240/500g</t>
  </si>
  <si>
    <t>アドマイヤーフロアブル</t>
  </si>
  <si>
    <t>3800/250cc</t>
  </si>
  <si>
    <t>サンマイト水和剤</t>
    <rPh sb="5" eb="8">
      <t>スイワザイ</t>
    </rPh>
    <phoneticPr fontId="1"/>
  </si>
  <si>
    <t>6570/500g</t>
  </si>
  <si>
    <t>スプラサイド乳剤40</t>
    <rPh sb="6" eb="8">
      <t>ニュウザイ</t>
    </rPh>
    <phoneticPr fontId="1"/>
  </si>
  <si>
    <t>2470/500cc</t>
  </si>
  <si>
    <t>ダニカット乳剤20</t>
    <rPh sb="5" eb="7">
      <t>ニュウザイ</t>
    </rPh>
    <phoneticPr fontId="1"/>
  </si>
  <si>
    <t>2130/500cc</t>
  </si>
  <si>
    <t>モスピラン顆粒水溶剤</t>
    <rPh sb="5" eb="7">
      <t>カリュウ</t>
    </rPh>
    <rPh sb="7" eb="8">
      <t>スイ</t>
    </rPh>
    <rPh sb="8" eb="10">
      <t>ヨウザイ</t>
    </rPh>
    <phoneticPr fontId="1"/>
  </si>
  <si>
    <t>7590/500g</t>
  </si>
  <si>
    <t>スターマイトフロアブル</t>
  </si>
  <si>
    <t>4900/250ｃｃ</t>
  </si>
  <si>
    <t>ハチハチフロアブル</t>
  </si>
  <si>
    <t>4270/500ｃｃ</t>
  </si>
  <si>
    <t>ジメトエート乳剤*2</t>
    <rPh sb="6" eb="8">
      <t>ニュウザイ</t>
    </rPh>
    <phoneticPr fontId="1"/>
  </si>
  <si>
    <t>1470/500cc</t>
  </si>
  <si>
    <t>ラウンドアップハイロード*2</t>
  </si>
  <si>
    <t>12930/5500ｃｃ</t>
  </si>
  <si>
    <t>バスタ液剤</t>
    <rPh sb="3" eb="5">
      <t>エキザイ</t>
    </rPh>
    <phoneticPr fontId="1"/>
  </si>
  <si>
    <t>8330/2200ｃｃ</t>
  </si>
  <si>
    <t>アビオンE*3</t>
  </si>
  <si>
    <t>6510円/5000ｃｃ</t>
    <rPh sb="4" eb="5">
      <t>エン</t>
    </rPh>
    <phoneticPr fontId="1"/>
  </si>
  <si>
    <t>クミテン</t>
  </si>
  <si>
    <t>330/500ｃｃ</t>
  </si>
  <si>
    <t>フィガロン乳剤*2</t>
    <rPh sb="5" eb="7">
      <t>ニュウザイ</t>
    </rPh>
    <phoneticPr fontId="1"/>
  </si>
  <si>
    <t>3590/100ｃｃ</t>
  </si>
  <si>
    <t>粗　　　収　　　益　　　の　　　算　　　出</t>
    <phoneticPr fontId="4"/>
  </si>
  <si>
    <t>販売量</t>
    <phoneticPr fontId="4"/>
  </si>
  <si>
    <t>右表（ア）</t>
    <phoneticPr fontId="4"/>
  </si>
  <si>
    <t>数量</t>
    <phoneticPr fontId="4"/>
  </si>
  <si>
    <t>負担価格の</t>
    <phoneticPr fontId="4"/>
  </si>
  <si>
    <t>（イ）肥料名</t>
    <phoneticPr fontId="4"/>
  </si>
  <si>
    <t>1種類</t>
    <phoneticPr fontId="4"/>
  </si>
  <si>
    <t>売上原価　計</t>
    <phoneticPr fontId="4"/>
  </si>
  <si>
    <t>（ウ）農薬名</t>
    <phoneticPr fontId="4"/>
  </si>
  <si>
    <t>9種類</t>
    <phoneticPr fontId="4"/>
  </si>
  <si>
    <t>8種類</t>
    <phoneticPr fontId="4"/>
  </si>
  <si>
    <t>2種類</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</si>
  <si>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</si>
  <si>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</si>
  <si>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</si>
  <si>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</si>
  <si>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</si>
  <si>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</si>
  <si>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</si>
  <si>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</si>
  <si>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不知火</t>
    <rPh sb="0" eb="3">
      <t>シラヌイ</t>
    </rPh>
    <phoneticPr fontId="4"/>
  </si>
  <si>
    <t>７　経営収支（はるか部門，10a当たり）</t>
    <rPh sb="10" eb="12">
      <t>ブモン</t>
    </rPh>
    <rPh sb="16" eb="17">
      <t>ア</t>
    </rPh>
    <phoneticPr fontId="4"/>
  </si>
  <si>
    <t>はるか</t>
    <phoneticPr fontId="4"/>
  </si>
  <si>
    <t>右表（イ）　※８－７　はるか算出基礎シート参照</t>
    <phoneticPr fontId="4"/>
  </si>
  <si>
    <t>右表（ウ）　※８－７　はるか算出基礎シート参照</t>
    <phoneticPr fontId="4"/>
  </si>
  <si>
    <t>右表（エ）　※８－７　はるか算出基礎シート参照</t>
    <phoneticPr fontId="4"/>
  </si>
  <si>
    <t>※８－７　はるか算出基礎シート参照</t>
    <rPh sb="8" eb="10">
      <t>サンシュツ</t>
    </rPh>
    <rPh sb="10" eb="12">
      <t>キソ</t>
    </rPh>
    <rPh sb="15" eb="17">
      <t>サンショウ</t>
    </rPh>
    <phoneticPr fontId="4"/>
  </si>
  <si>
    <t>レモン</t>
    <phoneticPr fontId="4"/>
  </si>
  <si>
    <t>いしじ</t>
    <phoneticPr fontId="4"/>
  </si>
  <si>
    <t>７　経営収支（極早生部門，10a当たり）</t>
    <rPh sb="7" eb="8">
      <t>ゴク</t>
    </rPh>
    <rPh sb="8" eb="10">
      <t>ワセ</t>
    </rPh>
    <rPh sb="10" eb="12">
      <t>ブモン</t>
    </rPh>
    <rPh sb="16" eb="17">
      <t>ア</t>
    </rPh>
    <phoneticPr fontId="4"/>
  </si>
  <si>
    <t>極早生みかん</t>
    <rPh sb="0" eb="1">
      <t>ゴク</t>
    </rPh>
    <rPh sb="1" eb="3">
      <t>ワセ</t>
    </rPh>
    <phoneticPr fontId="4"/>
  </si>
  <si>
    <t>右表（イ）　※８－１　極早生算出基礎シート参照</t>
    <rPh sb="11" eb="12">
      <t>ゴク</t>
    </rPh>
    <rPh sb="12" eb="14">
      <t>ワセ</t>
    </rPh>
    <phoneticPr fontId="4"/>
  </si>
  <si>
    <t>右表（ウ）　※８－１　極早生算出基礎シート参照</t>
    <rPh sb="11" eb="12">
      <t>ゴク</t>
    </rPh>
    <rPh sb="12" eb="14">
      <t>ワセ</t>
    </rPh>
    <phoneticPr fontId="4"/>
  </si>
  <si>
    <t>右表（エ）　※８－１　極早生算出基礎シート参照</t>
    <rPh sb="11" eb="12">
      <t>ゴク</t>
    </rPh>
    <rPh sb="12" eb="14">
      <t>ワセ</t>
    </rPh>
    <phoneticPr fontId="4"/>
  </si>
  <si>
    <t>※８－１　極早生算出基礎シート参照</t>
    <rPh sb="5" eb="6">
      <t>ゴク</t>
    </rPh>
    <rPh sb="6" eb="8">
      <t>ワセ</t>
    </rPh>
    <rPh sb="8" eb="10">
      <t>サンシュツ</t>
    </rPh>
    <rPh sb="10" eb="12">
      <t>キソ</t>
    </rPh>
    <rPh sb="15" eb="17">
      <t>サンショウ</t>
    </rPh>
    <phoneticPr fontId="4"/>
  </si>
  <si>
    <t>各産地で定めている奨励品種
栽培面積の10％は育成園とするが，ここでは費用等は計上しない。</t>
    <rPh sb="0" eb="1">
      <t>カク</t>
    </rPh>
    <rPh sb="1" eb="3">
      <t>サンチ</t>
    </rPh>
    <rPh sb="4" eb="5">
      <t>サダ</t>
    </rPh>
    <rPh sb="9" eb="11">
      <t>ショウレイ</t>
    </rPh>
    <rPh sb="11" eb="13">
      <t>ヒンシュ</t>
    </rPh>
    <phoneticPr fontId="3"/>
  </si>
  <si>
    <t>基盤整備償還金を含む</t>
    <rPh sb="0" eb="2">
      <t>キバン</t>
    </rPh>
    <rPh sb="2" eb="4">
      <t>セイビ</t>
    </rPh>
    <rPh sb="4" eb="7">
      <t>ショウカンキン</t>
    </rPh>
    <rPh sb="8" eb="9">
      <t>フク</t>
    </rPh>
    <phoneticPr fontId="4"/>
  </si>
  <si>
    <t>組合費2000円，水利費3000円</t>
    <rPh sb="0" eb="3">
      <t>クミアイヒ</t>
    </rPh>
    <rPh sb="7" eb="8">
      <t>エン</t>
    </rPh>
    <rPh sb="9" eb="11">
      <t>スイリ</t>
    </rPh>
    <rPh sb="11" eb="12">
      <t>ヒ</t>
    </rPh>
    <rPh sb="16" eb="17">
      <t>エン</t>
    </rPh>
    <phoneticPr fontId="4"/>
  </si>
  <si>
    <t>組合費2000円/10a，水利費3000円/10a</t>
    <rPh sb="0" eb="3">
      <t>クミアイヒ</t>
    </rPh>
    <rPh sb="7" eb="8">
      <t>エン</t>
    </rPh>
    <rPh sb="13" eb="15">
      <t>スイリ</t>
    </rPh>
    <rPh sb="15" eb="16">
      <t>ヒ</t>
    </rPh>
    <rPh sb="20" eb="21">
      <t>エン</t>
    </rPh>
    <phoneticPr fontId="4"/>
  </si>
  <si>
    <t>基盤整備費4,000,000円/10a，地元負担10％，20年償還，金利3％</t>
    <rPh sb="0" eb="2">
      <t>キバン</t>
    </rPh>
    <rPh sb="2" eb="4">
      <t>セイビ</t>
    </rPh>
    <rPh sb="4" eb="5">
      <t>ヒ</t>
    </rPh>
    <rPh sb="14" eb="15">
      <t>エン</t>
    </rPh>
    <rPh sb="20" eb="22">
      <t>ジモト</t>
    </rPh>
    <rPh sb="22" eb="24">
      <t>フタン</t>
    </rPh>
    <rPh sb="30" eb="31">
      <t>ネン</t>
    </rPh>
    <rPh sb="31" eb="33">
      <t>ショウカン</t>
    </rPh>
    <rPh sb="34" eb="36">
      <t>キンリ</t>
    </rPh>
    <phoneticPr fontId="4"/>
  </si>
  <si>
    <t>樹冠上部1/3～1/4に発生している夏枝・秋枝は，春枝との境目の2～3芽下で切除し，着花しない新梢の発生を促す。</t>
    <rPh sb="0" eb="2">
      <t>ジュカン</t>
    </rPh>
    <rPh sb="2" eb="4">
      <t>ジョウブ</t>
    </rPh>
    <rPh sb="12" eb="14">
      <t>ハッセイ</t>
    </rPh>
    <rPh sb="18" eb="19">
      <t>ナツ</t>
    </rPh>
    <rPh sb="19" eb="20">
      <t>エダ</t>
    </rPh>
    <rPh sb="21" eb="22">
      <t>アキ</t>
    </rPh>
    <rPh sb="22" eb="23">
      <t>エダ</t>
    </rPh>
    <rPh sb="25" eb="26">
      <t>ハル</t>
    </rPh>
    <rPh sb="26" eb="27">
      <t>エダ</t>
    </rPh>
    <rPh sb="29" eb="31">
      <t>サカイメ</t>
    </rPh>
    <rPh sb="35" eb="36">
      <t>メ</t>
    </rPh>
    <rPh sb="36" eb="37">
      <t>シタ</t>
    </rPh>
    <rPh sb="38" eb="40">
      <t>セツジョ</t>
    </rPh>
    <rPh sb="42" eb="44">
      <t>チャッカ</t>
    </rPh>
    <rPh sb="47" eb="49">
      <t>シンショウ</t>
    </rPh>
    <rPh sb="50" eb="52">
      <t>ハッセイ</t>
    </rPh>
    <rPh sb="53" eb="54">
      <t>ウナガ</t>
    </rPh>
    <phoneticPr fontId="4"/>
  </si>
  <si>
    <t xml:space="preserve">樹冠上部1/3は全摘果
樹冠下部2/3は100葉に1果
</t>
    <rPh sb="0" eb="1">
      <t>ジュ</t>
    </rPh>
    <rPh sb="1" eb="2">
      <t>カン</t>
    </rPh>
    <rPh sb="2" eb="4">
      <t>ジョウブ</t>
    </rPh>
    <rPh sb="8" eb="9">
      <t>ゼン</t>
    </rPh>
    <rPh sb="9" eb="11">
      <t>テキカ</t>
    </rPh>
    <rPh sb="13" eb="15">
      <t>ジュカン</t>
    </rPh>
    <rPh sb="15" eb="17">
      <t>カブ</t>
    </rPh>
    <rPh sb="24" eb="25">
      <t>ハ</t>
    </rPh>
    <rPh sb="27" eb="28">
      <t>カ</t>
    </rPh>
    <phoneticPr fontId="4"/>
  </si>
  <si>
    <t>外なり果実を主体に袋かけする。</t>
    <rPh sb="0" eb="1">
      <t>ソト</t>
    </rPh>
    <rPh sb="3" eb="5">
      <t>カジツ</t>
    </rPh>
    <rPh sb="6" eb="8">
      <t>シュタイ</t>
    </rPh>
    <rPh sb="9" eb="10">
      <t>フクロ</t>
    </rPh>
    <phoneticPr fontId="4"/>
  </si>
  <si>
    <t xml:space="preserve">
分割採収
1回目：1月下旬，9分着色以上
2回目：2月上旬，残果一括採収</t>
    <rPh sb="1" eb="3">
      <t>ブンカツ</t>
    </rPh>
    <rPh sb="3" eb="5">
      <t>サイシュウ</t>
    </rPh>
    <rPh sb="7" eb="9">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</si>
  <si>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 xml:space="preserve">自然予措
貯蔵温湿度
　温度5℃
　湿度85～90％
</t>
    <rPh sb="0" eb="2">
      <t>シゼン</t>
    </rPh>
    <rPh sb="2" eb="3">
      <t>ヨ</t>
    </rPh>
    <rPh sb="3" eb="4">
      <t>ソ</t>
    </rPh>
    <rPh sb="6" eb="8">
      <t>チョゾウ</t>
    </rPh>
    <rPh sb="8" eb="11">
      <t>オンシツド</t>
    </rPh>
    <rPh sb="13" eb="15">
      <t>オンド</t>
    </rPh>
    <rPh sb="19" eb="21">
      <t>シツド</t>
    </rPh>
    <phoneticPr fontId="4"/>
  </si>
  <si>
    <t>3/中～4/上</t>
    <rPh sb="2" eb="3">
      <t>ナカ</t>
    </rPh>
    <rPh sb="6" eb="7">
      <t>ウエ</t>
    </rPh>
    <phoneticPr fontId="4"/>
  </si>
  <si>
    <t>2/下，3/下，6/上，9/上，11/上</t>
    <rPh sb="2" eb="3">
      <t>シタ</t>
    </rPh>
    <rPh sb="6" eb="7">
      <t>シタ</t>
    </rPh>
    <rPh sb="10" eb="11">
      <t>ウエ</t>
    </rPh>
    <rPh sb="14" eb="15">
      <t>ウエ</t>
    </rPh>
    <rPh sb="19" eb="20">
      <t>ウエ</t>
    </rPh>
    <phoneticPr fontId="4"/>
  </si>
  <si>
    <t>3/下，5/中，5/下，6/下，7/中，8/中，11/中，12/上</t>
    <rPh sb="2" eb="3">
      <t>シタ</t>
    </rPh>
    <rPh sb="6" eb="7">
      <t>ナカ</t>
    </rPh>
    <rPh sb="10" eb="11">
      <t>シタ</t>
    </rPh>
    <rPh sb="14" eb="15">
      <t>シタ</t>
    </rPh>
    <rPh sb="18" eb="19">
      <t>ナカ</t>
    </rPh>
    <rPh sb="22" eb="23">
      <t>ナカ</t>
    </rPh>
    <rPh sb="27" eb="28">
      <t>チュウ</t>
    </rPh>
    <rPh sb="32" eb="33">
      <t>ウエ</t>
    </rPh>
    <phoneticPr fontId="4"/>
  </si>
  <si>
    <t>6/下～7/中</t>
    <rPh sb="2" eb="3">
      <t>シタ</t>
    </rPh>
    <rPh sb="6" eb="7">
      <t>ナカ</t>
    </rPh>
    <phoneticPr fontId="4"/>
  </si>
  <si>
    <t>2/中，4/上</t>
    <rPh sb="2" eb="3">
      <t>ナカ</t>
    </rPh>
    <rPh sb="6" eb="7">
      <t>ウエ</t>
    </rPh>
    <phoneticPr fontId="4"/>
  </si>
  <si>
    <t>12/中～下</t>
    <rPh sb="3" eb="4">
      <t>チュウ</t>
    </rPh>
    <rPh sb="5" eb="6">
      <t>ゲ</t>
    </rPh>
    <phoneticPr fontId="4"/>
  </si>
  <si>
    <t>1/下～2/上</t>
    <rPh sb="2" eb="3">
      <t>シタ</t>
    </rPh>
    <rPh sb="6" eb="7">
      <t>ウエ</t>
    </rPh>
    <phoneticPr fontId="4"/>
  </si>
  <si>
    <t>1/下～4/上</t>
    <rPh sb="2" eb="3">
      <t>ゲ</t>
    </rPh>
    <rPh sb="6" eb="7">
      <t>ウエ</t>
    </rPh>
    <phoneticPr fontId="4"/>
  </si>
  <si>
    <t>1/下～4/上</t>
    <rPh sb="2" eb="3">
      <t>シタ</t>
    </rPh>
    <rPh sb="6" eb="7">
      <t>ウエ</t>
    </rPh>
    <phoneticPr fontId="4"/>
  </si>
  <si>
    <t>剪定鋸
剪定鋏
脚立</t>
    <phoneticPr fontId="4"/>
  </si>
  <si>
    <t>収穫鋏
脚立</t>
    <rPh sb="0" eb="2">
      <t>シュウカク</t>
    </rPh>
    <rPh sb="2" eb="3">
      <t>ハサミ</t>
    </rPh>
    <rPh sb="4" eb="6">
      <t>キャタツ</t>
    </rPh>
    <phoneticPr fontId="4"/>
  </si>
  <si>
    <t>スプリンクラー</t>
    <phoneticPr fontId="4"/>
  </si>
  <si>
    <t>緩効性肥料
　BBフルーツ元気200（12-10-10）
石灰質資材
　マリンカル（粒，アルカリ分48％，苦土分5％，牡蠣殻）</t>
    <rPh sb="0" eb="3">
      <t>カンコウセイ</t>
    </rPh>
    <rPh sb="3" eb="5">
      <t>ヒリョウ</t>
    </rPh>
    <rPh sb="13" eb="15">
      <t>ゲンキ</t>
    </rPh>
    <rPh sb="30" eb="33">
      <t>セッカイシツ</t>
    </rPh>
    <rPh sb="33" eb="35">
      <t>シザイ</t>
    </rPh>
    <rPh sb="43" eb="44">
      <t>ツブ</t>
    </rPh>
    <rPh sb="49" eb="50">
      <t>ブン</t>
    </rPh>
    <rPh sb="54" eb="56">
      <t>クド</t>
    </rPh>
    <rPh sb="56" eb="57">
      <t>ブン</t>
    </rPh>
    <rPh sb="60" eb="63">
      <t>カキガラ</t>
    </rPh>
    <phoneticPr fontId="4"/>
  </si>
  <si>
    <t>果実袋：7000枚</t>
    <rPh sb="0" eb="2">
      <t>カジツ</t>
    </rPh>
    <rPh sb="2" eb="3">
      <t>フクロ</t>
    </rPh>
    <rPh sb="8" eb="9">
      <t>マイ</t>
    </rPh>
    <phoneticPr fontId="4"/>
  </si>
  <si>
    <t>隔年結果を起こしやすいため，着果過多にならないよう予備枝を確保する。</t>
    <rPh sb="0" eb="2">
      <t>カクネン</t>
    </rPh>
    <rPh sb="2" eb="4">
      <t>ケッカ</t>
    </rPh>
    <rPh sb="5" eb="6">
      <t>オ</t>
    </rPh>
    <rPh sb="14" eb="16">
      <t>チャッカ</t>
    </rPh>
    <rPh sb="16" eb="18">
      <t>カタ</t>
    </rPh>
    <rPh sb="25" eb="27">
      <t>ヨビ</t>
    </rPh>
    <rPh sb="27" eb="28">
      <t>エダ</t>
    </rPh>
    <rPh sb="29" eb="31">
      <t>カクホ</t>
    </rPh>
    <phoneticPr fontId="4"/>
  </si>
  <si>
    <t>農薬安全使用遵守</t>
    <phoneticPr fontId="4"/>
  </si>
  <si>
    <t>３　標準技術(袋かけ)</t>
    <rPh sb="2" eb="4">
      <t>ヒョウジュン</t>
    </rPh>
    <rPh sb="4" eb="6">
      <t>ギジュツ</t>
    </rPh>
    <rPh sb="7" eb="8">
      <t>フクロ</t>
    </rPh>
    <phoneticPr fontId="4"/>
  </si>
  <si>
    <t>はるか</t>
    <phoneticPr fontId="4"/>
  </si>
  <si>
    <t>摘果</t>
    <phoneticPr fontId="4"/>
  </si>
  <si>
    <t>かん水</t>
  </si>
  <si>
    <t>貯蔵管理</t>
  </si>
  <si>
    <t>果実管理・出荷</t>
  </si>
  <si>
    <t>間引き主体，一部切返し。
日照条件改善を心がける。</t>
    <rPh sb="13" eb="15">
      <t>ニッショウ</t>
    </rPh>
    <rPh sb="15" eb="17">
      <t>ジョウケン</t>
    </rPh>
    <rPh sb="17" eb="19">
      <t>カイゼン</t>
    </rPh>
    <rPh sb="20" eb="21">
      <t>ココロ</t>
    </rPh>
    <phoneticPr fontId="4"/>
  </si>
  <si>
    <t>目標収量2.4トン
販売量2トン
施用成分量
Ｎ：25Ｋｇ
Ｐ：20Ｋｇ
Ｋ：20Ｋｇ
石灰質資材：100Ｋｇ</t>
    <phoneticPr fontId="4"/>
  </si>
  <si>
    <t>散布量　500Ｌ/10ａ</t>
  </si>
  <si>
    <t xml:space="preserve">間引き摘果
1果/80～100葉
</t>
  </si>
  <si>
    <t>L～2L果実を主体に袋かけする。</t>
    <rPh sb="4" eb="6">
      <t>カジツ</t>
    </rPh>
    <rPh sb="7" eb="9">
      <t>シュタイ</t>
    </rPh>
    <rPh sb="10" eb="11">
      <t>フクロ</t>
    </rPh>
    <phoneticPr fontId="4"/>
  </si>
  <si>
    <t>1回20トン/10a
7～10日間隔</t>
  </si>
  <si>
    <t>除草剤3回
草刈機2回</t>
  </si>
  <si>
    <t>採収割合
　1月中下旬40％
　2月60％</t>
    <rPh sb="9" eb="10">
      <t>ゲ</t>
    </rPh>
    <phoneticPr fontId="4"/>
  </si>
  <si>
    <t>貯蔵量
　800～1000ｋｇ/3.3ｍ3
コンテナ利用の場合は7分目入れ。
庫内
　温度5～7℃
　湿度90％</t>
  </si>
  <si>
    <t>家庭選別の徹底</t>
  </si>
  <si>
    <t>2/下，3/上</t>
  </si>
  <si>
    <t>3/下，5/中，5/下，6/下，7/中，8/中，9/下，12/上</t>
  </si>
  <si>
    <t>10/上，中，下</t>
    <phoneticPr fontId="4"/>
  </si>
  <si>
    <t>11/中～下</t>
    <rPh sb="3" eb="4">
      <t>チュウ</t>
    </rPh>
    <rPh sb="5" eb="6">
      <t>ゲ</t>
    </rPh>
    <phoneticPr fontId="4"/>
  </si>
  <si>
    <t>8/中，下</t>
  </si>
  <si>
    <t>2/下，3/中</t>
    <rPh sb="2" eb="3">
      <t>ゲ</t>
    </rPh>
    <phoneticPr fontId="4"/>
  </si>
  <si>
    <t>4/上，5/上，7/中，9/中，10/中</t>
  </si>
  <si>
    <t>1/中下，2/上中</t>
    <rPh sb="3" eb="4">
      <t>ゲ</t>
    </rPh>
    <rPh sb="7" eb="8">
      <t>ジョウ</t>
    </rPh>
    <rPh sb="8" eb="9">
      <t>チュウ</t>
    </rPh>
    <phoneticPr fontId="4"/>
  </si>
  <si>
    <t>2/下～3/下</t>
    <rPh sb="2" eb="3">
      <t>ゲ</t>
    </rPh>
    <rPh sb="6" eb="7">
      <t>ゲ</t>
    </rPh>
    <phoneticPr fontId="4"/>
  </si>
  <si>
    <t>1/中～2/下</t>
    <rPh sb="6" eb="7">
      <t>ゲ</t>
    </rPh>
    <phoneticPr fontId="4"/>
  </si>
  <si>
    <t>剪定鋸
剪定鋏
脚立</t>
  </si>
  <si>
    <t>収穫鋏</t>
    <phoneticPr fontId="4"/>
  </si>
  <si>
    <t>スプリンクラー</t>
  </si>
  <si>
    <t>剪定枝粉砕機
ガソリン携行缶
トラック</t>
    <phoneticPr fontId="4"/>
  </si>
  <si>
    <t>200Lタンク
動噴
ホース
ガソリン携行缶
軽トラック</t>
    <phoneticPr fontId="4"/>
  </si>
  <si>
    <t>収穫かご
収穫鋏
脚立
コンテナ
クローラ式運搬車
トラック
ガソリン携行缶</t>
    <phoneticPr fontId="4"/>
  </si>
  <si>
    <t xml:space="preserve">貯蔵庫
コンテナ
</t>
  </si>
  <si>
    <t>家庭用選果機
コンテナ
トラック</t>
  </si>
  <si>
    <t>剪定枝粉砕8</t>
  </si>
  <si>
    <t>堆肥4</t>
  </si>
  <si>
    <t>殺菌剤9種類
殺虫剤8種類</t>
  </si>
  <si>
    <t>果実袋：10000枚
(三重タイプ)</t>
    <rPh sb="0" eb="2">
      <t>カジツ</t>
    </rPh>
    <rPh sb="2" eb="3">
      <t>フクロ</t>
    </rPh>
    <rPh sb="9" eb="10">
      <t>マイ</t>
    </rPh>
    <rPh sb="12" eb="14">
      <t>サンジュウ</t>
    </rPh>
    <phoneticPr fontId="4"/>
  </si>
  <si>
    <t>バーク堆肥</t>
  </si>
  <si>
    <t>除草剤</t>
  </si>
  <si>
    <t>施肥量は収量にスライド</t>
  </si>
  <si>
    <t>・発生予察情報に注意
・農薬安全使用遵守</t>
    <phoneticPr fontId="4"/>
  </si>
  <si>
    <t>袋かけ前を中心に，外品を除去する</t>
    <rPh sb="0" eb="1">
      <t>フクロ</t>
    </rPh>
    <rPh sb="3" eb="4">
      <t>マエ</t>
    </rPh>
    <rPh sb="5" eb="7">
      <t>チュウシン</t>
    </rPh>
    <rPh sb="9" eb="11">
      <t>ガイヒン</t>
    </rPh>
    <phoneticPr fontId="4"/>
  </si>
  <si>
    <t>・袋かけ作業前にダニ防除の徹底
・袋かけは雨水が浸入しないよう心がける</t>
    <rPh sb="1" eb="2">
      <t>フクロ</t>
    </rPh>
    <rPh sb="4" eb="6">
      <t>サギョウ</t>
    </rPh>
    <rPh sb="6" eb="7">
      <t>マエ</t>
    </rPh>
    <rPh sb="10" eb="12">
      <t>ボウジョ</t>
    </rPh>
    <rPh sb="13" eb="15">
      <t>テッテイ</t>
    </rPh>
    <rPh sb="31" eb="32">
      <t>ココロ</t>
    </rPh>
    <phoneticPr fontId="4"/>
  </si>
  <si>
    <t>農薬安全使用遵守</t>
  </si>
  <si>
    <t>はるみ</t>
    <phoneticPr fontId="4"/>
  </si>
  <si>
    <t>分割採収
1回目：12月下旬，9分着色以上
2回目：1月上旬，残果一括採収</t>
    <rPh sb="0" eb="2">
      <t>ブンカツ</t>
    </rPh>
    <rPh sb="2" eb="4">
      <t>サイシュウ</t>
    </rPh>
    <rPh sb="6" eb="8">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</si>
  <si>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自然予措
貯蔵温湿度
　温度6～8℃
　湿度85％
コンテナ貯蔵の場合は，5～6分目入りとし，上下に新聞紙を敷く。</t>
    <rPh sb="0" eb="2">
      <t>シゼン</t>
    </rPh>
    <rPh sb="2" eb="3">
      <t>ヨ</t>
    </rPh>
    <rPh sb="3" eb="4">
      <t>ソ</t>
    </rPh>
    <rPh sb="6" eb="8">
      <t>チョゾウ</t>
    </rPh>
    <rPh sb="8" eb="11">
      <t>オンシツド</t>
    </rPh>
    <rPh sb="13" eb="15">
      <t>オンド</t>
    </rPh>
    <rPh sb="21" eb="23">
      <t>シツド</t>
    </rPh>
    <rPh sb="31" eb="33">
      <t>チョゾウ</t>
    </rPh>
    <rPh sb="34" eb="36">
      <t>バアイ</t>
    </rPh>
    <rPh sb="41" eb="42">
      <t>ブ</t>
    </rPh>
    <rPh sb="42" eb="43">
      <t>メ</t>
    </rPh>
    <rPh sb="43" eb="44">
      <t>イ</t>
    </rPh>
    <rPh sb="48" eb="50">
      <t>ジョウゲ</t>
    </rPh>
    <rPh sb="51" eb="54">
      <t>シンブンシ</t>
    </rPh>
    <rPh sb="55" eb="56">
      <t>シ</t>
    </rPh>
    <phoneticPr fontId="4"/>
  </si>
  <si>
    <t>12/下～1/上</t>
    <rPh sb="3" eb="4">
      <t>シタ</t>
    </rPh>
    <rPh sb="7" eb="8">
      <t>ウエ</t>
    </rPh>
    <phoneticPr fontId="4"/>
  </si>
  <si>
    <t>1/下～2/下</t>
    <rPh sb="2" eb="3">
      <t>シタ</t>
    </rPh>
    <rPh sb="6" eb="7">
      <t>シタ</t>
    </rPh>
    <phoneticPr fontId="4"/>
  </si>
  <si>
    <t>農薬安全使用遵守</t>
    <phoneticPr fontId="4"/>
  </si>
  <si>
    <t>いしじ</t>
    <phoneticPr fontId="4"/>
  </si>
  <si>
    <t>開心自然形</t>
    <rPh sb="0" eb="2">
      <t>カイシン</t>
    </rPh>
    <rPh sb="2" eb="4">
      <t>シゼン</t>
    </rPh>
    <rPh sb="4" eb="5">
      <t>カタチ</t>
    </rPh>
    <phoneticPr fontId="4"/>
  </si>
  <si>
    <t>除草剤3回
草刈機1回</t>
    <rPh sb="0" eb="2">
      <t>ジョソウ</t>
    </rPh>
    <rPh sb="2" eb="3">
      <t>ザイ</t>
    </rPh>
    <rPh sb="4" eb="5">
      <t>カイ</t>
    </rPh>
    <rPh sb="6" eb="8">
      <t>クサカリ</t>
    </rPh>
    <rPh sb="8" eb="9">
      <t>キ</t>
    </rPh>
    <rPh sb="10" eb="11">
      <t>カイ</t>
    </rPh>
    <phoneticPr fontId="4"/>
  </si>
  <si>
    <t>出荷基準に達した果実から分割採収</t>
    <rPh sb="0" eb="2">
      <t>シュッカ</t>
    </rPh>
    <rPh sb="2" eb="4">
      <t>キジュン</t>
    </rPh>
    <rPh sb="5" eb="6">
      <t>タッ</t>
    </rPh>
    <rPh sb="8" eb="10">
      <t>カジツ</t>
    </rPh>
    <rPh sb="12" eb="14">
      <t>ブンカツ</t>
    </rPh>
    <rPh sb="14" eb="16">
      <t>サイシュウ</t>
    </rPh>
    <phoneticPr fontId="4"/>
  </si>
  <si>
    <t>自然予措</t>
    <rPh sb="0" eb="2">
      <t>シゼン</t>
    </rPh>
    <rPh sb="2" eb="3">
      <t>ヨ</t>
    </rPh>
    <rPh sb="3" eb="4">
      <t>ソ</t>
    </rPh>
    <phoneticPr fontId="4"/>
  </si>
  <si>
    <t>5/上，8/中，下</t>
    <rPh sb="2" eb="3">
      <t>ウエ</t>
    </rPh>
    <rPh sb="6" eb="7">
      <t>ナカ</t>
    </rPh>
    <rPh sb="8" eb="9">
      <t>シタ</t>
    </rPh>
    <phoneticPr fontId="4"/>
  </si>
  <si>
    <t>4/上，5/上，7/中，9/中</t>
    <rPh sb="2" eb="3">
      <t>ウエ</t>
    </rPh>
    <rPh sb="6" eb="7">
      <t>ウエ</t>
    </rPh>
    <rPh sb="10" eb="11">
      <t>ナカ</t>
    </rPh>
    <rPh sb="14" eb="15">
      <t>ナカ</t>
    </rPh>
    <phoneticPr fontId="4"/>
  </si>
  <si>
    <t>11/下～12/中</t>
    <rPh sb="3" eb="4">
      <t>ゲ</t>
    </rPh>
    <rPh sb="8" eb="9">
      <t>チュウ</t>
    </rPh>
    <phoneticPr fontId="4"/>
  </si>
  <si>
    <t>11/下～12/下</t>
    <rPh sb="3" eb="4">
      <t>ゲ</t>
    </rPh>
    <rPh sb="8" eb="9">
      <t>シタ</t>
    </rPh>
    <phoneticPr fontId="4"/>
  </si>
  <si>
    <t>剪定用具
　鋸，鋏</t>
    <rPh sb="0" eb="2">
      <t>センテイ</t>
    </rPh>
    <rPh sb="2" eb="4">
      <t>ヨウグ</t>
    </rPh>
    <rPh sb="6" eb="7">
      <t>ノコギリ</t>
    </rPh>
    <rPh sb="8" eb="9">
      <t>ハサミ</t>
    </rPh>
    <phoneticPr fontId="4"/>
  </si>
  <si>
    <t>樹高2.0ｍ程度
樹冠占有率
　60～80％</t>
    <rPh sb="0" eb="1">
      <t>ジュ</t>
    </rPh>
    <rPh sb="1" eb="2">
      <t>タカ</t>
    </rPh>
    <rPh sb="6" eb="8">
      <t>テイド</t>
    </rPh>
    <rPh sb="9" eb="10">
      <t>ジュ</t>
    </rPh>
    <rPh sb="10" eb="11">
      <t>カンムリ</t>
    </rPh>
    <rPh sb="11" eb="13">
      <t>センユウ</t>
    </rPh>
    <rPh sb="13" eb="14">
      <t>リツ</t>
    </rPh>
    <phoneticPr fontId="4"/>
  </si>
  <si>
    <t>適期防除
発生予察</t>
    <rPh sb="0" eb="2">
      <t>テキキ</t>
    </rPh>
    <rPh sb="2" eb="4">
      <t>ボウジョ</t>
    </rPh>
    <rPh sb="5" eb="7">
      <t>ハッセイ</t>
    </rPh>
    <rPh sb="7" eb="9">
      <t>ヨサツ</t>
    </rPh>
    <phoneticPr fontId="4"/>
  </si>
  <si>
    <t xml:space="preserve">荒もぎ摘果
仕上げ摘果
最終適正葉果比
20～25
S級にならない果実の大きさ
8/1　30mm未満
9/1　42mm未満
10/1　51mm未満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</si>
  <si>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2/下，3/下，5/下，10/下</t>
    <rPh sb="2" eb="3">
      <t>シタ</t>
    </rPh>
    <rPh sb="6" eb="7">
      <t>シタ</t>
    </rPh>
    <rPh sb="10" eb="11">
      <t>シタ</t>
    </rPh>
    <rPh sb="15" eb="16">
      <t>ゲ</t>
    </rPh>
    <phoneticPr fontId="4"/>
  </si>
  <si>
    <t>10/下～11/下</t>
    <rPh sb="3" eb="4">
      <t>ゲ</t>
    </rPh>
    <rPh sb="8" eb="9">
      <t>ゲ</t>
    </rPh>
    <phoneticPr fontId="4"/>
  </si>
  <si>
    <t>10/下～11/下</t>
    <rPh sb="3" eb="4">
      <t>ゲ</t>
    </rPh>
    <rPh sb="8" eb="9">
      <t>シタ</t>
    </rPh>
    <phoneticPr fontId="4"/>
  </si>
  <si>
    <t>目標収量３.５トン
販売量２.８トン
施用成分量
Ｎ：18Ｋｇ
Ｐ：15Ｋｇ
Ｋ：15Ｋｇ
石灰質資材：100Ｋｇ</t>
    <rPh sb="0" eb="2">
      <t>モクヒョウ</t>
    </rPh>
    <rPh sb="2" eb="4">
      <t>シュウリョウ</t>
    </rPh>
    <rPh sb="10" eb="12">
      <t>ハンバイ</t>
    </rPh>
    <rPh sb="12" eb="13">
      <t>リョウ</t>
    </rPh>
    <rPh sb="20" eb="21">
      <t>セ</t>
    </rPh>
    <rPh sb="21" eb="22">
      <t>ヨウ</t>
    </rPh>
    <rPh sb="22" eb="24">
      <t>セイブン</t>
    </rPh>
    <rPh sb="24" eb="25">
      <t>リョウ</t>
    </rPh>
    <rPh sb="47" eb="50">
      <t>セッカイシツ</t>
    </rPh>
    <rPh sb="50" eb="52">
      <t>シザイ</t>
    </rPh>
    <phoneticPr fontId="4"/>
  </si>
  <si>
    <t xml:space="preserve">荒もぎ摘果
仕上げ摘果
最終適正葉果比
17～20
S級にならない果実の大きさ
8/1　32mm未満
9/1　44mm未満
10/1　53mm未満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</si>
  <si>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3/上，5/上，5/中，6/上，6/中，７/中，8/上，9/上，9/下</t>
    <rPh sb="2" eb="3">
      <t>ウエ</t>
    </rPh>
    <rPh sb="6" eb="7">
      <t>ウエ</t>
    </rPh>
    <rPh sb="10" eb="11">
      <t>チュウ</t>
    </rPh>
    <rPh sb="14" eb="15">
      <t>ウエ</t>
    </rPh>
    <rPh sb="18" eb="19">
      <t>ナカ</t>
    </rPh>
    <rPh sb="22" eb="23">
      <t>ナカ</t>
    </rPh>
    <rPh sb="26" eb="27">
      <t>ウエ</t>
    </rPh>
    <rPh sb="30" eb="31">
      <t>ウエ</t>
    </rPh>
    <rPh sb="34" eb="35">
      <t>ゲ</t>
    </rPh>
    <phoneticPr fontId="4"/>
  </si>
  <si>
    <t>6/下～9/下</t>
    <rPh sb="2" eb="3">
      <t>シタ</t>
    </rPh>
    <rPh sb="6" eb="7">
      <t>ゲ</t>
    </rPh>
    <phoneticPr fontId="4"/>
  </si>
  <si>
    <t>10/上～10/下</t>
    <rPh sb="3" eb="4">
      <t>ウエ</t>
    </rPh>
    <rPh sb="8" eb="9">
      <t>ゲ</t>
    </rPh>
    <phoneticPr fontId="4"/>
  </si>
  <si>
    <t>10/上～10/下</t>
    <rPh sb="3" eb="4">
      <t>ウエ</t>
    </rPh>
    <rPh sb="8" eb="9">
      <t>シタ</t>
    </rPh>
    <phoneticPr fontId="4"/>
  </si>
  <si>
    <t>7月重点摘果</t>
    <rPh sb="1" eb="2">
      <t>ガツ</t>
    </rPh>
    <rPh sb="2" eb="4">
      <t>ジュウテン</t>
    </rPh>
    <rPh sb="4" eb="5">
      <t>テキ</t>
    </rPh>
    <rPh sb="5" eb="6">
      <t>カ</t>
    </rPh>
    <phoneticPr fontId="4"/>
  </si>
  <si>
    <t>３　標準技術（極早生みかん）</t>
    <rPh sb="2" eb="4">
      <t>ヒョウジュン</t>
    </rPh>
    <rPh sb="4" eb="6">
      <t>ギジュツ</t>
    </rPh>
    <rPh sb="7" eb="8">
      <t>ゴク</t>
    </rPh>
    <rPh sb="8" eb="10">
      <t>ワセ</t>
    </rPh>
    <phoneticPr fontId="4"/>
  </si>
  <si>
    <t>スピードスプレヤー
ガソリン携行缶
給水施設
※受粉用樹(ハッサク等)</t>
    <rPh sb="24" eb="26">
      <t>ジュフン</t>
    </rPh>
    <rPh sb="26" eb="27">
      <t>ヨウ</t>
    </rPh>
    <rPh sb="27" eb="28">
      <t>ジュ</t>
    </rPh>
    <rPh sb="33" eb="34">
      <t>ナド</t>
    </rPh>
    <phoneticPr fontId="4"/>
  </si>
  <si>
    <t>スピードスプレヤー
ガソリン携行缶
給水施設</t>
    <phoneticPr fontId="4"/>
  </si>
  <si>
    <t>ブロードキャスター</t>
    <phoneticPr fontId="4"/>
  </si>
  <si>
    <t>搭載型，2.8ｐｓ，</t>
    <rPh sb="0" eb="3">
      <t>トウサイガタ</t>
    </rPh>
    <phoneticPr fontId="4"/>
  </si>
  <si>
    <t>台</t>
    <rPh sb="0" eb="1">
      <t>ダイ</t>
    </rPh>
    <phoneticPr fontId="4"/>
  </si>
  <si>
    <t>堆肥2トン/10a
剪定枝を剪定枝粉砕機で粉砕</t>
    <rPh sb="0" eb="2">
      <t>タイヒ</t>
    </rPh>
    <rPh sb="10" eb="12">
      <t>センテイ</t>
    </rPh>
    <rPh sb="12" eb="13">
      <t>エダ</t>
    </rPh>
    <rPh sb="14" eb="16">
      <t>センテイ</t>
    </rPh>
    <rPh sb="16" eb="17">
      <t>エダ</t>
    </rPh>
    <rPh sb="17" eb="20">
      <t>フンサイキ</t>
    </rPh>
    <rPh sb="21" eb="23">
      <t>フンサイ</t>
    </rPh>
    <phoneticPr fontId="4"/>
  </si>
  <si>
    <t>堆肥2トン/10a
剪定枝を剪定枝粉砕機で粉砕</t>
    <phoneticPr fontId="4"/>
  </si>
  <si>
    <t>ブロードキャスター</t>
    <phoneticPr fontId="4"/>
  </si>
  <si>
    <t>ブロードキャスター</t>
    <phoneticPr fontId="4"/>
  </si>
  <si>
    <t>ha</t>
    <phoneticPr fontId="4"/>
  </si>
  <si>
    <t>【早生】</t>
    <phoneticPr fontId="4"/>
  </si>
  <si>
    <t>【いしじ】</t>
    <phoneticPr fontId="4"/>
  </si>
  <si>
    <t>【レモン】</t>
    <phoneticPr fontId="4"/>
  </si>
  <si>
    <t>【はるみ】</t>
    <phoneticPr fontId="4"/>
  </si>
  <si>
    <t>【はっさく】</t>
    <phoneticPr fontId="4"/>
  </si>
  <si>
    <t>【不知火】</t>
    <rPh sb="1" eb="4">
      <t>シラヌイ</t>
    </rPh>
    <phoneticPr fontId="4"/>
  </si>
  <si>
    <t>2トン，中古</t>
    <rPh sb="4" eb="6">
      <t>チュウコ</t>
    </rPh>
    <phoneticPr fontId="4"/>
  </si>
  <si>
    <t>樹型は半球形とし，樹冠表面を枝葉でおおう状態とする。</t>
    <rPh sb="0" eb="1">
      <t>ジュ</t>
    </rPh>
    <rPh sb="1" eb="2">
      <t>カタ</t>
    </rPh>
    <rPh sb="3" eb="5">
      <t>ハンキュウ</t>
    </rPh>
    <rPh sb="5" eb="6">
      <t>カタチ</t>
    </rPh>
    <rPh sb="9" eb="10">
      <t>ジュ</t>
    </rPh>
    <rPh sb="10" eb="11">
      <t>カンムリ</t>
    </rPh>
    <rPh sb="11" eb="13">
      <t>ヒョウメン</t>
    </rPh>
    <rPh sb="14" eb="16">
      <t>エダハ</t>
    </rPh>
    <rPh sb="20" eb="22">
      <t>ジョウタイ</t>
    </rPh>
    <phoneticPr fontId="4"/>
  </si>
  <si>
    <t>夏期7～10日間隔
1回20～30㎜</t>
    <rPh sb="0" eb="2">
      <t>カキ</t>
    </rPh>
    <rPh sb="6" eb="7">
      <t>ニチ</t>
    </rPh>
    <rPh sb="7" eb="9">
      <t>カンカク</t>
    </rPh>
    <rPh sb="11" eb="12">
      <t>カイ</t>
    </rPh>
    <phoneticPr fontId="4"/>
  </si>
  <si>
    <t>7/上中下，9/上</t>
    <rPh sb="2" eb="3">
      <t>ウエ</t>
    </rPh>
    <rPh sb="3" eb="4">
      <t>ナカ</t>
    </rPh>
    <rPh sb="4" eb="5">
      <t>シタ</t>
    </rPh>
    <rPh sb="8" eb="9">
      <t>ウエ</t>
    </rPh>
    <phoneticPr fontId="4"/>
  </si>
  <si>
    <t>殺菌剤6種類
殺虫剤7種類</t>
    <rPh sb="0" eb="3">
      <t>サッキンザイ</t>
    </rPh>
    <rPh sb="4" eb="6">
      <t>シュルイ</t>
    </rPh>
    <rPh sb="7" eb="10">
      <t>サッチュウザイ</t>
    </rPh>
    <rPh sb="11" eb="13">
      <t>シュルイ</t>
    </rPh>
    <phoneticPr fontId="4"/>
  </si>
  <si>
    <t>樹冠内部の細枝の確保，横枝の充実をはかる</t>
    <rPh sb="0" eb="1">
      <t>ジュ</t>
    </rPh>
    <rPh sb="1" eb="2">
      <t>カン</t>
    </rPh>
    <rPh sb="2" eb="4">
      <t>ナイブ</t>
    </rPh>
    <rPh sb="5" eb="6">
      <t>ホソ</t>
    </rPh>
    <rPh sb="6" eb="7">
      <t>エダ</t>
    </rPh>
    <rPh sb="8" eb="10">
      <t>カクホ</t>
    </rPh>
    <rPh sb="11" eb="12">
      <t>ヨコ</t>
    </rPh>
    <rPh sb="12" eb="13">
      <t>エダ</t>
    </rPh>
    <rPh sb="14" eb="16">
      <t>ジュウジツ</t>
    </rPh>
    <phoneticPr fontId="4"/>
  </si>
  <si>
    <t>葉内窒素含量は豊産性，四季咲性などによる消耗も多いことから，温州みかんより多肥栽培が望ましい。</t>
    <rPh sb="0" eb="1">
      <t>ハ</t>
    </rPh>
    <rPh sb="1" eb="2">
      <t>ナイ</t>
    </rPh>
    <rPh sb="2" eb="4">
      <t>チッソ</t>
    </rPh>
    <rPh sb="4" eb="6">
      <t>ガンリョウ</t>
    </rPh>
    <rPh sb="7" eb="9">
      <t>ホウサン</t>
    </rPh>
    <rPh sb="9" eb="10">
      <t>セイ</t>
    </rPh>
    <rPh sb="11" eb="13">
      <t>シキ</t>
    </rPh>
    <rPh sb="13" eb="14">
      <t>サキ</t>
    </rPh>
    <rPh sb="14" eb="15">
      <t>セイ</t>
    </rPh>
    <rPh sb="20" eb="22">
      <t>ショウモウ</t>
    </rPh>
    <rPh sb="23" eb="24">
      <t>オオ</t>
    </rPh>
    <rPh sb="30" eb="32">
      <t>ウンシュウ</t>
    </rPh>
    <rPh sb="37" eb="38">
      <t>タ</t>
    </rPh>
    <rPh sb="38" eb="39">
      <t>コ</t>
    </rPh>
    <rPh sb="39" eb="41">
      <t>サイバイ</t>
    </rPh>
    <rPh sb="42" eb="43">
      <t>ノゾ</t>
    </rPh>
    <phoneticPr fontId="4"/>
  </si>
  <si>
    <t>特に，かいよう病，チャノホコリダニ，ハモグリガの防除が必要。
防風対策が重要であり，病斑の生じた果実，葉は早く取り除く。</t>
    <rPh sb="0" eb="1">
      <t>トク</t>
    </rPh>
    <rPh sb="7" eb="8">
      <t>ビョウ</t>
    </rPh>
    <rPh sb="24" eb="26">
      <t>ボウジョ</t>
    </rPh>
    <rPh sb="27" eb="29">
      <t>ヒツヨウ</t>
    </rPh>
    <rPh sb="31" eb="33">
      <t>ボウフウ</t>
    </rPh>
    <rPh sb="33" eb="35">
      <t>タイサク</t>
    </rPh>
    <rPh sb="36" eb="38">
      <t>ジュウヨウ</t>
    </rPh>
    <rPh sb="42" eb="44">
      <t>ビョウハン</t>
    </rPh>
    <rPh sb="45" eb="46">
      <t>ショウ</t>
    </rPh>
    <rPh sb="48" eb="50">
      <t>カジツ</t>
    </rPh>
    <rPh sb="51" eb="52">
      <t>ハ</t>
    </rPh>
    <rPh sb="53" eb="54">
      <t>ハヤ</t>
    </rPh>
    <rPh sb="55" eb="56">
      <t>ト</t>
    </rPh>
    <rPh sb="57" eb="58">
      <t>ノゾ</t>
    </rPh>
    <phoneticPr fontId="4"/>
  </si>
  <si>
    <t>夏のかん水は肥大が促進され，収穫が早まる。
かん水を多くしても品質に悪影響を及ぼすことはない。</t>
    <rPh sb="0" eb="1">
      <t>ナツ</t>
    </rPh>
    <rPh sb="4" eb="5">
      <t>スイ</t>
    </rPh>
    <rPh sb="6" eb="8">
      <t>ヒダイ</t>
    </rPh>
    <rPh sb="9" eb="11">
      <t>ソクシン</t>
    </rPh>
    <rPh sb="14" eb="16">
      <t>シュウカク</t>
    </rPh>
    <rPh sb="17" eb="18">
      <t>ハヤ</t>
    </rPh>
    <rPh sb="24" eb="25">
      <t>スイ</t>
    </rPh>
    <rPh sb="26" eb="27">
      <t>オオ</t>
    </rPh>
    <rPh sb="31" eb="33">
      <t>ヒンシツ</t>
    </rPh>
    <rPh sb="34" eb="37">
      <t>アクエイキョウ</t>
    </rPh>
    <rPh sb="38" eb="39">
      <t>オヨ</t>
    </rPh>
    <phoneticPr fontId="4"/>
  </si>
  <si>
    <t>レモン</t>
    <phoneticPr fontId="4"/>
  </si>
  <si>
    <t>剪定鋸
剪定鋏
脚立</t>
    <phoneticPr fontId="4"/>
  </si>
  <si>
    <t>後期摘果で規格外を除去する</t>
    <phoneticPr fontId="4"/>
  </si>
  <si>
    <t>農薬安全使用遵守</t>
    <phoneticPr fontId="4"/>
  </si>
  <si>
    <t>剪定・誘引</t>
  </si>
  <si>
    <t>摘果・袋掛け</t>
  </si>
  <si>
    <t xml:space="preserve">収穫 </t>
  </si>
  <si>
    <t>2/下，3/下，6/上，9/中，</t>
    <rPh sb="2" eb="3">
      <t>シタ</t>
    </rPh>
    <rPh sb="6" eb="7">
      <t>シタ</t>
    </rPh>
    <rPh sb="10" eb="11">
      <t>ウエ</t>
    </rPh>
    <rPh sb="14" eb="15">
      <t>ナカ</t>
    </rPh>
    <phoneticPr fontId="4"/>
  </si>
  <si>
    <t>1,000a（借地800ａ）</t>
    <phoneticPr fontId="3"/>
  </si>
  <si>
    <t>基盤整備実施地区，平坦地～緩傾斜，給水施設あり。</t>
    <rPh sb="0" eb="2">
      <t>キバン</t>
    </rPh>
    <rPh sb="2" eb="4">
      <t>セイビ</t>
    </rPh>
    <rPh sb="4" eb="6">
      <t>ジッシ</t>
    </rPh>
    <rPh sb="6" eb="8">
      <t>チク</t>
    </rPh>
    <rPh sb="9" eb="11">
      <t>ヘイタン</t>
    </rPh>
    <rPh sb="11" eb="12">
      <t>チ</t>
    </rPh>
    <rPh sb="13" eb="16">
      <t>カンケイシャ</t>
    </rPh>
    <phoneticPr fontId="3"/>
  </si>
  <si>
    <t>基幹労働力2人，補助労働力1人，臨時雇用</t>
    <rPh sb="0" eb="2">
      <t>キカン</t>
    </rPh>
    <rPh sb="2" eb="5">
      <t>ロウドウリョク</t>
    </rPh>
    <rPh sb="6" eb="7">
      <t>ニン</t>
    </rPh>
    <rPh sb="8" eb="10">
      <t>ホジョ</t>
    </rPh>
    <rPh sb="10" eb="13">
      <t>ロウドウリョク</t>
    </rPh>
    <rPh sb="14" eb="15">
      <t>ニン</t>
    </rPh>
    <rPh sb="16" eb="18">
      <t>リンジ</t>
    </rPh>
    <rPh sb="18" eb="20">
      <t>コヨウ</t>
    </rPh>
    <phoneticPr fontId="3"/>
  </si>
  <si>
    <t>農協による共選共販</t>
    <rPh sb="0" eb="2">
      <t>ノウキョウ</t>
    </rPh>
    <rPh sb="5" eb="6">
      <t>トモ</t>
    </rPh>
    <rPh sb="7" eb="8">
      <t>トモ</t>
    </rPh>
    <phoneticPr fontId="3"/>
  </si>
  <si>
    <t>土づくり，土壌水分管理，葉数確保，基本技術の励行</t>
    <rPh sb="0" eb="1">
      <t>ツチ</t>
    </rPh>
    <rPh sb="5" eb="7">
      <t>ドジョウ</t>
    </rPh>
    <rPh sb="7" eb="9">
      <t>スイブン</t>
    </rPh>
    <rPh sb="9" eb="11">
      <t>カンリ</t>
    </rPh>
    <rPh sb="12" eb="13">
      <t>ヨウ</t>
    </rPh>
    <rPh sb="13" eb="14">
      <t>スウ</t>
    </rPh>
    <rPh sb="14" eb="16">
      <t>カクホ</t>
    </rPh>
    <rPh sb="17" eb="19">
      <t>キホン</t>
    </rPh>
    <rPh sb="19" eb="21">
      <t>ギジュツ</t>
    </rPh>
    <rPh sb="22" eb="24">
      <t>レイコウ</t>
    </rPh>
    <phoneticPr fontId="3"/>
  </si>
  <si>
    <t>樹間1.8～3ｍ×列間4～5ｍ。列間には作業道を整備。作業道は緩い傾斜をつけて排水を促す。</t>
    <rPh sb="0" eb="1">
      <t>ジュ</t>
    </rPh>
    <rPh sb="1" eb="2">
      <t>カン</t>
    </rPh>
    <rPh sb="9" eb="10">
      <t>レツ</t>
    </rPh>
    <rPh sb="10" eb="11">
      <t>カン</t>
    </rPh>
    <rPh sb="16" eb="17">
      <t>レツ</t>
    </rPh>
    <rPh sb="17" eb="18">
      <t>カン</t>
    </rPh>
    <rPh sb="20" eb="22">
      <t>サギョウ</t>
    </rPh>
    <rPh sb="22" eb="23">
      <t>ドウ</t>
    </rPh>
    <rPh sb="24" eb="26">
      <t>セイビ</t>
    </rPh>
    <rPh sb="27" eb="29">
      <t>サギョウ</t>
    </rPh>
    <rPh sb="29" eb="30">
      <t>ドウ</t>
    </rPh>
    <rPh sb="31" eb="32">
      <t>ユル</t>
    </rPh>
    <rPh sb="33" eb="35">
      <t>ケイシャ</t>
    </rPh>
    <rPh sb="39" eb="41">
      <t>ハイスイ</t>
    </rPh>
    <rPh sb="42" eb="43">
      <t>ウナガ</t>
    </rPh>
    <phoneticPr fontId="3"/>
  </si>
  <si>
    <t>南部</t>
    <rPh sb="0" eb="1">
      <t>ナンブ</t>
    </rPh>
    <phoneticPr fontId="3"/>
  </si>
  <si>
    <t>固定資産税（樹園地）</t>
    <rPh sb="0" eb="2">
      <t>コテイ</t>
    </rPh>
    <rPh sb="2" eb="5">
      <t>シサンゼイ</t>
    </rPh>
    <rPh sb="6" eb="9">
      <t>ジュエンチ</t>
    </rPh>
    <phoneticPr fontId="4"/>
  </si>
  <si>
    <t>円/10a</t>
    <rPh sb="0" eb="1">
      <t>エン</t>
    </rPh>
    <phoneticPr fontId="4"/>
  </si>
  <si>
    <t>自作地</t>
    <rPh sb="0" eb="2">
      <t>ジサク</t>
    </rPh>
    <rPh sb="2" eb="3">
      <t>チ</t>
    </rPh>
    <phoneticPr fontId="4"/>
  </si>
  <si>
    <t>ｱｰﾙ</t>
    <phoneticPr fontId="4"/>
  </si>
  <si>
    <t>尿素*4</t>
    <rPh sb="0" eb="2">
      <t>ニョウソ</t>
    </rPh>
    <phoneticPr fontId="4"/>
  </si>
  <si>
    <t>2000円/20kg</t>
    <rPh sb="4" eb="5">
      <t>エン</t>
    </rPh>
    <phoneticPr fontId="4"/>
  </si>
  <si>
    <t>葉面マグ*2</t>
    <rPh sb="0" eb="2">
      <t>ヨウメン</t>
    </rPh>
    <phoneticPr fontId="4"/>
  </si>
  <si>
    <t>1380/10kg</t>
    <phoneticPr fontId="4"/>
  </si>
  <si>
    <t>カルビタP*3</t>
  </si>
  <si>
    <t>900/650g</t>
  </si>
  <si>
    <t>災害収入方式</t>
    <rPh sb="0" eb="2">
      <t>サイガイ</t>
    </rPh>
    <rPh sb="2" eb="4">
      <t>シュウニュウ</t>
    </rPh>
    <rPh sb="4" eb="6">
      <t>ホウシキ</t>
    </rPh>
    <phoneticPr fontId="4"/>
  </si>
  <si>
    <t>フォークリフト</t>
    <phoneticPr fontId="4"/>
  </si>
  <si>
    <t>3/下，5/中，5/下，6/下，７/中，8/中，9/中，10/中</t>
    <rPh sb="2" eb="3">
      <t>ゲ</t>
    </rPh>
    <rPh sb="6" eb="7">
      <t>チュウ</t>
    </rPh>
    <rPh sb="10" eb="11">
      <t>ゲ</t>
    </rPh>
    <rPh sb="14" eb="15">
      <t>ゲ</t>
    </rPh>
    <rPh sb="18" eb="19">
      <t>ナカ</t>
    </rPh>
    <rPh sb="22" eb="23">
      <t>ナカ</t>
    </rPh>
    <rPh sb="26" eb="27">
      <t>ナカ</t>
    </rPh>
    <rPh sb="31" eb="32">
      <t>チュウ</t>
    </rPh>
    <phoneticPr fontId="4"/>
  </si>
  <si>
    <t>8/上，8/中，9/中，9/下</t>
    <rPh sb="2" eb="3">
      <t>ジョウ</t>
    </rPh>
    <rPh sb="6" eb="7">
      <t>チュウ</t>
    </rPh>
    <rPh sb="10" eb="11">
      <t>チュウ</t>
    </rPh>
    <rPh sb="14" eb="15">
      <t>ゲ</t>
    </rPh>
    <phoneticPr fontId="4"/>
  </si>
  <si>
    <t>剪定枝粉砕機
ガソリン携行缶
トラック</t>
    <rPh sb="0" eb="2">
      <t>センテイ</t>
    </rPh>
    <rPh sb="2" eb="3">
      <t>エダ</t>
    </rPh>
    <rPh sb="3" eb="6">
      <t>フンサイキ</t>
    </rPh>
    <rPh sb="11" eb="13">
      <t>ケイコウ</t>
    </rPh>
    <rPh sb="13" eb="14">
      <t>カン</t>
    </rPh>
    <phoneticPr fontId="4"/>
  </si>
  <si>
    <t>200Lタンク
動噴
ホース
ガソリン携行缶
軽トラック</t>
    <rPh sb="8" eb="10">
      <t>ドウフン</t>
    </rPh>
    <rPh sb="19" eb="21">
      <t>ケイコウ</t>
    </rPh>
    <rPh sb="21" eb="22">
      <t>カン</t>
    </rPh>
    <rPh sb="23" eb="24">
      <t>ケイ</t>
    </rPh>
    <phoneticPr fontId="4"/>
  </si>
  <si>
    <t>施肥（ﾌﾞﾛｰﾄﾞｷｬｽﾀｰ）</t>
    <rPh sb="0" eb="2">
      <t>セヒ</t>
    </rPh>
    <phoneticPr fontId="4"/>
  </si>
  <si>
    <t>3/上～3/下</t>
    <rPh sb="2" eb="3">
      <t>ウエ</t>
    </rPh>
    <rPh sb="6" eb="7">
      <t>ゲ</t>
    </rPh>
    <phoneticPr fontId="4"/>
  </si>
  <si>
    <t>2/下，3/下，5/下，6/下，11/上</t>
    <rPh sb="2" eb="3">
      <t>シタ</t>
    </rPh>
    <rPh sb="6" eb="7">
      <t>シタ</t>
    </rPh>
    <rPh sb="10" eb="11">
      <t>シタ</t>
    </rPh>
    <rPh sb="14" eb="15">
      <t>ゲ</t>
    </rPh>
    <rPh sb="19" eb="20">
      <t>ウエ</t>
    </rPh>
    <phoneticPr fontId="4"/>
  </si>
  <si>
    <t>7/下，8/下，9/下</t>
    <rPh sb="2" eb="3">
      <t>ゲ</t>
    </rPh>
    <rPh sb="6" eb="7">
      <t>ゲ</t>
    </rPh>
    <rPh sb="10" eb="11">
      <t>ゲ</t>
    </rPh>
    <phoneticPr fontId="4"/>
  </si>
  <si>
    <t>2/中，3/中，4/中</t>
    <rPh sb="2" eb="3">
      <t>ナカ</t>
    </rPh>
    <rPh sb="6" eb="7">
      <t>チュウ</t>
    </rPh>
    <rPh sb="10" eb="11">
      <t>チュウ</t>
    </rPh>
    <phoneticPr fontId="4"/>
  </si>
  <si>
    <t>3/上，5/上，5/中，6/中，７/中，8/中，9/上，11/中</t>
    <rPh sb="2" eb="3">
      <t>ウエ</t>
    </rPh>
    <rPh sb="6" eb="7">
      <t>ウエ</t>
    </rPh>
    <rPh sb="10" eb="11">
      <t>チュウ</t>
    </rPh>
    <rPh sb="14" eb="15">
      <t>ナカ</t>
    </rPh>
    <rPh sb="18" eb="19">
      <t>ナカ</t>
    </rPh>
    <rPh sb="22" eb="23">
      <t>チュウ</t>
    </rPh>
    <rPh sb="26" eb="27">
      <t>ウエ</t>
    </rPh>
    <rPh sb="31" eb="32">
      <t>チュウ</t>
    </rPh>
    <phoneticPr fontId="4"/>
  </si>
  <si>
    <t>作型：露地</t>
    <rPh sb="3" eb="5">
      <t>ロジ</t>
    </rPh>
    <phoneticPr fontId="4"/>
  </si>
  <si>
    <t>【レモン600a】旬　別　計　①</t>
    <phoneticPr fontId="4"/>
  </si>
  <si>
    <t>3/上，3/下，4/下，5/下，6/下，7/下，8/下，9/下</t>
    <rPh sb="2" eb="3">
      <t>ジョウ</t>
    </rPh>
    <rPh sb="6" eb="7">
      <t>シタ</t>
    </rPh>
    <rPh sb="10" eb="11">
      <t>ゲ</t>
    </rPh>
    <rPh sb="14" eb="15">
      <t>シタ</t>
    </rPh>
    <rPh sb="18" eb="19">
      <t>シタ</t>
    </rPh>
    <rPh sb="22" eb="23">
      <t>ゲ</t>
    </rPh>
    <rPh sb="26" eb="27">
      <t>ゲ</t>
    </rPh>
    <rPh sb="30" eb="31">
      <t>シタ</t>
    </rPh>
    <phoneticPr fontId="4"/>
  </si>
  <si>
    <t>4/上中</t>
    <rPh sb="2" eb="3">
      <t>ウエ</t>
    </rPh>
    <rPh sb="3" eb="4">
      <t>ナカ</t>
    </rPh>
    <phoneticPr fontId="4"/>
  </si>
  <si>
    <t>2/中，4/下</t>
    <rPh sb="2" eb="3">
      <t>ナカ</t>
    </rPh>
    <rPh sb="6" eb="7">
      <t>ゲ</t>
    </rPh>
    <phoneticPr fontId="4"/>
  </si>
  <si>
    <t>4/上，10/中，11/中，12/下</t>
    <rPh sb="2" eb="3">
      <t>ウエ</t>
    </rPh>
    <rPh sb="7" eb="8">
      <t>チュウ</t>
    </rPh>
    <rPh sb="12" eb="13">
      <t>ナカ</t>
    </rPh>
    <rPh sb="17" eb="18">
      <t>ゲ</t>
    </rPh>
    <phoneticPr fontId="4"/>
  </si>
  <si>
    <t>横径55mmに達したものから採取する</t>
    <rPh sb="0" eb="1">
      <t>ヨコ</t>
    </rPh>
    <rPh sb="1" eb="2">
      <t>ケイ</t>
    </rPh>
    <rPh sb="7" eb="8">
      <t>タッ</t>
    </rPh>
    <rPh sb="14" eb="16">
      <t>サイシュ</t>
    </rPh>
    <phoneticPr fontId="4"/>
  </si>
  <si>
    <t>コンテナ
トラック</t>
    <phoneticPr fontId="4"/>
  </si>
  <si>
    <t>遅れ花や夏果の摘果</t>
    <rPh sb="0" eb="1">
      <t>オク</t>
    </rPh>
    <rPh sb="2" eb="3">
      <t>バナ</t>
    </rPh>
    <rPh sb="4" eb="5">
      <t>ナツ</t>
    </rPh>
    <rPh sb="5" eb="6">
      <t>カ</t>
    </rPh>
    <rPh sb="7" eb="8">
      <t>テキ</t>
    </rPh>
    <rPh sb="8" eb="9">
      <t>カ</t>
    </rPh>
    <phoneticPr fontId="4"/>
  </si>
  <si>
    <t>点滴潅水</t>
    <rPh sb="0" eb="2">
      <t>テンテキ</t>
    </rPh>
    <rPh sb="2" eb="4">
      <t>カンスイ</t>
    </rPh>
    <phoneticPr fontId="4"/>
  </si>
  <si>
    <t>点滴かん水一式</t>
    <rPh sb="0" eb="2">
      <t>テンテキ</t>
    </rPh>
    <rPh sb="4" eb="5">
      <t>スイ</t>
    </rPh>
    <rPh sb="5" eb="7">
      <t>イッシキ</t>
    </rPh>
    <phoneticPr fontId="4"/>
  </si>
  <si>
    <t>早生</t>
    <rPh sb="0" eb="2">
      <t>ワセ</t>
    </rPh>
    <phoneticPr fontId="4"/>
  </si>
  <si>
    <t>作目：温州みかん（早生）</t>
    <rPh sb="3" eb="5">
      <t>ウンシュウ</t>
    </rPh>
    <rPh sb="9" eb="11">
      <t>ワセ</t>
    </rPh>
    <phoneticPr fontId="4"/>
  </si>
  <si>
    <t>収穫かご
収穫鋏
脚立
コンテナ
クローラ式運搬車
トラック
ガソリン携行缶</t>
    <rPh sb="0" eb="2">
      <t>シュウカク</t>
    </rPh>
    <rPh sb="5" eb="7">
      <t>シュウカク</t>
    </rPh>
    <rPh sb="7" eb="8">
      <t>ハサミ</t>
    </rPh>
    <rPh sb="9" eb="11">
      <t>キャタツ</t>
    </rPh>
    <rPh sb="21" eb="22">
      <t>シキ</t>
    </rPh>
    <rPh sb="22" eb="25">
      <t>ウンパンシャ</t>
    </rPh>
    <rPh sb="35" eb="37">
      <t>ケイコウ</t>
    </rPh>
    <rPh sb="37" eb="38">
      <t>カン</t>
    </rPh>
    <phoneticPr fontId="4"/>
  </si>
  <si>
    <t>2/中，3/下，5/下，9/上</t>
    <rPh sb="2" eb="3">
      <t>チュウ</t>
    </rPh>
    <rPh sb="6" eb="7">
      <t>シタ</t>
    </rPh>
    <rPh sb="10" eb="11">
      <t>シタ</t>
    </rPh>
    <rPh sb="14" eb="15">
      <t>ウエ</t>
    </rPh>
    <phoneticPr fontId="4"/>
  </si>
  <si>
    <t>4/上中，10/中，11/中，12/下</t>
    <rPh sb="2" eb="3">
      <t>ウエ</t>
    </rPh>
    <rPh sb="3" eb="4">
      <t>ナカ</t>
    </rPh>
    <rPh sb="8" eb="9">
      <t>チュウ</t>
    </rPh>
    <rPh sb="13" eb="14">
      <t>ナカ</t>
    </rPh>
    <rPh sb="18" eb="19">
      <t>ゲ</t>
    </rPh>
    <phoneticPr fontId="4"/>
  </si>
  <si>
    <t>3/上，5/上，7/中，9/中</t>
    <rPh sb="2" eb="3">
      <t>ウエ</t>
    </rPh>
    <rPh sb="6" eb="7">
      <t>ウエ</t>
    </rPh>
    <rPh sb="10" eb="11">
      <t>ナカ</t>
    </rPh>
    <rPh sb="14" eb="15">
      <t>ナカ</t>
    </rPh>
    <phoneticPr fontId="4"/>
  </si>
  <si>
    <t>2/下，3/上中</t>
    <rPh sb="2" eb="3">
      <t>シタ</t>
    </rPh>
    <rPh sb="6" eb="7">
      <t>ウエ</t>
    </rPh>
    <rPh sb="7" eb="8">
      <t>チュウ</t>
    </rPh>
    <phoneticPr fontId="4"/>
  </si>
  <si>
    <t>1/上～2/下</t>
    <rPh sb="2" eb="3">
      <t>ウエ</t>
    </rPh>
    <rPh sb="6" eb="7">
      <t>ゲ</t>
    </rPh>
    <phoneticPr fontId="4"/>
  </si>
  <si>
    <t>3/上，5/上，6/下，10/中</t>
    <rPh sb="2" eb="3">
      <t>ウエ</t>
    </rPh>
    <rPh sb="6" eb="7">
      <t>ウエ</t>
    </rPh>
    <rPh sb="10" eb="11">
      <t>ゲ</t>
    </rPh>
    <rPh sb="15" eb="16">
      <t>ナカ</t>
    </rPh>
    <phoneticPr fontId="4"/>
  </si>
  <si>
    <t>スピードスプレヤ</t>
    <phoneticPr fontId="4"/>
  </si>
  <si>
    <t>スピードスプレーヤ，フォークリフト，かん水施設</t>
    <rPh sb="20" eb="21">
      <t>スイ</t>
    </rPh>
    <rPh sb="21" eb="23">
      <t>シセツ</t>
    </rPh>
    <phoneticPr fontId="3"/>
  </si>
  <si>
    <t>スピードスプレーヤ
ガソリン携行缶
給水施設</t>
    <phoneticPr fontId="4"/>
  </si>
  <si>
    <t>目標収量4t
販売量3.2t
施用成分量
Ｎ：20kg
Ｐ：16kg
Ｋ：16kg
石灰質資材：100kg</t>
    <rPh sb="0" eb="2">
      <t>モクヒョウ</t>
    </rPh>
    <rPh sb="2" eb="4">
      <t>シュウリョウ</t>
    </rPh>
    <rPh sb="7" eb="9">
      <t>ハンバイ</t>
    </rPh>
    <rPh sb="9" eb="10">
      <t>リョウ</t>
    </rPh>
    <rPh sb="16" eb="17">
      <t>セ</t>
    </rPh>
    <rPh sb="17" eb="18">
      <t>ヨウ</t>
    </rPh>
    <rPh sb="18" eb="20">
      <t>セイブン</t>
    </rPh>
    <rPh sb="20" eb="21">
      <t>リョウ</t>
    </rPh>
    <rPh sb="43" eb="46">
      <t>セッカイシツ</t>
    </rPh>
    <rPh sb="46" eb="48">
      <t>シザイ</t>
    </rPh>
    <phoneticPr fontId="4"/>
  </si>
  <si>
    <t>1回20t/10a
7～10日間隔</t>
    <rPh sb="1" eb="2">
      <t>カイ</t>
    </rPh>
    <rPh sb="14" eb="15">
      <t>ニチ</t>
    </rPh>
    <rPh sb="15" eb="17">
      <t>カンカク</t>
    </rPh>
    <phoneticPr fontId="4"/>
  </si>
  <si>
    <t>堆肥2t/10a
剪定枝を剪定枝粉砕機で粉砕</t>
    <rPh sb="0" eb="2">
      <t>タイヒ</t>
    </rPh>
    <rPh sb="9" eb="11">
      <t>センテイ</t>
    </rPh>
    <rPh sb="11" eb="12">
      <t>エダ</t>
    </rPh>
    <rPh sb="13" eb="15">
      <t>センテイ</t>
    </rPh>
    <rPh sb="15" eb="16">
      <t>エダ</t>
    </rPh>
    <rPh sb="16" eb="19">
      <t>フンサイキ</t>
    </rPh>
    <rPh sb="20" eb="22">
      <t>フンサイ</t>
    </rPh>
    <phoneticPr fontId="4"/>
  </si>
  <si>
    <t>目標収量3.5t
販売量2.8t
施用成分量
Ｎ：30kg
Ｐ：24kg
Ｋ：24kg
石灰質資材：100kg</t>
    <rPh sb="0" eb="2">
      <t>モクヒョウ</t>
    </rPh>
    <rPh sb="2" eb="4">
      <t>シュウリョウ</t>
    </rPh>
    <rPh sb="9" eb="11">
      <t>ハンバイ</t>
    </rPh>
    <rPh sb="11" eb="12">
      <t>リョウ</t>
    </rPh>
    <rPh sb="18" eb="19">
      <t>セ</t>
    </rPh>
    <rPh sb="19" eb="20">
      <t>ヨウ</t>
    </rPh>
    <rPh sb="20" eb="22">
      <t>セイブン</t>
    </rPh>
    <rPh sb="22" eb="23">
      <t>リョウ</t>
    </rPh>
    <rPh sb="45" eb="48">
      <t>セッカイシツ</t>
    </rPh>
    <rPh sb="48" eb="50">
      <t>シザイ</t>
    </rPh>
    <phoneticPr fontId="4"/>
  </si>
  <si>
    <t>スピードスプレ-ヤ
ガソリン携行缶
給水施設</t>
  </si>
  <si>
    <t>スピードスプレ-ヤ
ガソリン携行缶
給水施設</t>
    <phoneticPr fontId="4"/>
  </si>
  <si>
    <t>クラッキングに注意</t>
    <rPh sb="7" eb="9">
      <t>チュウイ</t>
    </rPh>
    <phoneticPr fontId="4"/>
  </si>
  <si>
    <t xml:space="preserve">荒もぎ摘果
仕上げ摘果
最終適正葉果比
25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phoneticPr fontId="4"/>
  </si>
  <si>
    <t>目標収量4t
販売量3.2t
施用成分量
Ｎ：42kg
Ｐ：29kg
Ｋ：34kg
石灰質資材：100kg</t>
    <rPh sb="0" eb="2">
      <t>モクヒョウ</t>
    </rPh>
    <rPh sb="2" eb="4">
      <t>シュウリョウ</t>
    </rPh>
    <rPh sb="7" eb="9">
      <t>ハンバイ</t>
    </rPh>
    <rPh sb="9" eb="10">
      <t>リョウ</t>
    </rPh>
    <rPh sb="16" eb="17">
      <t>セ</t>
    </rPh>
    <rPh sb="17" eb="18">
      <t>ヨウ</t>
    </rPh>
    <rPh sb="18" eb="20">
      <t>セイブン</t>
    </rPh>
    <rPh sb="20" eb="21">
      <t>リョウ</t>
    </rPh>
    <rPh sb="43" eb="46">
      <t>セッカイシツ</t>
    </rPh>
    <rPh sb="46" eb="48">
      <t>シザイ</t>
    </rPh>
    <phoneticPr fontId="4"/>
  </si>
  <si>
    <t>バーク堆肥2t/10a
土壌改良剤施用（苦土石灰）</t>
    <rPh sb="3" eb="5">
      <t>タイヒ</t>
    </rPh>
    <rPh sb="12" eb="14">
      <t>ドジョウ</t>
    </rPh>
    <rPh sb="14" eb="16">
      <t>カイリョウ</t>
    </rPh>
    <rPh sb="16" eb="17">
      <t>ザイ</t>
    </rPh>
    <rPh sb="17" eb="19">
      <t>セヨウ</t>
    </rPh>
    <rPh sb="20" eb="21">
      <t>ク</t>
    </rPh>
    <rPh sb="21" eb="22">
      <t>ド</t>
    </rPh>
    <rPh sb="22" eb="24">
      <t>セッカイ</t>
    </rPh>
    <phoneticPr fontId="4"/>
  </si>
  <si>
    <t>目標収量3t
販売量2.4t
施用成分量
Ｎ：36kg
Ｐ：28kg
Ｋ：28kg
石灰質資材：100kg</t>
    <rPh sb="0" eb="2">
      <t>モクヒョウ</t>
    </rPh>
    <rPh sb="2" eb="4">
      <t>シュウリョウ</t>
    </rPh>
    <rPh sb="7" eb="9">
      <t>ハンバイ</t>
    </rPh>
    <rPh sb="9" eb="10">
      <t>リョウ</t>
    </rPh>
    <rPh sb="16" eb="17">
      <t>セ</t>
    </rPh>
    <rPh sb="17" eb="18">
      <t>ヨウ</t>
    </rPh>
    <rPh sb="18" eb="20">
      <t>セイブン</t>
    </rPh>
    <rPh sb="20" eb="21">
      <t>リョウ</t>
    </rPh>
    <rPh sb="43" eb="46">
      <t>セッカイシツ</t>
    </rPh>
    <rPh sb="46" eb="48">
      <t>シザイ</t>
    </rPh>
    <phoneticPr fontId="4"/>
  </si>
  <si>
    <t>殺菌剤6種類
殺虫剤10種類</t>
    <rPh sb="0" eb="3">
      <t>サッキンザイ</t>
    </rPh>
    <rPh sb="4" eb="6">
      <t>シュルイ</t>
    </rPh>
    <rPh sb="7" eb="10">
      <t>サッチュウザイ</t>
    </rPh>
    <rPh sb="12" eb="14">
      <t>シュルイ</t>
    </rPh>
    <phoneticPr fontId="4"/>
  </si>
  <si>
    <t>殺菌剤9種類
殺虫剤9種類</t>
    <rPh sb="0" eb="3">
      <t>サッキンザイ</t>
    </rPh>
    <rPh sb="4" eb="6">
      <t>シュルイ</t>
    </rPh>
    <rPh sb="7" eb="10">
      <t>サッチュウザイ</t>
    </rPh>
    <rPh sb="11" eb="13">
      <t>シュルイ</t>
    </rPh>
    <phoneticPr fontId="4"/>
  </si>
  <si>
    <t>目標収量4ｔ
販売量3.2t
施用成分量
Ｎ：43kg
Ｐ：33kg
Ｋ：33kg
石灰質資材：100kg</t>
    <rPh sb="0" eb="2">
      <t>モクヒョウ</t>
    </rPh>
    <rPh sb="2" eb="4">
      <t>シュウリョウ</t>
    </rPh>
    <rPh sb="7" eb="9">
      <t>ハンバイ</t>
    </rPh>
    <rPh sb="9" eb="10">
      <t>リョウ</t>
    </rPh>
    <rPh sb="15" eb="16">
      <t>セ</t>
    </rPh>
    <rPh sb="16" eb="17">
      <t>ヨウ</t>
    </rPh>
    <rPh sb="17" eb="19">
      <t>セイブン</t>
    </rPh>
    <rPh sb="19" eb="20">
      <t>リョウ</t>
    </rPh>
    <rPh sb="42" eb="45">
      <t>セッカイシツ</t>
    </rPh>
    <rPh sb="45" eb="47">
      <t>シザイ</t>
    </rPh>
    <phoneticPr fontId="4"/>
  </si>
  <si>
    <t>スピードスプレーヤ
ガソリン携行缶
給水施設</t>
    <rPh sb="14" eb="16">
      <t>ケイコウ</t>
    </rPh>
    <rPh sb="16" eb="17">
      <t>カン</t>
    </rPh>
    <rPh sb="18" eb="20">
      <t>キュウスイ</t>
    </rPh>
    <rPh sb="20" eb="22">
      <t>シセツ</t>
    </rPh>
    <phoneticPr fontId="4"/>
  </si>
  <si>
    <t>10～12</t>
    <phoneticPr fontId="4"/>
  </si>
  <si>
    <t>スピードスプレーヤ</t>
    <phoneticPr fontId="4"/>
  </si>
  <si>
    <t>クローラ式運搬車</t>
    <rPh sb="4" eb="5">
      <t>シキ</t>
    </rPh>
    <rPh sb="5" eb="8">
      <t>ウンパンシャ</t>
    </rPh>
    <phoneticPr fontId="4"/>
  </si>
  <si>
    <t>3作業</t>
    <rPh sb="1" eb="3">
      <t>サギョウ</t>
    </rPh>
    <phoneticPr fontId="4"/>
  </si>
  <si>
    <t>5作業</t>
    <rPh sb="1" eb="3">
      <t>サギョウ</t>
    </rPh>
    <phoneticPr fontId="4"/>
  </si>
  <si>
    <t>2作業</t>
    <rPh sb="1" eb="3">
      <t>サギョウ</t>
    </rPh>
    <phoneticPr fontId="4"/>
  </si>
  <si>
    <t>袋</t>
    <phoneticPr fontId="4"/>
  </si>
  <si>
    <r>
      <t>2</t>
    </r>
    <r>
      <rPr>
        <sz val="11"/>
        <rFont val="ＭＳ Ｐゴシック"/>
        <family val="3"/>
        <charset val="128"/>
      </rPr>
      <t>,</t>
    </r>
    <r>
      <rPr>
        <sz val="11"/>
        <rFont val="ＭＳ Ｐゴシック"/>
        <family val="3"/>
        <charset val="128"/>
      </rPr>
      <t>000円/20kg</t>
    </r>
    <rPh sb="5" eb="6">
      <t>エン</t>
    </rPh>
    <phoneticPr fontId="4"/>
  </si>
  <si>
    <t>1,380円/10kg</t>
    <rPh sb="5" eb="6">
      <t>エン</t>
    </rPh>
    <phoneticPr fontId="4"/>
  </si>
  <si>
    <t>900円/650g</t>
    <rPh sb="3" eb="4">
      <t>エン</t>
    </rPh>
    <phoneticPr fontId="4"/>
  </si>
  <si>
    <t>3,820円/500cc</t>
    <rPh sb="5" eb="6">
      <t>エン</t>
    </rPh>
    <phoneticPr fontId="1"/>
  </si>
  <si>
    <t>5,780円/500ｇ</t>
    <rPh sb="5" eb="6">
      <t>エン</t>
    </rPh>
    <phoneticPr fontId="4"/>
  </si>
  <si>
    <t>1,43円0/1,000ｇ</t>
    <rPh sb="4" eb="5">
      <t>エン</t>
    </rPh>
    <phoneticPr fontId="4"/>
  </si>
  <si>
    <t>1,510/1,000ｇ</t>
    <phoneticPr fontId="4"/>
  </si>
  <si>
    <t>3,690円/500cc</t>
    <rPh sb="5" eb="6">
      <t>エン</t>
    </rPh>
    <phoneticPr fontId="4"/>
  </si>
  <si>
    <t>8,210円/20L</t>
    <phoneticPr fontId="4"/>
  </si>
  <si>
    <t>8,210円/20L</t>
    <phoneticPr fontId="4"/>
  </si>
  <si>
    <t>1,710円/1,000g</t>
    <rPh sb="5" eb="6">
      <t>エン</t>
    </rPh>
    <phoneticPr fontId="4"/>
  </si>
  <si>
    <t>2,240円/500g</t>
    <rPh sb="5" eb="6">
      <t>エン</t>
    </rPh>
    <phoneticPr fontId="4"/>
  </si>
  <si>
    <t>3,800円/250cc</t>
    <rPh sb="5" eb="6">
      <t>エン</t>
    </rPh>
    <phoneticPr fontId="4"/>
  </si>
  <si>
    <t>6,570円/500g</t>
    <rPh sb="5" eb="6">
      <t>エン</t>
    </rPh>
    <phoneticPr fontId="4"/>
  </si>
  <si>
    <t>2,470円/500cc</t>
    <rPh sb="5" eb="6">
      <t>エン</t>
    </rPh>
    <phoneticPr fontId="4"/>
  </si>
  <si>
    <t>2,130円/500cc</t>
    <rPh sb="5" eb="6">
      <t>エン</t>
    </rPh>
    <phoneticPr fontId="4"/>
  </si>
  <si>
    <t>7,590円/500g</t>
    <rPh sb="5" eb="6">
      <t>エン</t>
    </rPh>
    <phoneticPr fontId="4"/>
  </si>
  <si>
    <t>4,900円/250ｃｃ</t>
    <rPh sb="5" eb="6">
      <t>エン</t>
    </rPh>
    <phoneticPr fontId="4"/>
  </si>
  <si>
    <t>4,270円/500ｃｃ</t>
    <rPh sb="5" eb="6">
      <t>エン</t>
    </rPh>
    <phoneticPr fontId="4"/>
  </si>
  <si>
    <t>1,470円/500cc</t>
    <rPh sb="5" eb="6">
      <t>エン</t>
    </rPh>
    <phoneticPr fontId="4"/>
  </si>
  <si>
    <t>12,930円/5500ｃｃ</t>
    <rPh sb="6" eb="7">
      <t>エン</t>
    </rPh>
    <phoneticPr fontId="4"/>
  </si>
  <si>
    <t>8,330円/2,200ｃｃ</t>
    <rPh sb="5" eb="6">
      <t>エン</t>
    </rPh>
    <phoneticPr fontId="4"/>
  </si>
  <si>
    <t>6,510円/5,000ｃｃ</t>
    <rPh sb="5" eb="6">
      <t>エン</t>
    </rPh>
    <phoneticPr fontId="1"/>
  </si>
  <si>
    <t>330円/500ｃｃ</t>
    <rPh sb="3" eb="4">
      <t>エン</t>
    </rPh>
    <phoneticPr fontId="4"/>
  </si>
  <si>
    <t>3,590円/100ｃｃ</t>
    <rPh sb="5" eb="6">
      <t>エン</t>
    </rPh>
    <phoneticPr fontId="4"/>
  </si>
  <si>
    <t>スピードスプレーヤ</t>
    <phoneticPr fontId="4"/>
  </si>
  <si>
    <t>1380/10kg</t>
    <phoneticPr fontId="4"/>
  </si>
  <si>
    <t>900/650g</t>
    <phoneticPr fontId="4"/>
  </si>
  <si>
    <t>5780/500ｇ</t>
    <phoneticPr fontId="4"/>
  </si>
  <si>
    <t>1430/1000ｇ</t>
    <phoneticPr fontId="4"/>
  </si>
  <si>
    <t>1510/1000ｇ</t>
    <phoneticPr fontId="4"/>
  </si>
  <si>
    <t>1710/100０g</t>
    <phoneticPr fontId="4"/>
  </si>
  <si>
    <t>3690/500cc</t>
    <phoneticPr fontId="4"/>
  </si>
  <si>
    <t>8210円/20L</t>
    <phoneticPr fontId="4"/>
  </si>
  <si>
    <t>2240/500g</t>
    <phoneticPr fontId="4"/>
  </si>
  <si>
    <t>3800/250cc</t>
    <phoneticPr fontId="4"/>
  </si>
  <si>
    <t>6570/500g</t>
    <phoneticPr fontId="4"/>
  </si>
  <si>
    <t>2470/500cc</t>
    <phoneticPr fontId="4"/>
  </si>
  <si>
    <t>2130/500cc</t>
    <phoneticPr fontId="4"/>
  </si>
  <si>
    <t>7590/500g</t>
    <phoneticPr fontId="4"/>
  </si>
  <si>
    <t>4900/250ｃｃ</t>
    <phoneticPr fontId="4"/>
  </si>
  <si>
    <t>4270/500ｃｃ</t>
    <phoneticPr fontId="4"/>
  </si>
  <si>
    <t>1470/500cc</t>
    <phoneticPr fontId="4"/>
  </si>
  <si>
    <t>12930/5500ｃｃ</t>
    <phoneticPr fontId="4"/>
  </si>
  <si>
    <t>8330/2200ｃｃ</t>
    <phoneticPr fontId="4"/>
  </si>
  <si>
    <t>330/500ｃｃ</t>
    <phoneticPr fontId="4"/>
  </si>
  <si>
    <t>3590/100ｃｃ</t>
    <phoneticPr fontId="4"/>
  </si>
  <si>
    <t>袋</t>
    <phoneticPr fontId="4"/>
  </si>
  <si>
    <t>t</t>
    <phoneticPr fontId="4"/>
  </si>
  <si>
    <t>袋</t>
    <phoneticPr fontId="4"/>
  </si>
  <si>
    <t>(cc,g)</t>
    <phoneticPr fontId="1"/>
  </si>
  <si>
    <t>(cc,g)</t>
    <phoneticPr fontId="4"/>
  </si>
  <si>
    <t>スピードスプレーヤ</t>
    <phoneticPr fontId="4"/>
  </si>
  <si>
    <t>袋</t>
    <rPh sb="0" eb="1">
      <t>フクロ</t>
    </rPh>
    <phoneticPr fontId="4"/>
  </si>
  <si>
    <t>袋</t>
    <phoneticPr fontId="4"/>
  </si>
  <si>
    <t>スピードスプレーヤ</t>
    <phoneticPr fontId="4"/>
  </si>
  <si>
    <t>3作業</t>
    <rPh sb="1" eb="3">
      <t>サギョウ</t>
    </rPh>
    <phoneticPr fontId="4"/>
  </si>
  <si>
    <t>5作業</t>
    <rPh sb="1" eb="3">
      <t>サギョウ</t>
    </rPh>
    <phoneticPr fontId="4"/>
  </si>
  <si>
    <t>2作業</t>
    <rPh sb="1" eb="3">
      <t>サギョウ</t>
    </rPh>
    <phoneticPr fontId="4"/>
  </si>
  <si>
    <t>1種類</t>
    <phoneticPr fontId="4"/>
  </si>
  <si>
    <t>露地</t>
    <rPh sb="0" eb="2">
      <t>ロジ</t>
    </rPh>
    <phoneticPr fontId="4"/>
  </si>
  <si>
    <t>合計①</t>
    <rPh sb="0" eb="2">
      <t>ゴウケイ</t>
    </rPh>
    <phoneticPr fontId="4"/>
  </si>
  <si>
    <t>計②</t>
    <rPh sb="0" eb="1">
      <t>ケイ</t>
    </rPh>
    <phoneticPr fontId="4"/>
  </si>
  <si>
    <t>個別経営体</t>
    <rPh sb="0" eb="2">
      <t>コベツ</t>
    </rPh>
    <rPh sb="2" eb="4">
      <t>ケイエイ</t>
    </rPh>
    <rPh sb="4" eb="5">
      <t>タイ</t>
    </rPh>
    <phoneticPr fontId="3"/>
  </si>
  <si>
    <t>袋かけ作業前に防除作業の実施。
袋内に雨水が溜まると，低温遭遇時に凍結による果実被害や水腐れ果の発生を助長する危険性があることから，袋かけは果梗枝から雨水浸入しないように注意し，水抜き穴が下を向くように装着する。</t>
    <rPh sb="0" eb="1">
      <t>フクロ</t>
    </rPh>
    <rPh sb="3" eb="5">
      <t>サギョウ</t>
    </rPh>
    <rPh sb="5" eb="6">
      <t>マエ</t>
    </rPh>
    <rPh sb="7" eb="9">
      <t>ボウジョ</t>
    </rPh>
    <rPh sb="9" eb="11">
      <t>サギョウ</t>
    </rPh>
    <rPh sb="12" eb="14">
      <t>ジッシ</t>
    </rPh>
    <rPh sb="31" eb="32">
      <t>ジ</t>
    </rPh>
    <rPh sb="57" eb="58">
      <t>セイ</t>
    </rPh>
    <rPh sb="85" eb="87">
      <t>チュウイ</t>
    </rPh>
    <phoneticPr fontId="4"/>
  </si>
  <si>
    <t>収穫基準（糖度，酸度）に留意し収穫する。
-3℃以下になると果実凍結被害が多くなるため注意する。
収穫前に雨が多いと水腐れ症が発生するので、収穫時が多雨の年は早めに収穫する。
収穫時に凸部分にハサミ傷をつけないよう注意する。</t>
    <rPh sb="0" eb="2">
      <t>シュウカク</t>
    </rPh>
    <rPh sb="2" eb="4">
      <t>キジュン</t>
    </rPh>
    <rPh sb="5" eb="7">
      <t>トウド</t>
    </rPh>
    <rPh sb="8" eb="10">
      <t>サンド</t>
    </rPh>
    <rPh sb="12" eb="14">
      <t>リュウイ</t>
    </rPh>
    <rPh sb="15" eb="17">
      <t>シュウカク</t>
    </rPh>
    <rPh sb="24" eb="26">
      <t>イカ</t>
    </rPh>
    <rPh sb="30" eb="32">
      <t>カジツ</t>
    </rPh>
    <rPh sb="32" eb="34">
      <t>トウケツ</t>
    </rPh>
    <rPh sb="34" eb="36">
      <t>ヒガイ</t>
    </rPh>
    <rPh sb="37" eb="38">
      <t>オオ</t>
    </rPh>
    <rPh sb="43" eb="45">
      <t>チュウイ</t>
    </rPh>
    <phoneticPr fontId="4"/>
  </si>
  <si>
    <t>果実の傷みを少なくするため，平コンテナでは１段，深コンテナでも２段積みまでとする。</t>
    <phoneticPr fontId="4"/>
  </si>
  <si>
    <t>11～12</t>
    <phoneticPr fontId="4"/>
  </si>
  <si>
    <t>10～4</t>
    <phoneticPr fontId="4"/>
  </si>
  <si>
    <t>⑤=③×④（円/10a）</t>
    <phoneticPr fontId="4"/>
  </si>
  <si>
    <t>⑨＝（⑤－⑦）÷⑧（円/10a）</t>
    <phoneticPr fontId="4"/>
  </si>
  <si>
    <t>⑦＝⑤×⑥（円/10a）</t>
    <rPh sb="6" eb="7">
      <t>エン</t>
    </rPh>
    <phoneticPr fontId="4"/>
  </si>
  <si>
    <t>10a当たり農薬費</t>
    <rPh sb="3" eb="4">
      <t>ア</t>
    </rPh>
    <phoneticPr fontId="6"/>
  </si>
  <si>
    <t>薬量（cc g）</t>
    <rPh sb="0" eb="1">
      <t>クスリ</t>
    </rPh>
    <phoneticPr fontId="6"/>
  </si>
  <si>
    <t>単価(円/cc，ｇ )</t>
    <rPh sb="3" eb="4">
      <t>エン</t>
    </rPh>
    <phoneticPr fontId="6"/>
  </si>
  <si>
    <t>金額(円)</t>
    <rPh sb="3" eb="4">
      <t>エン</t>
    </rPh>
    <phoneticPr fontId="6"/>
  </si>
  <si>
    <t>10a当たり肥料費</t>
    <rPh sb="3" eb="4">
      <t>ア</t>
    </rPh>
    <rPh sb="6" eb="8">
      <t>ヒリョウ</t>
    </rPh>
    <phoneticPr fontId="6"/>
  </si>
  <si>
    <t>単価(円/ｋｇ )</t>
    <rPh sb="3" eb="4">
      <t>エン</t>
    </rPh>
    <phoneticPr fontId="6"/>
  </si>
  <si>
    <t>果実袋</t>
    <rPh sb="0" eb="2">
      <t>カジツ</t>
    </rPh>
    <rPh sb="2" eb="3">
      <t>フクロ</t>
    </rPh>
    <phoneticPr fontId="4"/>
  </si>
  <si>
    <t>枚</t>
    <rPh sb="0" eb="1">
      <t>マイ</t>
    </rPh>
    <phoneticPr fontId="4"/>
  </si>
  <si>
    <t>右表（イ）　</t>
    <phoneticPr fontId="4"/>
  </si>
  <si>
    <t>右表（ウ）　</t>
    <phoneticPr fontId="4"/>
  </si>
  <si>
    <t>右表（エ）　</t>
    <phoneticPr fontId="4"/>
  </si>
  <si>
    <t>３-２　標準技術（いしじ）</t>
    <rPh sb="4" eb="6">
      <t>ヒョウジュン</t>
    </rPh>
    <rPh sb="6" eb="8">
      <t>ギジュツ</t>
    </rPh>
    <phoneticPr fontId="4"/>
  </si>
  <si>
    <t>３-１　標準技術（温州みかん（早生））</t>
    <rPh sb="4" eb="6">
      <t>ヒョウジュン</t>
    </rPh>
    <rPh sb="6" eb="8">
      <t>ギジュツ</t>
    </rPh>
    <rPh sb="9" eb="11">
      <t>ウンシュウ</t>
    </rPh>
    <rPh sb="15" eb="17">
      <t>ワセ</t>
    </rPh>
    <phoneticPr fontId="4"/>
  </si>
  <si>
    <t>３-３　標準技術（レモン）</t>
    <rPh sb="4" eb="6">
      <t>ヒョウジュン</t>
    </rPh>
    <rPh sb="6" eb="8">
      <t>ギジュツ</t>
    </rPh>
    <phoneticPr fontId="4"/>
  </si>
  <si>
    <t>３-４　標準技術（はるみ）</t>
    <rPh sb="4" eb="6">
      <t>ヒョウジュン</t>
    </rPh>
    <rPh sb="6" eb="8">
      <t>ギジュツ</t>
    </rPh>
    <phoneticPr fontId="4"/>
  </si>
  <si>
    <t>３-５　標準技術（はっさく）</t>
    <rPh sb="4" eb="6">
      <t>ヒョウジュン</t>
    </rPh>
    <rPh sb="6" eb="8">
      <t>ギジュツ</t>
    </rPh>
    <phoneticPr fontId="4"/>
  </si>
  <si>
    <t>３-６　標準技術（不知火）</t>
    <rPh sb="4" eb="6">
      <t>ヒョウジュン</t>
    </rPh>
    <rPh sb="6" eb="8">
      <t>ギジュツ</t>
    </rPh>
    <phoneticPr fontId="4"/>
  </si>
  <si>
    <t>５-１　作業別・旬別作業時間（早生）</t>
    <rPh sb="15" eb="17">
      <t>ワセ</t>
    </rPh>
    <phoneticPr fontId="4"/>
  </si>
  <si>
    <t>５-２　作業別・旬別作業時間（いしじ）</t>
    <phoneticPr fontId="4"/>
  </si>
  <si>
    <t>５-３　作業別・旬別作業時間（レモン）</t>
    <phoneticPr fontId="4"/>
  </si>
  <si>
    <t>５-４　作業別・旬別作業時間（はるみ）</t>
    <phoneticPr fontId="4"/>
  </si>
  <si>
    <t>５-５　作業別・旬別作業時間（はっさく）</t>
    <phoneticPr fontId="4"/>
  </si>
  <si>
    <t>５-６　作業別・旬別作業時間（不知火）</t>
    <phoneticPr fontId="4"/>
  </si>
  <si>
    <t>７-１　経営収支（早生部門，10a当たり）</t>
    <rPh sb="9" eb="11">
      <t>ワセ</t>
    </rPh>
    <rPh sb="11" eb="13">
      <t>ブモン</t>
    </rPh>
    <rPh sb="17" eb="18">
      <t>ア</t>
    </rPh>
    <phoneticPr fontId="4"/>
  </si>
  <si>
    <t>７-２　経営収支（いしじ部門，10a当たり）</t>
    <rPh sb="12" eb="14">
      <t>ブモン</t>
    </rPh>
    <rPh sb="18" eb="19">
      <t>ア</t>
    </rPh>
    <phoneticPr fontId="4"/>
  </si>
  <si>
    <t>７-３　経営収支（レモン部門，10a当たり）</t>
    <rPh sb="12" eb="14">
      <t>ブモン</t>
    </rPh>
    <rPh sb="18" eb="19">
      <t>ア</t>
    </rPh>
    <phoneticPr fontId="4"/>
  </si>
  <si>
    <t>７-４　経営収支（はるみ部門，10a当たり）</t>
    <rPh sb="12" eb="14">
      <t>ブモン</t>
    </rPh>
    <rPh sb="18" eb="19">
      <t>ア</t>
    </rPh>
    <phoneticPr fontId="4"/>
  </si>
  <si>
    <t>７-５　経営収支（はっさく部門，10a当たり）</t>
    <rPh sb="13" eb="15">
      <t>ブモン</t>
    </rPh>
    <rPh sb="19" eb="20">
      <t>ア</t>
    </rPh>
    <phoneticPr fontId="4"/>
  </si>
  <si>
    <t>７-６　経営収支（不知火部門，10a当たり）</t>
    <rPh sb="12" eb="14">
      <t>ブモン</t>
    </rPh>
    <rPh sb="18" eb="19">
      <t>ア</t>
    </rPh>
    <phoneticPr fontId="4"/>
  </si>
  <si>
    <t>８-１　経費の算出基礎（早生，10a当たり）</t>
    <rPh sb="4" eb="6">
      <t>ケイヒ</t>
    </rPh>
    <rPh sb="7" eb="9">
      <t>サンシュツ</t>
    </rPh>
    <rPh sb="9" eb="11">
      <t>キソ</t>
    </rPh>
    <rPh sb="12" eb="14">
      <t>ワセ</t>
    </rPh>
    <rPh sb="18" eb="19">
      <t>ア</t>
    </rPh>
    <phoneticPr fontId="4"/>
  </si>
  <si>
    <t>８-２　経費の算出基礎（いしじ，10a当たり）</t>
    <rPh sb="4" eb="6">
      <t>ケイヒ</t>
    </rPh>
    <rPh sb="7" eb="9">
      <t>サンシュツ</t>
    </rPh>
    <rPh sb="9" eb="11">
      <t>キソ</t>
    </rPh>
    <rPh sb="19" eb="20">
      <t>ア</t>
    </rPh>
    <phoneticPr fontId="4"/>
  </si>
  <si>
    <t>８-３　経費の算出基礎（レモン，10a当たり）</t>
    <rPh sb="4" eb="6">
      <t>ケイヒ</t>
    </rPh>
    <rPh sb="7" eb="9">
      <t>サンシュツ</t>
    </rPh>
    <rPh sb="9" eb="11">
      <t>キソ</t>
    </rPh>
    <rPh sb="19" eb="20">
      <t>ア</t>
    </rPh>
    <phoneticPr fontId="4"/>
  </si>
  <si>
    <t>８-４　経費の算出基礎（はるみ，10a当たり）</t>
    <rPh sb="4" eb="6">
      <t>ケイヒ</t>
    </rPh>
    <rPh sb="7" eb="9">
      <t>サンシュツ</t>
    </rPh>
    <rPh sb="9" eb="11">
      <t>キソ</t>
    </rPh>
    <rPh sb="19" eb="20">
      <t>ア</t>
    </rPh>
    <phoneticPr fontId="4"/>
  </si>
  <si>
    <t>８-５　経費の算出基礎（はっさく，10a当たり）</t>
    <rPh sb="4" eb="6">
      <t>ケイヒ</t>
    </rPh>
    <rPh sb="7" eb="9">
      <t>サンシュツ</t>
    </rPh>
    <rPh sb="9" eb="11">
      <t>キソ</t>
    </rPh>
    <rPh sb="20" eb="21">
      <t>ア</t>
    </rPh>
    <phoneticPr fontId="4"/>
  </si>
  <si>
    <t>８-６　経費の算出基礎（不知火，10a当たり）</t>
    <rPh sb="4" eb="6">
      <t>ケイヒ</t>
    </rPh>
    <rPh sb="7" eb="9">
      <t>サンシュツ</t>
    </rPh>
    <rPh sb="9" eb="11">
      <t>キソ</t>
    </rPh>
    <rPh sb="12" eb="15">
      <t>シラヌイ</t>
    </rPh>
    <rPh sb="19" eb="20">
      <t>ア</t>
    </rPh>
    <phoneticPr fontId="4"/>
  </si>
  <si>
    <t>９-１　単価の算出基礎（早生，1kg当たり）</t>
    <rPh sb="4" eb="6">
      <t>タンカ</t>
    </rPh>
    <rPh sb="12" eb="14">
      <t>ワセ</t>
    </rPh>
    <phoneticPr fontId="4"/>
  </si>
  <si>
    <t>９-２　単価の算出基礎（いしじ，1kg当たり）</t>
    <rPh sb="4" eb="6">
      <t>タンカ</t>
    </rPh>
    <phoneticPr fontId="4"/>
  </si>
  <si>
    <t>９-３　単価の算出基礎（レモン，1kg当たり）</t>
    <rPh sb="4" eb="6">
      <t>タンカ</t>
    </rPh>
    <phoneticPr fontId="4"/>
  </si>
  <si>
    <t>９-４　単価の算出基礎（はるみ，1kg当たり）</t>
    <rPh sb="4" eb="6">
      <t>タンカ</t>
    </rPh>
    <phoneticPr fontId="4"/>
  </si>
  <si>
    <t>９-５　単価の算出基礎（はっさく，1kg当たり）</t>
    <rPh sb="4" eb="6">
      <t>タンカ</t>
    </rPh>
    <phoneticPr fontId="4"/>
  </si>
  <si>
    <t>９-６　単価の算出基礎（不知火1kg当たり）</t>
    <rPh sb="4" eb="6">
      <t>タンカ</t>
    </rPh>
    <rPh sb="12" eb="15">
      <t>シラヌイ</t>
    </rPh>
    <phoneticPr fontId="4"/>
  </si>
  <si>
    <t>出荷規格の厳守</t>
    <rPh sb="0" eb="2">
      <t>シュッカ</t>
    </rPh>
    <rPh sb="2" eb="4">
      <t>キカク</t>
    </rPh>
    <rPh sb="5" eb="7">
      <t>ゲンシュ</t>
    </rPh>
    <phoneticPr fontId="4"/>
  </si>
  <si>
    <t>緩効性肥料
 BBフルーツ元気200（12-10-10）
石灰質資材
　マリンカル（粒，アルカリ分48％，苦土分5％，牡蠣殻）</t>
    <phoneticPr fontId="4"/>
  </si>
  <si>
    <t>2.5人</t>
    <rPh sb="3" eb="4">
      <t>ニン</t>
    </rPh>
    <phoneticPr fontId="3"/>
  </si>
  <si>
    <t>堆肥</t>
    <rPh sb="0" eb="2">
      <t>タイヒ</t>
    </rPh>
    <phoneticPr fontId="4"/>
  </si>
  <si>
    <t>配合肥料</t>
    <rPh sb="0" eb="2">
      <t>ハイゴウ</t>
    </rPh>
    <rPh sb="2" eb="4">
      <t>ヒリョウ</t>
    </rPh>
    <phoneticPr fontId="4"/>
  </si>
  <si>
    <t>Mg資材*2</t>
    <rPh sb="2" eb="4">
      <t>シザイ</t>
    </rPh>
    <phoneticPr fontId="4"/>
  </si>
  <si>
    <t>カルシウム入り液肥*3</t>
    <rPh sb="5" eb="6">
      <t>イ</t>
    </rPh>
    <rPh sb="7" eb="9">
      <t>エキヒ</t>
    </rPh>
    <phoneticPr fontId="4"/>
  </si>
  <si>
    <t>配合肥料（緩効性）</t>
    <rPh sb="0" eb="2">
      <t>ハイゴウ</t>
    </rPh>
    <rPh sb="2" eb="4">
      <t>ヒリョウ</t>
    </rPh>
    <rPh sb="5" eb="8">
      <t>カンコウセイ</t>
    </rPh>
    <phoneticPr fontId="4"/>
  </si>
  <si>
    <t>A</t>
    <phoneticPr fontId="4"/>
  </si>
  <si>
    <t>B</t>
    <phoneticPr fontId="4"/>
  </si>
  <si>
    <t>C</t>
    <phoneticPr fontId="1"/>
  </si>
  <si>
    <t>D</t>
    <phoneticPr fontId="1"/>
  </si>
  <si>
    <t>E</t>
    <phoneticPr fontId="1"/>
  </si>
  <si>
    <t>F</t>
    <phoneticPr fontId="4"/>
  </si>
  <si>
    <t>G</t>
    <phoneticPr fontId="1"/>
  </si>
  <si>
    <t>H</t>
    <phoneticPr fontId="1"/>
  </si>
  <si>
    <t>I</t>
    <phoneticPr fontId="4"/>
  </si>
  <si>
    <t>J</t>
    <phoneticPr fontId="4"/>
  </si>
  <si>
    <t>K</t>
    <phoneticPr fontId="1"/>
  </si>
  <si>
    <t>B</t>
    <phoneticPr fontId="4"/>
  </si>
  <si>
    <t>A</t>
    <phoneticPr fontId="4"/>
  </si>
  <si>
    <t>B</t>
    <phoneticPr fontId="4"/>
  </si>
  <si>
    <t>植調剤*2</t>
    <rPh sb="0" eb="1">
      <t>ショク</t>
    </rPh>
    <rPh sb="1" eb="2">
      <t>チョウ</t>
    </rPh>
    <rPh sb="2" eb="3">
      <t>ザイ</t>
    </rPh>
    <phoneticPr fontId="1"/>
  </si>
  <si>
    <t>G</t>
    <phoneticPr fontId="4"/>
  </si>
  <si>
    <t>A</t>
    <phoneticPr fontId="4"/>
  </si>
  <si>
    <t>H</t>
    <phoneticPr fontId="4"/>
  </si>
  <si>
    <t>I</t>
    <phoneticPr fontId="4"/>
  </si>
  <si>
    <t>B</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</si>
</sst>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quot;▲ &quot;#,##0"/>
    <numFmt numFmtId="178" formatCode="#,##0.0;&quot;▲ &quot;#,##0.0"/>
    <numFmt numFmtId="179" formatCode="#,##0.0_);[Red]\(#,##0.0\)"/>
    <numFmt numFmtId="180" formatCode="0\ &quot;年&quot;"/>
    <numFmt numFmtId="181" formatCode="#,##0;&quot;△ &quot;#,##0"/>
    <numFmt numFmtId="182" formatCode="0.0%"/>
    <numFmt numFmtId="183" formatCode="0.0_);[Red]\(0.0\)"/>
    <numFmt numFmtId="184" formatCode="#,##0.0_ ;[Red]\-#,##0.0\ "/>
    <numFmt numFmtId="185" formatCode="00&quot;a&quot;"/>
    <numFmt numFmtId="186" formatCode="#,##0.00_);[Red]\(#,##0.00\)"/>
    <numFmt numFmtId="187" formatCode="#,##0_ ;[Red]\-#,##0\ "/>
    <numFmt numFmtId="188" formatCode="0&quot;a&quot;"/>
  </numFmts>
  <fonts count="20" x14ac:knownFonts="1">
    <font>
      <sz val="11"/>
      <name val="ＭＳ Ｐゴシック"/>
      <family val="3"/>
      <charset val="128"/>
    </font>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name val="ＭＳ Ｐゴシック"/>
      <family val="3"/>
      <charset val="128"/>
    </font>
    <font>
      <sz val="11"/>
      <color indexed="8"/>
      <name val="ＭＳ 明朝"/>
      <family val="1"/>
      <charset val="128"/>
    </font>
    <font>
      <sz val="14"/>
      <name val="ＭＳ 明朝"/>
      <family val="1"/>
      <charset val="128"/>
    </font>
    <font>
      <sz val="11"/>
      <color theme="1"/>
      <name val="ＭＳ Ｐゴシック"/>
      <family val="3"/>
      <charset val="128"/>
    </font>
    <font>
      <sz val="12"/>
      <name val="ＭＳ 明朝"/>
      <family val="1"/>
      <charset val="128"/>
    </font>
    <font>
      <u/>
      <sz val="11"/>
      <color indexed="12"/>
      <name val="ＭＳ Ｐゴシック"/>
      <family val="3"/>
      <charset val="128"/>
    </font>
    <font>
      <sz val="14"/>
      <name val="ＭＳ Ｐゴシック"/>
      <family val="3"/>
      <charset val="128"/>
    </font>
    <font>
      <sz val="12"/>
      <color indexed="8"/>
      <name val="ＭＳ Ｐゴシック"/>
      <family val="3"/>
      <charset val="128"/>
    </font>
    <font>
      <sz val="11"/>
      <color theme="0"/>
      <name val="ＭＳ Ｐゴシック"/>
      <family val="3"/>
      <charset val="128"/>
    </font>
    <font>
      <sz val="9"/>
      <color theme="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rgb="FFC0C0C0"/>
        <bgColor indexed="64"/>
      </patternFill>
    </fill>
    <fill>
      <patternFill patternType="solid">
        <fgColor rgb="FFCCFFFF"/>
        <bgColor indexed="64"/>
      </patternFill>
    </fill>
    <fill>
      <patternFill patternType="solid">
        <fgColor rgb="FF00B0F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39994506668294322"/>
        <bgColor indexed="64"/>
      </patternFill>
    </fill>
  </fills>
  <borders count="321">
    <border>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style="medium">
        <color indexed="8"/>
      </left>
      <right/>
      <top/>
      <bottom/>
      <diagonal/>
    </border>
    <border>
      <left style="thin">
        <color indexed="8"/>
      </left>
      <right/>
      <top/>
      <bottom/>
      <diagonal/>
    </border>
    <border>
      <left style="thin">
        <color indexed="8"/>
      </left>
      <right/>
      <top/>
      <bottom style="double">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top/>
      <bottom style="double">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double">
        <color indexed="8"/>
      </top>
      <bottom style="thin">
        <color indexed="8"/>
      </bottom>
      <diagonal/>
    </border>
    <border>
      <left/>
      <right/>
      <top style="thin">
        <color indexed="8"/>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dotted">
        <color indexed="8"/>
      </right>
      <top style="thin">
        <color indexed="8"/>
      </top>
      <bottom/>
      <diagonal/>
    </border>
    <border>
      <left style="dotted">
        <color indexed="8"/>
      </left>
      <right/>
      <top style="thin">
        <color indexed="8"/>
      </top>
      <bottom/>
      <diagonal/>
    </border>
    <border>
      <left/>
      <right style="medium">
        <color indexed="8"/>
      </right>
      <top style="thin">
        <color indexed="8"/>
      </top>
      <bottom/>
      <diagonal/>
    </border>
    <border>
      <left/>
      <right style="dotted">
        <color indexed="8"/>
      </right>
      <top/>
      <bottom/>
      <diagonal/>
    </border>
    <border>
      <left style="dotted">
        <color indexed="8"/>
      </left>
      <right/>
      <top/>
      <bottom/>
      <diagonal/>
    </border>
    <border>
      <left/>
      <right style="medium">
        <color indexed="8"/>
      </right>
      <top/>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style="medium">
        <color indexed="8"/>
      </top>
      <bottom/>
      <diagonal/>
    </border>
    <border>
      <left style="hair">
        <color indexed="8"/>
      </left>
      <right/>
      <top/>
      <bottom style="thin">
        <color indexed="8"/>
      </bottom>
      <diagonal/>
    </border>
    <border>
      <left style="hair">
        <color indexed="8"/>
      </left>
      <right style="hair">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double">
        <color indexed="8"/>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tted">
        <color indexed="8"/>
      </left>
      <right/>
      <top style="medium">
        <color indexed="8"/>
      </top>
      <bottom style="thin">
        <color indexed="8"/>
      </bottom>
      <diagonal/>
    </border>
    <border>
      <left/>
      <right style="dotted">
        <color indexed="8"/>
      </right>
      <top style="medium">
        <color indexed="8"/>
      </top>
      <bottom style="thin">
        <color indexed="8"/>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diagonal/>
    </border>
    <border>
      <left/>
      <right style="thin">
        <color indexed="8"/>
      </right>
      <top/>
      <bottom style="medium">
        <color indexed="8"/>
      </bottom>
      <diagonal/>
    </border>
    <border>
      <left/>
      <right style="thin">
        <color indexed="8"/>
      </right>
      <top/>
      <bottom style="thin">
        <color indexed="8"/>
      </bottom>
      <diagonal/>
    </border>
    <border>
      <left/>
      <right style="thin">
        <color indexed="64"/>
      </right>
      <top style="medium">
        <color indexed="64"/>
      </top>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bottom style="double">
        <color indexed="8"/>
      </bottom>
      <diagonal/>
    </border>
    <border>
      <left style="thin">
        <color indexed="8"/>
      </left>
      <right/>
      <top style="thin">
        <color indexed="8"/>
      </top>
      <bottom style="medium">
        <color indexed="8"/>
      </bottom>
      <diagonal/>
    </border>
    <border>
      <left/>
      <right style="thin">
        <color indexed="8"/>
      </right>
      <top style="double">
        <color indexed="8"/>
      </top>
      <bottom style="thin">
        <color indexed="8"/>
      </bottom>
      <diagonal/>
    </border>
    <border>
      <left style="medium">
        <color indexed="8"/>
      </left>
      <right style="thin">
        <color indexed="8"/>
      </right>
      <top style="double">
        <color indexed="8"/>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medium">
        <color indexed="64"/>
      </bottom>
      <diagonal/>
    </border>
    <border>
      <left style="medium">
        <color indexed="8"/>
      </left>
      <right/>
      <top style="thin">
        <color indexed="8"/>
      </top>
      <bottom/>
      <diagonal/>
    </border>
    <border>
      <left style="medium">
        <color indexed="8"/>
      </left>
      <right/>
      <top/>
      <bottom style="medium">
        <color indexed="64"/>
      </bottom>
      <diagonal/>
    </border>
    <border>
      <left style="thin">
        <color indexed="8"/>
      </left>
      <right/>
      <top/>
      <bottom style="thin">
        <color indexed="8"/>
      </bottom>
      <diagonal/>
    </border>
    <border>
      <left style="thin">
        <color indexed="8"/>
      </left>
      <right/>
      <top/>
      <bottom style="medium">
        <color indexed="64"/>
      </bottom>
      <diagonal/>
    </border>
    <border>
      <left/>
      <right style="medium">
        <color indexed="8"/>
      </right>
      <top style="thin">
        <color indexed="8"/>
      </top>
      <bottom style="medium">
        <color indexed="64"/>
      </bottom>
      <diagonal/>
    </border>
    <border>
      <left/>
      <right/>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style="medium">
        <color auto="1"/>
      </left>
      <right style="medium">
        <color auto="1"/>
      </right>
      <top style="medium">
        <color auto="1"/>
      </top>
      <bottom style="medium">
        <color auto="1"/>
      </bottom>
      <diagonal/>
    </border>
    <border>
      <left style="thin">
        <color indexed="8"/>
      </left>
      <right style="medium">
        <color indexed="8"/>
      </right>
      <top/>
      <bottom/>
      <diagonal/>
    </border>
    <border>
      <left style="medium">
        <color indexed="8"/>
      </left>
      <right/>
      <top style="double">
        <color indexed="8"/>
      </top>
      <bottom/>
      <diagonal/>
    </border>
    <border>
      <left style="hair">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top/>
      <bottom style="double">
        <color indexed="8"/>
      </bottom>
      <diagonal/>
    </border>
    <border>
      <left style="hair">
        <color indexed="8"/>
      </left>
      <right/>
      <top/>
      <bottom style="double">
        <color indexed="8"/>
      </bottom>
      <diagonal/>
    </border>
    <border>
      <left style="medium">
        <color indexed="8"/>
      </left>
      <right/>
      <top style="double">
        <color indexed="8"/>
      </top>
      <bottom style="thin">
        <color indexed="8"/>
      </bottom>
      <diagonal/>
    </border>
    <border>
      <left style="hair">
        <color indexed="8"/>
      </left>
      <right/>
      <top style="thin">
        <color indexed="8"/>
      </top>
      <bottom style="medium">
        <color indexed="8"/>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left style="medium">
        <color indexed="8"/>
      </left>
      <right/>
      <top/>
      <bottom style="thin">
        <color indexed="8"/>
      </bottom>
      <diagonal/>
    </border>
    <border>
      <left style="thin">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8"/>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medium">
        <color indexed="64"/>
      </left>
      <right style="thin">
        <color indexed="64"/>
      </right>
      <top/>
      <bottom style="medium">
        <color indexed="64"/>
      </bottom>
      <diagonal/>
    </border>
    <border>
      <left style="thin">
        <color indexed="8"/>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8"/>
      </left>
      <right style="thin">
        <color indexed="8"/>
      </right>
      <top style="thin">
        <color auto="1"/>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dotted">
        <color indexed="8"/>
      </right>
      <top style="thin">
        <color indexed="8"/>
      </top>
      <bottom style="thin">
        <color indexed="64"/>
      </bottom>
      <diagonal/>
    </border>
    <border>
      <left style="dotted">
        <color indexed="8"/>
      </left>
      <right/>
      <top style="thin">
        <color indexed="8"/>
      </top>
      <bottom style="thin">
        <color indexed="64"/>
      </bottom>
      <diagonal/>
    </border>
    <border>
      <left/>
      <right style="medium">
        <color indexed="64"/>
      </right>
      <top style="thin">
        <color indexed="64"/>
      </top>
      <bottom/>
      <diagonal/>
    </border>
    <border>
      <left style="medium">
        <color indexed="8"/>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dotted">
        <color indexed="8"/>
      </right>
      <top/>
      <bottom style="thin">
        <color indexed="64"/>
      </bottom>
      <diagonal/>
    </border>
    <border>
      <left style="dotted">
        <color indexed="8"/>
      </left>
      <right/>
      <top/>
      <bottom style="thin">
        <color indexed="64"/>
      </bottom>
      <diagonal/>
    </border>
    <border>
      <left/>
      <right style="medium">
        <color indexed="8"/>
      </right>
      <top/>
      <bottom style="thin">
        <color indexed="64"/>
      </bottom>
      <diagonal/>
    </border>
    <border>
      <left/>
      <right style="thin">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hair">
        <color indexed="8"/>
      </left>
      <right style="hair">
        <color indexed="8"/>
      </right>
      <top style="thin">
        <color indexed="8"/>
      </top>
      <bottom/>
      <diagonal/>
    </border>
    <border>
      <left style="hair">
        <color indexed="8"/>
      </left>
      <right/>
      <top/>
      <bottom/>
      <diagonal/>
    </border>
    <border>
      <left/>
      <right style="thin">
        <color indexed="64"/>
      </right>
      <top style="thin">
        <color indexed="8"/>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right style="thin">
        <color indexed="64"/>
      </right>
      <top style="double">
        <color indexed="8"/>
      </top>
      <bottom style="thin">
        <color indexed="8"/>
      </bottom>
      <diagonal/>
    </border>
    <border>
      <left/>
      <right style="thin">
        <color indexed="64"/>
      </right>
      <top style="thin">
        <color indexed="64"/>
      </top>
      <bottom style="double">
        <color indexed="64"/>
      </bottom>
      <diagonal/>
    </border>
    <border>
      <left style="thin">
        <color auto="1"/>
      </left>
      <right style="thin">
        <color auto="1"/>
      </right>
      <top style="medium">
        <color auto="1"/>
      </top>
      <bottom style="thin">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auto="1"/>
      </left>
      <right/>
      <top style="medium">
        <color auto="1"/>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double">
        <color indexed="8"/>
      </bottom>
      <diagonal/>
    </border>
    <border>
      <left/>
      <right style="thin">
        <color indexed="8"/>
      </right>
      <top style="thin">
        <color indexed="64"/>
      </top>
      <bottom style="medium">
        <color indexed="64"/>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style="medium">
        <color indexed="64"/>
      </right>
      <top/>
      <bottom/>
      <diagonal/>
    </border>
    <border>
      <left style="medium">
        <color indexed="64"/>
      </left>
      <right/>
      <top style="thin">
        <color indexed="8"/>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8"/>
      </right>
      <top/>
      <bottom/>
      <diagonal/>
    </border>
    <border>
      <left style="medium">
        <color indexed="64"/>
      </left>
      <right style="thin">
        <color indexed="8"/>
      </right>
      <top/>
      <bottom style="double">
        <color indexed="8"/>
      </bottom>
      <diagonal/>
    </border>
    <border>
      <left style="medium">
        <color indexed="64"/>
      </left>
      <right/>
      <top style="double">
        <color indexed="8"/>
      </top>
      <bottom style="thin">
        <color indexed="8"/>
      </bottom>
      <diagonal/>
    </border>
    <border>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thin">
        <color indexed="8"/>
      </top>
      <bottom style="thin">
        <color indexed="64"/>
      </bottom>
      <diagonal/>
    </border>
    <border>
      <left style="medium">
        <color indexed="8"/>
      </left>
      <right style="thin">
        <color indexed="8"/>
      </right>
      <top style="thin">
        <color indexed="8"/>
      </top>
      <bottom style="double">
        <color indexed="8"/>
      </bottom>
      <diagonal/>
    </border>
    <border>
      <left style="medium">
        <color indexed="8"/>
      </left>
      <right/>
      <top style="thin">
        <color indexed="8"/>
      </top>
      <bottom style="thin">
        <color indexed="64"/>
      </bottom>
      <diagonal/>
    </border>
    <border>
      <left style="medium">
        <color theme="0"/>
      </left>
      <right style="medium">
        <color theme="0"/>
      </right>
      <top style="medium">
        <color theme="0"/>
      </top>
      <bottom style="medium">
        <color theme="0"/>
      </bottom>
      <diagonal/>
    </border>
  </borders>
  <cellStyleXfs count="13">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2" fillId="0" borderId="0"/>
    <xf numFmtId="37" fontId="14" fillId="0" borderId="0"/>
    <xf numFmtId="3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1" fillId="0" borderId="0">
      <alignment vertical="center"/>
    </xf>
    <xf numFmtId="0" fontId="1" fillId="0" borderId="0">
      <alignment vertical="center"/>
    </xf>
  </cellStyleXfs>
  <cellXfs count="1226">
    <xf numFmtId="0" fontId="0" fillId="0" borderId="0" xfId="0">
      <alignment vertical="center"/>
    </xf>
    <xf numFmtId="176" fontId="0" fillId="0" borderId="0" xfId="0" applyNumberFormat="1" applyAlignment="1">
      <alignment vertical="center"/>
    </xf>
    <xf numFmtId="176" fontId="0" fillId="0" borderId="0" xfId="0" applyNumberFormat="1" applyBorder="1" applyAlignment="1">
      <alignment vertical="center"/>
    </xf>
    <xf numFmtId="177" fontId="0" fillId="0" borderId="0" xfId="0" applyNumberFormat="1" applyBorder="1" applyAlignment="1">
      <alignment vertical="center"/>
    </xf>
    <xf numFmtId="177" fontId="7" fillId="0" borderId="0" xfId="0" applyNumberFormat="1" applyFont="1" applyBorder="1" applyAlignment="1">
      <alignment vertical="center"/>
    </xf>
    <xf numFmtId="176" fontId="0" fillId="0" borderId="0" xfId="0" applyNumberFormat="1" applyFont="1" applyBorder="1" applyAlignment="1">
      <alignment vertical="center"/>
    </xf>
    <xf numFmtId="177" fontId="0" fillId="0" borderId="15" xfId="0" applyNumberFormat="1" applyBorder="1" applyAlignment="1">
      <alignment vertical="center"/>
    </xf>
    <xf numFmtId="176" fontId="5" fillId="0" borderId="83"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vertical="center"/>
    </xf>
    <xf numFmtId="38" fontId="0" fillId="0" borderId="0" xfId="1" applyFont="1" applyAlignment="1">
      <alignment vertical="center"/>
    </xf>
    <xf numFmtId="0" fontId="0" fillId="0" borderId="71" xfId="0" applyFont="1" applyBorder="1" applyAlignment="1">
      <alignment horizontal="center" vertical="center"/>
    </xf>
    <xf numFmtId="0" fontId="0" fillId="0" borderId="35" xfId="0" applyFont="1" applyBorder="1" applyAlignment="1">
      <alignment vertical="center" wrapText="1"/>
    </xf>
    <xf numFmtId="0" fontId="0" fillId="0" borderId="60" xfId="0" applyFont="1" applyBorder="1" applyAlignment="1">
      <alignment vertical="center"/>
    </xf>
    <xf numFmtId="0" fontId="0" fillId="0" borderId="34" xfId="0" applyFont="1" applyBorder="1" applyAlignment="1">
      <alignment vertical="center"/>
    </xf>
    <xf numFmtId="0" fontId="0" fillId="0" borderId="38" xfId="0" applyFont="1" applyBorder="1" applyAlignment="1">
      <alignment vertical="center"/>
    </xf>
    <xf numFmtId="181" fontId="0" fillId="0" borderId="38" xfId="0" applyNumberFormat="1" applyFont="1" applyBorder="1" applyAlignment="1">
      <alignment horizontal="right" vertical="center"/>
    </xf>
    <xf numFmtId="181" fontId="0" fillId="3" borderId="40" xfId="0" applyNumberFormat="1" applyFont="1" applyFill="1" applyBorder="1" applyAlignment="1">
      <alignment horizontal="right" vertical="center"/>
    </xf>
    <xf numFmtId="181" fontId="0" fillId="0" borderId="24" xfId="0" applyNumberFormat="1" applyFont="1" applyBorder="1" applyAlignment="1">
      <alignment horizontal="right" vertical="center"/>
    </xf>
    <xf numFmtId="0" fontId="9" fillId="0" borderId="38" xfId="0" applyFont="1" applyBorder="1" applyAlignment="1">
      <alignment vertical="center"/>
    </xf>
    <xf numFmtId="0" fontId="0" fillId="0" borderId="34" xfId="0" applyFont="1" applyFill="1" applyBorder="1" applyAlignment="1">
      <alignment vertical="center"/>
    </xf>
    <xf numFmtId="0" fontId="0" fillId="0" borderId="38" xfId="0" applyFont="1" applyFill="1" applyBorder="1" applyAlignment="1">
      <alignment vertical="center"/>
    </xf>
    <xf numFmtId="176" fontId="0" fillId="0" borderId="1" xfId="0" applyNumberFormat="1" applyFont="1" applyBorder="1" applyAlignment="1">
      <alignment vertical="center" shrinkToFit="1"/>
    </xf>
    <xf numFmtId="176" fontId="0" fillId="0" borderId="0" xfId="0" applyNumberFormat="1" applyFont="1" applyAlignment="1">
      <alignment vertical="center"/>
    </xf>
    <xf numFmtId="179" fontId="0" fillId="0" borderId="0" xfId="0" applyNumberFormat="1" applyFont="1" applyAlignment="1">
      <alignment vertical="center"/>
    </xf>
    <xf numFmtId="176" fontId="0" fillId="0" borderId="0" xfId="0" applyNumberFormat="1" applyFont="1" applyBorder="1" applyAlignment="1">
      <alignment horizontal="right" vertical="center"/>
    </xf>
    <xf numFmtId="176" fontId="0" fillId="0" borderId="0" xfId="0" applyNumberFormat="1" applyFont="1" applyBorder="1" applyAlignment="1">
      <alignment horizontal="left" vertical="center"/>
    </xf>
    <xf numFmtId="179" fontId="0" fillId="0" borderId="67" xfId="0" applyNumberFormat="1" applyFont="1" applyBorder="1" applyAlignment="1">
      <alignment horizontal="center" vertical="center" shrinkToFit="1"/>
    </xf>
    <xf numFmtId="176" fontId="0" fillId="0" borderId="1" xfId="0" applyNumberFormat="1" applyFont="1" applyBorder="1" applyAlignment="1">
      <alignment horizontal="center" vertical="center" shrinkToFit="1"/>
    </xf>
    <xf numFmtId="9" fontId="0" fillId="0" borderId="1" xfId="0" applyNumberFormat="1" applyFont="1" applyBorder="1" applyAlignment="1">
      <alignment vertical="center" shrinkToFit="1"/>
    </xf>
    <xf numFmtId="176" fontId="0" fillId="2" borderId="1" xfId="0" applyNumberFormat="1" applyFont="1" applyFill="1" applyBorder="1" applyAlignment="1">
      <alignment horizontal="center" vertical="center" shrinkToFit="1"/>
    </xf>
    <xf numFmtId="176" fontId="0" fillId="2" borderId="1" xfId="0" applyNumberFormat="1" applyFont="1" applyFill="1" applyBorder="1" applyAlignment="1">
      <alignment vertical="center" shrinkToFit="1"/>
    </xf>
    <xf numFmtId="176" fontId="0" fillId="2" borderId="1" xfId="0" applyNumberFormat="1" applyFont="1" applyFill="1" applyBorder="1" applyAlignment="1">
      <alignment horizontal="left" vertical="center" shrinkToFit="1"/>
    </xf>
    <xf numFmtId="179" fontId="0" fillId="2" borderId="1" xfId="0" applyNumberFormat="1" applyFont="1" applyFill="1" applyBorder="1" applyAlignment="1">
      <alignment vertical="center" shrinkToFit="1"/>
    </xf>
    <xf numFmtId="176" fontId="0" fillId="2" borderId="10" xfId="0" applyNumberFormat="1" applyFont="1" applyFill="1" applyBorder="1" applyAlignment="1">
      <alignment vertical="center" shrinkToFit="1"/>
    </xf>
    <xf numFmtId="176" fontId="0" fillId="0" borderId="78" xfId="0" applyNumberFormat="1" applyFont="1" applyBorder="1" applyAlignment="1">
      <alignment horizontal="center" vertical="center" shrinkToFit="1"/>
    </xf>
    <xf numFmtId="176" fontId="0" fillId="0" borderId="79" xfId="0" applyNumberFormat="1" applyFont="1" applyFill="1" applyBorder="1" applyAlignment="1">
      <alignment vertical="center" shrinkToFit="1"/>
    </xf>
    <xf numFmtId="176" fontId="0" fillId="0" borderId="19" xfId="0" applyNumberFormat="1" applyFont="1" applyFill="1" applyBorder="1" applyAlignment="1">
      <alignment vertical="center" shrinkToFit="1"/>
    </xf>
    <xf numFmtId="176" fontId="0" fillId="0" borderId="19" xfId="0" applyNumberFormat="1" applyFont="1" applyFill="1" applyBorder="1" applyAlignment="1">
      <alignment horizontal="left" vertical="center" shrinkToFit="1"/>
    </xf>
    <xf numFmtId="179" fontId="0" fillId="0" borderId="19" xfId="0" applyNumberFormat="1" applyFont="1" applyFill="1" applyBorder="1" applyAlignment="1">
      <alignment vertical="center" shrinkToFit="1"/>
    </xf>
    <xf numFmtId="176" fontId="0" fillId="0" borderId="1" xfId="0" applyNumberFormat="1" applyFont="1" applyBorder="1" applyAlignment="1">
      <alignment horizontal="center" vertical="center"/>
    </xf>
    <xf numFmtId="176" fontId="0" fillId="0" borderId="64" xfId="0" applyNumberFormat="1" applyFont="1" applyBorder="1" applyAlignment="1">
      <alignment horizontal="center" vertical="center"/>
    </xf>
    <xf numFmtId="176" fontId="0" fillId="0" borderId="63"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0" fillId="0" borderId="10" xfId="0" applyNumberFormat="1" applyFont="1" applyBorder="1" applyAlignment="1">
      <alignment vertical="center"/>
    </xf>
    <xf numFmtId="176" fontId="0" fillId="0" borderId="32" xfId="0" applyNumberFormat="1" applyFont="1" applyBorder="1" applyAlignment="1">
      <alignment vertical="center"/>
    </xf>
    <xf numFmtId="176" fontId="0" fillId="0" borderId="1" xfId="0" applyNumberFormat="1" applyFont="1" applyBorder="1" applyAlignment="1">
      <alignment vertical="center"/>
    </xf>
    <xf numFmtId="176" fontId="0" fillId="0" borderId="8" xfId="0" applyNumberFormat="1" applyFont="1" applyBorder="1" applyAlignment="1">
      <alignment vertical="center"/>
    </xf>
    <xf numFmtId="176" fontId="0" fillId="0" borderId="55" xfId="0" applyNumberFormat="1" applyFont="1" applyBorder="1" applyAlignment="1">
      <alignment vertical="center"/>
    </xf>
    <xf numFmtId="179" fontId="0" fillId="0" borderId="1" xfId="0" applyNumberFormat="1" applyFont="1" applyBorder="1" applyAlignment="1">
      <alignment vertical="center" shrinkToFit="1"/>
    </xf>
    <xf numFmtId="179" fontId="0" fillId="0" borderId="63" xfId="0" applyNumberFormat="1" applyFont="1" applyBorder="1" applyAlignment="1">
      <alignment vertical="center" shrinkToFit="1"/>
    </xf>
    <xf numFmtId="179" fontId="0" fillId="0" borderId="2" xfId="0" applyNumberFormat="1" applyFont="1" applyBorder="1" applyAlignment="1">
      <alignment vertical="center" shrinkToFit="1"/>
    </xf>
    <xf numFmtId="179" fontId="0" fillId="0" borderId="64" xfId="0" applyNumberFormat="1" applyFont="1" applyBorder="1" applyAlignment="1">
      <alignment vertical="center" shrinkToFit="1"/>
    </xf>
    <xf numFmtId="179" fontId="0" fillId="0" borderId="8" xfId="0" applyNumberFormat="1" applyFont="1" applyBorder="1" applyAlignment="1">
      <alignment vertical="center" shrinkToFit="1"/>
    </xf>
    <xf numFmtId="179" fontId="0" fillId="0" borderId="19" xfId="0" applyNumberFormat="1" applyFont="1" applyBorder="1" applyAlignment="1">
      <alignment vertical="center" shrinkToFit="1"/>
    </xf>
    <xf numFmtId="179" fontId="0" fillId="0" borderId="18" xfId="0" applyNumberFormat="1" applyFont="1" applyBorder="1" applyAlignment="1">
      <alignment vertical="center" shrinkToFit="1"/>
    </xf>
    <xf numFmtId="179" fontId="0" fillId="0" borderId="66" xfId="0" applyNumberFormat="1" applyFont="1" applyBorder="1" applyAlignment="1">
      <alignment vertical="center" shrinkToFit="1"/>
    </xf>
    <xf numFmtId="0" fontId="1" fillId="0" borderId="0" xfId="2" applyFont="1" applyBorder="1" applyAlignment="1">
      <alignment vertical="center"/>
    </xf>
    <xf numFmtId="0" fontId="1" fillId="0" borderId="0" xfId="2" applyFont="1" applyAlignment="1">
      <alignment vertical="center"/>
    </xf>
    <xf numFmtId="0" fontId="8" fillId="0" borderId="53" xfId="2" applyFont="1" applyBorder="1" applyAlignment="1">
      <alignment horizontal="center" vertical="center" wrapText="1"/>
    </xf>
    <xf numFmtId="0" fontId="8" fillId="0" borderId="101" xfId="2" applyFont="1" applyBorder="1" applyAlignment="1">
      <alignment horizontal="center" vertical="center" wrapText="1"/>
    </xf>
    <xf numFmtId="0" fontId="8" fillId="0" borderId="83" xfId="2" applyFont="1" applyBorder="1" applyAlignment="1">
      <alignment horizontal="center" vertical="center" wrapText="1"/>
    </xf>
    <xf numFmtId="0" fontId="8" fillId="0" borderId="83" xfId="2" applyFont="1" applyBorder="1" applyAlignment="1">
      <alignment vertical="center" wrapText="1"/>
    </xf>
    <xf numFmtId="0" fontId="8" fillId="0" borderId="70" xfId="2" applyFont="1" applyBorder="1" applyAlignment="1">
      <alignment vertical="center" wrapText="1"/>
    </xf>
    <xf numFmtId="0" fontId="1" fillId="0" borderId="83" xfId="2" applyFont="1" applyBorder="1" applyAlignment="1">
      <alignment horizontal="center" vertical="center" wrapText="1"/>
    </xf>
    <xf numFmtId="0" fontId="8" fillId="0" borderId="70" xfId="2" applyFont="1" applyBorder="1" applyAlignment="1">
      <alignment horizontal="center" vertical="center" wrapText="1"/>
    </xf>
    <xf numFmtId="0" fontId="1" fillId="0" borderId="83" xfId="2" applyFont="1" applyBorder="1" applyAlignment="1">
      <alignment vertical="center" wrapText="1"/>
    </xf>
    <xf numFmtId="0" fontId="8" fillId="0" borderId="83" xfId="2" applyFont="1" applyBorder="1" applyAlignment="1">
      <alignment horizontal="center" vertical="center"/>
    </xf>
    <xf numFmtId="0" fontId="11" fillId="0" borderId="0" xfId="2" applyFont="1" applyAlignment="1">
      <alignment horizontal="justify" vertical="center"/>
    </xf>
    <xf numFmtId="0" fontId="1" fillId="0" borderId="0" xfId="0" applyFont="1" applyAlignment="1">
      <alignment vertical="center"/>
    </xf>
    <xf numFmtId="0" fontId="1" fillId="0" borderId="0" xfId="0" applyFont="1">
      <alignment vertical="center"/>
    </xf>
    <xf numFmtId="0" fontId="8" fillId="0" borderId="0" xfId="2" applyFont="1" applyAlignment="1">
      <alignment horizontal="justify" vertical="center"/>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104"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48" xfId="2" applyFont="1" applyBorder="1" applyAlignment="1">
      <alignment horizontal="center" vertical="center" wrapText="1"/>
    </xf>
    <xf numFmtId="0" fontId="1" fillId="0" borderId="108" xfId="2" applyFont="1" applyBorder="1" applyAlignment="1">
      <alignment horizontal="center" vertical="center" wrapText="1"/>
    </xf>
    <xf numFmtId="0" fontId="1" fillId="0" borderId="109" xfId="2" applyFont="1" applyBorder="1" applyAlignment="1">
      <alignment horizontal="center" vertical="center" wrapText="1"/>
    </xf>
    <xf numFmtId="0" fontId="1" fillId="0" borderId="15" xfId="2" applyFont="1" applyBorder="1" applyAlignment="1">
      <alignment horizontal="center" vertical="center" wrapText="1"/>
    </xf>
    <xf numFmtId="0" fontId="8" fillId="0" borderId="83" xfId="2" applyFont="1" applyBorder="1" applyAlignment="1">
      <alignment horizontal="left" vertical="center" wrapText="1"/>
    </xf>
    <xf numFmtId="0" fontId="1" fillId="0" borderId="10"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06"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31" xfId="2" applyFont="1" applyBorder="1" applyAlignment="1">
      <alignment horizontal="center" vertical="center" wrapText="1"/>
    </xf>
    <xf numFmtId="0" fontId="1" fillId="0" borderId="55" xfId="2" applyFont="1" applyBorder="1" applyAlignment="1">
      <alignment horizontal="center" vertical="center" wrapText="1"/>
    </xf>
    <xf numFmtId="0" fontId="8" fillId="0" borderId="32" xfId="2" applyFont="1" applyBorder="1" applyAlignment="1">
      <alignment vertical="center" wrapText="1"/>
    </xf>
    <xf numFmtId="0" fontId="1" fillId="0" borderId="0" xfId="2" applyFont="1" applyAlignment="1">
      <alignment vertical="center" wrapText="1"/>
    </xf>
    <xf numFmtId="177" fontId="0" fillId="0" borderId="0" xfId="0" applyNumberFormat="1"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right" vertical="center"/>
    </xf>
    <xf numFmtId="177" fontId="0" fillId="0" borderId="4" xfId="0" applyNumberFormat="1" applyFont="1" applyBorder="1" applyAlignment="1">
      <alignment vertical="center"/>
    </xf>
    <xf numFmtId="177" fontId="0" fillId="0" borderId="5" xfId="0" applyNumberFormat="1" applyFont="1" applyBorder="1" applyAlignment="1">
      <alignment vertical="center"/>
    </xf>
    <xf numFmtId="177" fontId="0" fillId="0" borderId="4" xfId="0" applyNumberFormat="1" applyFont="1" applyBorder="1" applyAlignment="1">
      <alignment horizontal="center" vertical="center"/>
    </xf>
    <xf numFmtId="177" fontId="0" fillId="0" borderId="1" xfId="0" applyNumberFormat="1" applyFont="1" applyBorder="1" applyAlignment="1">
      <alignment vertical="center" shrinkToFit="1"/>
    </xf>
    <xf numFmtId="177" fontId="0" fillId="0" borderId="10" xfId="0" applyNumberFormat="1" applyFont="1" applyBorder="1" applyAlignment="1">
      <alignment vertical="center" shrinkToFit="1"/>
    </xf>
    <xf numFmtId="177" fontId="0" fillId="2" borderId="10" xfId="0" applyNumberFormat="1" applyFont="1" applyFill="1" applyBorder="1" applyAlignment="1">
      <alignment horizontal="center" vertical="center" shrinkToFit="1"/>
    </xf>
    <xf numFmtId="177" fontId="0" fillId="2" borderId="99" xfId="0" applyNumberFormat="1" applyFont="1" applyFill="1" applyBorder="1" applyAlignment="1">
      <alignment vertical="center" shrinkToFit="1"/>
    </xf>
    <xf numFmtId="178" fontId="0" fillId="2" borderId="99" xfId="0" applyNumberFormat="1" applyFont="1" applyFill="1" applyBorder="1" applyAlignment="1">
      <alignment vertical="center" shrinkToFit="1"/>
    </xf>
    <xf numFmtId="177" fontId="0" fillId="0" borderId="0" xfId="0" applyNumberFormat="1" applyFont="1" applyFill="1" applyBorder="1" applyAlignment="1">
      <alignment vertical="center"/>
    </xf>
    <xf numFmtId="0" fontId="0" fillId="0" borderId="0" xfId="0" applyFont="1" applyBorder="1" applyAlignment="1">
      <alignment vertical="center"/>
    </xf>
    <xf numFmtId="177" fontId="0" fillId="2" borderId="17" xfId="0" applyNumberFormat="1" applyFont="1" applyFill="1" applyBorder="1" applyAlignment="1">
      <alignment vertical="center"/>
    </xf>
    <xf numFmtId="177" fontId="0" fillId="2" borderId="11" xfId="0" applyNumberFormat="1" applyFont="1" applyFill="1" applyBorder="1" applyAlignment="1">
      <alignment vertical="center"/>
    </xf>
    <xf numFmtId="177" fontId="0" fillId="0" borderId="14" xfId="0" applyNumberFormat="1" applyFont="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horizontal="left" vertical="center"/>
    </xf>
    <xf numFmtId="177" fontId="0" fillId="0" borderId="15" xfId="0" applyNumberFormat="1" applyFont="1" applyBorder="1" applyAlignment="1">
      <alignment vertical="center"/>
    </xf>
    <xf numFmtId="177" fontId="0" fillId="0" borderId="0" xfId="3" applyNumberFormat="1" applyFont="1" applyAlignment="1">
      <alignment vertical="center"/>
    </xf>
    <xf numFmtId="177" fontId="0" fillId="0" borderId="0" xfId="3" applyNumberFormat="1" applyFont="1" applyBorder="1" applyAlignment="1">
      <alignment vertical="center"/>
    </xf>
    <xf numFmtId="177" fontId="0" fillId="0" borderId="0" xfId="0" applyNumberFormat="1" applyFont="1" applyBorder="1" applyAlignment="1">
      <alignment horizontal="center" vertical="center"/>
    </xf>
    <xf numFmtId="177" fontId="0" fillId="0" borderId="0" xfId="0" applyNumberFormat="1" applyFont="1" applyBorder="1" applyAlignment="1">
      <alignment vertical="center" shrinkToFit="1"/>
    </xf>
    <xf numFmtId="177" fontId="0" fillId="0" borderId="0" xfId="0" applyNumberFormat="1" applyFont="1" applyBorder="1" applyAlignment="1">
      <alignment horizontal="center" vertical="center" shrinkToFit="1"/>
    </xf>
    <xf numFmtId="177" fontId="0" fillId="0" borderId="0" xfId="3" applyNumberFormat="1" applyFont="1" applyBorder="1" applyAlignment="1">
      <alignment horizontal="right" vertical="center"/>
    </xf>
    <xf numFmtId="177" fontId="0" fillId="2" borderId="18" xfId="0" applyNumberFormat="1" applyFont="1" applyFill="1" applyBorder="1" applyAlignment="1">
      <alignment vertical="center"/>
    </xf>
    <xf numFmtId="177" fontId="0" fillId="2" borderId="19" xfId="0" applyNumberFormat="1" applyFont="1" applyFill="1" applyBorder="1" applyAlignment="1">
      <alignment vertical="center"/>
    </xf>
    <xf numFmtId="181" fontId="0" fillId="0" borderId="0" xfId="0" applyNumberFormat="1" applyFont="1" applyBorder="1" applyAlignment="1">
      <alignment horizontal="right" vertical="center"/>
    </xf>
    <xf numFmtId="181" fontId="0" fillId="0" borderId="0" xfId="0" applyNumberFormat="1" applyFont="1" applyFill="1" applyBorder="1" applyAlignment="1">
      <alignment horizontal="right" vertical="center"/>
    </xf>
    <xf numFmtId="0" fontId="0" fillId="0" borderId="0" xfId="0" applyFont="1" applyBorder="1" applyAlignment="1">
      <alignment horizontal="center" vertical="center"/>
    </xf>
    <xf numFmtId="177" fontId="0" fillId="0" borderId="0" xfId="0" applyNumberFormat="1" applyFont="1" applyBorder="1" applyAlignment="1">
      <alignment horizontal="left" vertical="center"/>
    </xf>
    <xf numFmtId="176" fontId="0" fillId="0" borderId="0" xfId="0" applyNumberFormat="1" applyFont="1" applyAlignment="1">
      <alignment vertical="center" shrinkToFit="1"/>
    </xf>
    <xf numFmtId="176" fontId="0" fillId="0" borderId="0" xfId="0" applyNumberFormat="1" applyFont="1" applyBorder="1" applyAlignment="1">
      <alignment vertical="center" shrinkToFit="1"/>
    </xf>
    <xf numFmtId="177" fontId="0" fillId="0" borderId="5" xfId="0" applyNumberFormat="1" applyFont="1" applyBorder="1" applyAlignment="1">
      <alignment horizontal="center" vertical="center" shrinkToFit="1"/>
    </xf>
    <xf numFmtId="177" fontId="0" fillId="2" borderId="1" xfId="0" applyNumberFormat="1" applyFont="1" applyFill="1" applyBorder="1" applyAlignment="1">
      <alignment vertical="center" shrinkToFit="1"/>
    </xf>
    <xf numFmtId="177" fontId="0" fillId="0" borderId="83" xfId="0" applyNumberFormat="1" applyFont="1" applyFill="1" applyBorder="1" applyAlignment="1">
      <alignment vertical="center"/>
    </xf>
    <xf numFmtId="177" fontId="0" fillId="0" borderId="83" xfId="0" applyNumberFormat="1" applyFont="1" applyBorder="1" applyAlignment="1">
      <alignment vertical="center" shrinkToFit="1"/>
    </xf>
    <xf numFmtId="177" fontId="0" fillId="0" borderId="13" xfId="0" applyNumberFormat="1" applyFont="1" applyBorder="1" applyAlignment="1">
      <alignment vertical="center" shrinkToFit="1"/>
    </xf>
    <xf numFmtId="176" fontId="0" fillId="0" borderId="101" xfId="0" applyNumberFormat="1" applyFont="1" applyBorder="1" applyAlignment="1">
      <alignment horizontal="center" vertical="center" shrinkToFit="1"/>
    </xf>
    <xf numFmtId="176" fontId="0" fillId="0" borderId="70"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2" borderId="99" xfId="0" applyNumberFormat="1" applyFont="1" applyFill="1" applyBorder="1" applyAlignment="1">
      <alignment vertical="center" shrinkToFit="1"/>
    </xf>
    <xf numFmtId="176" fontId="0" fillId="2" borderId="112" xfId="0" applyNumberFormat="1" applyFont="1" applyFill="1" applyBorder="1" applyAlignment="1">
      <alignment vertical="center" shrinkToFit="1"/>
    </xf>
    <xf numFmtId="176" fontId="0" fillId="2" borderId="11" xfId="0" applyNumberFormat="1" applyFont="1" applyFill="1" applyBorder="1" applyAlignment="1">
      <alignment horizontal="center" vertical="center" shrinkToFit="1"/>
    </xf>
    <xf numFmtId="176" fontId="0" fillId="2" borderId="11" xfId="0" applyNumberFormat="1" applyFont="1" applyFill="1" applyBorder="1" applyAlignment="1">
      <alignment vertical="center" shrinkToFit="1"/>
    </xf>
    <xf numFmtId="176" fontId="0" fillId="2" borderId="113" xfId="0" applyNumberFormat="1" applyFont="1" applyFill="1" applyBorder="1" applyAlignment="1">
      <alignment vertical="center" shrinkToFit="1"/>
    </xf>
    <xf numFmtId="176" fontId="0" fillId="2" borderId="19" xfId="0" applyNumberFormat="1" applyFont="1" applyFill="1" applyBorder="1" applyAlignment="1">
      <alignment horizontal="center" vertical="center" shrinkToFit="1"/>
    </xf>
    <xf numFmtId="176" fontId="0" fillId="2" borderId="19" xfId="0" applyNumberFormat="1" applyFont="1" applyFill="1" applyBorder="1" applyAlignment="1">
      <alignment vertical="center" shrinkToFit="1"/>
    </xf>
    <xf numFmtId="176" fontId="0" fillId="2" borderId="66" xfId="0" applyNumberFormat="1" applyFont="1" applyFill="1" applyBorder="1" applyAlignment="1">
      <alignment vertical="center" shrinkToFit="1"/>
    </xf>
    <xf numFmtId="176" fontId="0" fillId="0" borderId="24" xfId="0" applyNumberFormat="1" applyFont="1" applyBorder="1" applyAlignment="1">
      <alignment vertical="center" shrinkToFit="1"/>
    </xf>
    <xf numFmtId="176" fontId="0" fillId="0" borderId="53" xfId="0" applyNumberFormat="1" applyFont="1" applyBorder="1" applyAlignment="1">
      <alignment horizontal="center"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shrinkToFit="1"/>
    </xf>
    <xf numFmtId="176" fontId="0" fillId="0" borderId="0" xfId="0" applyNumberFormat="1" applyFont="1" applyFill="1" applyBorder="1" applyAlignment="1">
      <alignment horizontal="left" vertical="center"/>
    </xf>
    <xf numFmtId="176" fontId="0" fillId="6" borderId="19" xfId="0" applyNumberFormat="1" applyFont="1" applyFill="1" applyBorder="1" applyAlignment="1">
      <alignment vertical="center" shrinkToFit="1"/>
    </xf>
    <xf numFmtId="176" fontId="0" fillId="6" borderId="112" xfId="0" applyNumberFormat="1" applyFont="1" applyFill="1" applyBorder="1" applyAlignment="1">
      <alignment vertical="center" shrinkToFit="1"/>
    </xf>
    <xf numFmtId="176" fontId="0" fillId="6" borderId="103" xfId="0" applyNumberFormat="1" applyFont="1" applyFill="1" applyBorder="1" applyAlignment="1">
      <alignment vertical="center" shrinkToFit="1"/>
    </xf>
    <xf numFmtId="179" fontId="0" fillId="0" borderId="120" xfId="0" applyNumberFormat="1" applyFont="1" applyBorder="1" applyAlignment="1">
      <alignment horizontal="center" vertical="center" shrinkToFit="1"/>
    </xf>
    <xf numFmtId="183" fontId="0" fillId="0" borderId="1" xfId="0" applyNumberFormat="1" applyFont="1" applyBorder="1" applyAlignment="1">
      <alignment vertical="center" shrinkToFit="1"/>
    </xf>
    <xf numFmtId="183" fontId="0" fillId="6" borderId="99" xfId="0" applyNumberFormat="1" applyFont="1" applyFill="1" applyBorder="1" applyAlignment="1">
      <alignment vertical="center" shrinkToFit="1"/>
    </xf>
    <xf numFmtId="183" fontId="0" fillId="6" borderId="51" xfId="0" applyNumberFormat="1" applyFont="1" applyFill="1" applyBorder="1" applyAlignment="1">
      <alignment vertical="center" shrinkToFit="1"/>
    </xf>
    <xf numFmtId="183" fontId="0" fillId="6" borderId="22" xfId="0" applyNumberFormat="1" applyFont="1" applyFill="1" applyBorder="1" applyAlignment="1">
      <alignment vertical="center" shrinkToFit="1"/>
    </xf>
    <xf numFmtId="183" fontId="0" fillId="6" borderId="114" xfId="0" applyNumberFormat="1" applyFont="1" applyFill="1" applyBorder="1" applyAlignment="1">
      <alignment vertical="center" shrinkToFit="1"/>
    </xf>
    <xf numFmtId="176" fontId="0" fillId="0" borderId="0" xfId="0" applyNumberFormat="1" applyFont="1" applyFill="1" applyAlignment="1">
      <alignment vertical="center"/>
    </xf>
    <xf numFmtId="183" fontId="0" fillId="6" borderId="102" xfId="0" applyNumberFormat="1" applyFont="1" applyFill="1" applyBorder="1" applyAlignment="1">
      <alignment vertical="center" shrinkToFit="1"/>
    </xf>
    <xf numFmtId="183" fontId="0" fillId="6" borderId="122" xfId="0" applyNumberFormat="1" applyFont="1" applyFill="1" applyBorder="1" applyAlignment="1">
      <alignment vertical="center" shrinkToFit="1"/>
    </xf>
    <xf numFmtId="177" fontId="0" fillId="0" borderId="70" xfId="0" applyNumberFormat="1" applyFont="1" applyBorder="1" applyAlignment="1">
      <alignment vertical="center" shrinkToFit="1"/>
    </xf>
    <xf numFmtId="177" fontId="0" fillId="2" borderId="123" xfId="0" applyNumberFormat="1" applyFont="1" applyFill="1" applyBorder="1" applyAlignment="1">
      <alignment vertical="center" shrinkToFit="1"/>
    </xf>
    <xf numFmtId="177" fontId="0" fillId="2" borderId="102" xfId="0" applyNumberFormat="1" applyFont="1" applyFill="1" applyBorder="1" applyAlignment="1">
      <alignment vertical="center" shrinkToFit="1"/>
    </xf>
    <xf numFmtId="177" fontId="0" fillId="2" borderId="103" xfId="0" applyNumberFormat="1" applyFont="1" applyFill="1" applyBorder="1" applyAlignment="1">
      <alignment vertical="center" shrinkToFit="1"/>
    </xf>
    <xf numFmtId="177" fontId="0" fillId="2" borderId="114" xfId="0" applyNumberFormat="1" applyFont="1" applyFill="1" applyBorder="1" applyAlignment="1">
      <alignment vertical="center" shrinkToFit="1"/>
    </xf>
    <xf numFmtId="177" fontId="0" fillId="0" borderId="83" xfId="0" applyNumberFormat="1" applyFont="1" applyBorder="1" applyAlignment="1">
      <alignment horizontal="center" vertical="center" shrinkToFit="1"/>
    </xf>
    <xf numFmtId="177" fontId="0" fillId="0" borderId="1" xfId="0" applyNumberFormat="1" applyFill="1" applyBorder="1" applyAlignment="1">
      <alignment vertical="center"/>
    </xf>
    <xf numFmtId="176" fontId="0" fillId="0" borderId="0" xfId="0" applyNumberFormat="1" applyFont="1" applyFill="1" applyBorder="1" applyAlignment="1">
      <alignment vertical="center"/>
    </xf>
    <xf numFmtId="177" fontId="0" fillId="0" borderId="130" xfId="0" applyNumberFormat="1" applyFill="1" applyBorder="1" applyAlignment="1">
      <alignment vertical="center"/>
    </xf>
    <xf numFmtId="177" fontId="0" fillId="6" borderId="131" xfId="0" applyNumberFormat="1" applyFont="1" applyFill="1" applyBorder="1" applyAlignment="1">
      <alignment vertical="center" shrinkToFit="1"/>
    </xf>
    <xf numFmtId="177" fontId="0" fillId="0" borderId="131" xfId="3" applyNumberFormat="1" applyFont="1" applyBorder="1" applyAlignment="1">
      <alignment vertical="center"/>
    </xf>
    <xf numFmtId="177" fontId="0" fillId="0" borderId="97" xfId="3" applyNumberFormat="1" applyFont="1" applyBorder="1" applyAlignment="1">
      <alignment horizontal="right" vertical="center"/>
    </xf>
    <xf numFmtId="177" fontId="0" fillId="0" borderId="97" xfId="3" applyNumberFormat="1" applyFont="1" applyBorder="1" applyAlignment="1">
      <alignment horizontal="left" vertical="center" shrinkToFit="1"/>
    </xf>
    <xf numFmtId="177" fontId="0" fillId="0" borderId="132" xfId="0" applyNumberFormat="1" applyFont="1" applyBorder="1" applyAlignment="1">
      <alignment vertical="center"/>
    </xf>
    <xf numFmtId="177" fontId="0" fillId="0" borderId="133" xfId="0" applyNumberFormat="1" applyFont="1" applyBorder="1" applyAlignment="1">
      <alignment vertical="center"/>
    </xf>
    <xf numFmtId="177" fontId="0" fillId="0" borderId="134" xfId="0" applyNumberFormat="1" applyFont="1" applyBorder="1" applyAlignment="1">
      <alignment vertical="center"/>
    </xf>
    <xf numFmtId="182" fontId="0" fillId="5" borderId="133" xfId="0" applyNumberFormat="1" applyFont="1" applyFill="1" applyBorder="1" applyAlignment="1">
      <alignment vertical="center"/>
    </xf>
    <xf numFmtId="177" fontId="0" fillId="0" borderId="130" xfId="0" applyNumberFormat="1" applyFont="1" applyBorder="1" applyAlignment="1">
      <alignment vertical="center"/>
    </xf>
    <xf numFmtId="178" fontId="0" fillId="0" borderId="15" xfId="0" applyNumberFormat="1" applyFont="1" applyBorder="1" applyAlignment="1">
      <alignment horizontal="left" vertical="center"/>
    </xf>
    <xf numFmtId="177" fontId="0" fillId="0" borderId="133" xfId="3" applyNumberFormat="1" applyFont="1" applyBorder="1" applyAlignment="1">
      <alignment vertical="center" shrinkToFit="1"/>
    </xf>
    <xf numFmtId="177" fontId="0" fillId="0" borderId="133" xfId="0" applyNumberFormat="1" applyFont="1" applyFill="1" applyBorder="1" applyAlignment="1">
      <alignment vertical="center"/>
    </xf>
    <xf numFmtId="177" fontId="0" fillId="0" borderId="130" xfId="0" applyNumberFormat="1" applyFont="1" applyFill="1" applyBorder="1" applyAlignment="1">
      <alignment horizontal="center" vertical="center"/>
    </xf>
    <xf numFmtId="177" fontId="0" fillId="0" borderId="130" xfId="0" applyNumberFormat="1" applyFont="1" applyFill="1" applyBorder="1" applyAlignment="1">
      <alignment vertical="center"/>
    </xf>
    <xf numFmtId="177" fontId="0" fillId="0" borderId="133" xfId="0" applyNumberFormat="1" applyFill="1" applyBorder="1" applyAlignment="1">
      <alignment vertical="center"/>
    </xf>
    <xf numFmtId="178" fontId="0" fillId="0" borderId="130" xfId="0" applyNumberFormat="1" applyFont="1" applyFill="1" applyBorder="1" applyAlignment="1">
      <alignment vertical="center"/>
    </xf>
    <xf numFmtId="177" fontId="0" fillId="0" borderId="13" xfId="0" applyNumberFormat="1" applyFont="1" applyFill="1" applyBorder="1" applyAlignment="1">
      <alignment vertical="center"/>
    </xf>
    <xf numFmtId="9" fontId="0" fillId="0" borderId="14" xfId="0" applyNumberFormat="1" applyFont="1" applyFill="1" applyBorder="1" applyAlignment="1">
      <alignment vertical="center"/>
    </xf>
    <xf numFmtId="177" fontId="0" fillId="0" borderId="12" xfId="0" applyNumberFormat="1" applyFill="1" applyBorder="1" applyAlignment="1">
      <alignment vertical="center"/>
    </xf>
    <xf numFmtId="177" fontId="0" fillId="0" borderId="115" xfId="0" applyNumberFormat="1" applyFont="1" applyFill="1" applyBorder="1" applyAlignment="1">
      <alignment vertical="center"/>
    </xf>
    <xf numFmtId="177" fontId="0" fillId="0" borderId="12" xfId="0" applyNumberFormat="1" applyFont="1" applyFill="1" applyBorder="1" applyAlignment="1">
      <alignment horizontal="center" vertical="center"/>
    </xf>
    <xf numFmtId="177" fontId="0" fillId="0" borderId="73" xfId="0" applyNumberFormat="1" applyFont="1" applyFill="1" applyBorder="1" applyAlignment="1">
      <alignment horizontal="center" vertical="center"/>
    </xf>
    <xf numFmtId="177" fontId="0" fillId="0" borderId="13" xfId="0" applyNumberFormat="1" applyFill="1" applyBorder="1" applyAlignment="1">
      <alignment vertical="center"/>
    </xf>
    <xf numFmtId="177" fontId="0" fillId="0" borderId="48" xfId="0" applyNumberFormat="1" applyFont="1" applyFill="1" applyBorder="1" applyAlignment="1">
      <alignment vertical="center"/>
    </xf>
    <xf numFmtId="177" fontId="0" fillId="0" borderId="21" xfId="0" applyNumberFormat="1" applyFill="1" applyBorder="1" applyAlignment="1">
      <alignment vertical="center" shrinkToFit="1"/>
    </xf>
    <xf numFmtId="177" fontId="0" fillId="0" borderId="21" xfId="0" applyNumberFormat="1" applyFont="1" applyFill="1" applyBorder="1" applyAlignment="1">
      <alignment horizontal="center" vertical="center" shrinkToFit="1"/>
    </xf>
    <xf numFmtId="177" fontId="0" fillId="0" borderId="12" xfId="0" applyNumberFormat="1" applyFont="1" applyFill="1" applyBorder="1" applyAlignment="1">
      <alignment horizontal="center" vertical="center" shrinkToFit="1"/>
    </xf>
    <xf numFmtId="177" fontId="0" fillId="0" borderId="13" xfId="0" applyNumberFormat="1" applyFont="1" applyFill="1" applyBorder="1" applyAlignment="1">
      <alignment vertical="center" shrinkToFit="1"/>
    </xf>
    <xf numFmtId="177" fontId="0"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vertical="center" shrinkToFit="1"/>
    </xf>
    <xf numFmtId="177" fontId="0" fillId="0" borderId="133" xfId="0" applyNumberFormat="1" applyFont="1" applyFill="1" applyBorder="1" applyAlignment="1">
      <alignment vertical="center" shrinkToFit="1"/>
    </xf>
    <xf numFmtId="177" fontId="0" fillId="0" borderId="68" xfId="0" applyNumberFormat="1" applyFont="1" applyFill="1" applyBorder="1" applyAlignment="1">
      <alignment vertical="center" shrinkToFit="1"/>
    </xf>
    <xf numFmtId="177" fontId="0" fillId="0" borderId="83" xfId="0" applyNumberFormat="1" applyFont="1" applyFill="1" applyBorder="1" applyAlignment="1">
      <alignment vertical="center" shrinkToFit="1"/>
    </xf>
    <xf numFmtId="177" fontId="0" fillId="0" borderId="9" xfId="0" applyNumberFormat="1" applyFill="1" applyBorder="1" applyAlignment="1">
      <alignment vertical="center" shrinkToFit="1"/>
    </xf>
    <xf numFmtId="177" fontId="0" fillId="0" borderId="48" xfId="0" applyNumberFormat="1" applyFont="1" applyFill="1" applyBorder="1" applyAlignment="1">
      <alignment vertical="center" shrinkToFit="1"/>
    </xf>
    <xf numFmtId="177" fontId="0" fillId="0" borderId="8" xfId="0" applyNumberFormat="1" applyFont="1" applyFill="1" applyBorder="1" applyAlignment="1">
      <alignment vertical="center"/>
    </xf>
    <xf numFmtId="177" fontId="0" fillId="0" borderId="8" xfId="0" applyNumberFormat="1" applyFont="1" applyFill="1" applyBorder="1" applyAlignment="1">
      <alignment vertical="center" shrinkToFit="1"/>
    </xf>
    <xf numFmtId="177" fontId="0" fillId="0" borderId="15" xfId="0" applyNumberFormat="1" applyFont="1" applyFill="1" applyBorder="1" applyAlignment="1">
      <alignment vertical="center"/>
    </xf>
    <xf numFmtId="177" fontId="0" fillId="0" borderId="134" xfId="0" applyNumberFormat="1" applyFont="1" applyFill="1" applyBorder="1" applyAlignment="1">
      <alignment vertical="center"/>
    </xf>
    <xf numFmtId="177" fontId="0" fillId="0" borderId="1" xfId="0" applyNumberFormat="1" applyFill="1" applyBorder="1" applyAlignment="1">
      <alignment vertical="center" shrinkToFit="1"/>
    </xf>
    <xf numFmtId="177" fontId="0" fillId="0" borderId="130" xfId="3" applyNumberFormat="1" applyFont="1" applyFill="1" applyBorder="1" applyAlignment="1">
      <alignment vertical="center"/>
    </xf>
    <xf numFmtId="0" fontId="0" fillId="0" borderId="14" xfId="3" applyFont="1" applyFill="1" applyBorder="1" applyAlignment="1">
      <alignment vertical="center" shrinkToFit="1"/>
    </xf>
    <xf numFmtId="0" fontId="0" fillId="0" borderId="15" xfId="3" applyFont="1" applyFill="1" applyBorder="1" applyAlignment="1">
      <alignment vertical="center" shrinkToFit="1"/>
    </xf>
    <xf numFmtId="178" fontId="0" fillId="0" borderId="15" xfId="0" applyNumberFormat="1" applyFont="1" applyFill="1" applyBorder="1" applyAlignment="1">
      <alignment horizontal="left" vertical="center"/>
    </xf>
    <xf numFmtId="178" fontId="0" fillId="0" borderId="14" xfId="0" applyNumberFormat="1" applyFont="1" applyFill="1" applyBorder="1" applyAlignment="1">
      <alignment horizontal="left" vertical="center"/>
    </xf>
    <xf numFmtId="177" fontId="0" fillId="0" borderId="14" xfId="3" applyNumberFormat="1" applyFont="1" applyFill="1" applyBorder="1" applyAlignment="1">
      <alignment vertical="center" shrinkToFit="1"/>
    </xf>
    <xf numFmtId="178" fontId="0" fillId="0" borderId="133" xfId="0" applyNumberFormat="1" applyFont="1" applyFill="1" applyBorder="1" applyAlignment="1">
      <alignment horizontal="left" vertical="center"/>
    </xf>
    <xf numFmtId="177" fontId="0" fillId="0" borderId="133" xfId="3" applyNumberFormat="1" applyFont="1" applyFill="1" applyBorder="1" applyAlignment="1">
      <alignment vertical="center" shrinkToFit="1"/>
    </xf>
    <xf numFmtId="178" fontId="0" fillId="0" borderId="134" xfId="0" applyNumberFormat="1" applyFont="1" applyFill="1" applyBorder="1" applyAlignment="1">
      <alignment horizontal="left" vertical="center"/>
    </xf>
    <xf numFmtId="177" fontId="0" fillId="0" borderId="1" xfId="3" applyNumberFormat="1" applyFont="1" applyFill="1" applyBorder="1" applyAlignment="1">
      <alignment vertical="center" shrinkToFit="1"/>
    </xf>
    <xf numFmtId="182" fontId="0" fillId="0" borderId="14" xfId="0" applyNumberFormat="1" applyFont="1" applyFill="1" applyBorder="1" applyAlignment="1">
      <alignment vertical="center"/>
    </xf>
    <xf numFmtId="177" fontId="0" fillId="0" borderId="136" xfId="3" applyNumberFormat="1" applyFont="1" applyBorder="1" applyAlignment="1">
      <alignment horizontal="center" vertical="center" shrinkToFit="1"/>
    </xf>
    <xf numFmtId="176" fontId="0" fillId="2" borderId="49" xfId="0" applyNumberFormat="1" applyFont="1" applyFill="1" applyBorder="1" applyAlignment="1">
      <alignment horizontal="center" vertical="center" shrinkToFit="1"/>
    </xf>
    <xf numFmtId="177" fontId="0" fillId="2" borderId="49" xfId="0" applyNumberFormat="1" applyFont="1" applyFill="1" applyBorder="1" applyAlignment="1">
      <alignment vertical="center" shrinkToFit="1"/>
    </xf>
    <xf numFmtId="177" fontId="0" fillId="0" borderId="141" xfId="3" applyNumberFormat="1" applyFont="1" applyBorder="1" applyAlignment="1">
      <alignment vertical="center" shrinkToFit="1"/>
    </xf>
    <xf numFmtId="177" fontId="0" fillId="0" borderId="24" xfId="3" applyNumberFormat="1" applyFont="1" applyBorder="1" applyAlignment="1">
      <alignment vertical="center" shrinkToFit="1"/>
    </xf>
    <xf numFmtId="177" fontId="0" fillId="0" borderId="24" xfId="3" applyNumberFormat="1" applyFont="1" applyFill="1" applyBorder="1" applyAlignment="1">
      <alignment vertical="center" shrinkToFit="1"/>
    </xf>
    <xf numFmtId="176" fontId="0" fillId="2" borderId="139" xfId="0" applyNumberFormat="1" applyFont="1" applyFill="1" applyBorder="1" applyAlignment="1">
      <alignment vertical="center" shrinkToFit="1"/>
    </xf>
    <xf numFmtId="176" fontId="0" fillId="0" borderId="57" xfId="0" applyNumberFormat="1" applyFont="1" applyBorder="1" applyAlignment="1">
      <alignment vertical="center"/>
    </xf>
    <xf numFmtId="177" fontId="0" fillId="2" borderId="49" xfId="3" applyNumberFormat="1" applyFont="1" applyFill="1" applyBorder="1" applyAlignment="1">
      <alignment horizontal="center" vertical="center" shrinkToFit="1"/>
    </xf>
    <xf numFmtId="177" fontId="0" fillId="2" borderId="49" xfId="3" applyNumberFormat="1" applyFont="1" applyFill="1" applyBorder="1" applyAlignment="1">
      <alignment vertical="center" shrinkToFit="1"/>
    </xf>
    <xf numFmtId="176" fontId="0" fillId="6" borderId="139" xfId="0" applyNumberFormat="1" applyFont="1" applyFill="1" applyBorder="1" applyAlignment="1">
      <alignment vertical="center"/>
    </xf>
    <xf numFmtId="176" fontId="0" fillId="0" borderId="24" xfId="3" applyNumberFormat="1" applyFont="1" applyFill="1" applyBorder="1" applyAlignment="1">
      <alignment vertical="center" shrinkToFit="1"/>
    </xf>
    <xf numFmtId="176" fontId="0" fillId="0" borderId="100" xfId="0" applyNumberFormat="1" applyFont="1" applyBorder="1" applyAlignment="1">
      <alignment vertical="center" shrinkToFit="1"/>
    </xf>
    <xf numFmtId="177" fontId="0" fillId="0" borderId="100" xfId="0" applyNumberFormat="1" applyFont="1" applyBorder="1" applyAlignment="1">
      <alignment horizontal="center" vertical="center" shrinkToFit="1"/>
    </xf>
    <xf numFmtId="177" fontId="0" fillId="0" borderId="53" xfId="0" applyNumberFormat="1" applyFont="1" applyBorder="1" applyAlignment="1">
      <alignment horizontal="center" vertical="center" shrinkToFit="1"/>
    </xf>
    <xf numFmtId="177" fontId="0" fillId="0" borderId="101" xfId="0" applyNumberFormat="1" applyFont="1" applyBorder="1" applyAlignment="1">
      <alignment horizontal="center" vertical="center" shrinkToFit="1"/>
    </xf>
    <xf numFmtId="177" fontId="0" fillId="0" borderId="82" xfId="0" applyNumberFormat="1" applyFont="1" applyBorder="1" applyAlignment="1">
      <alignment vertical="center" shrinkToFit="1"/>
    </xf>
    <xf numFmtId="176" fontId="0" fillId="6" borderId="99" xfId="0" applyNumberFormat="1" applyFont="1" applyFill="1" applyBorder="1" applyAlignment="1">
      <alignment horizontal="center" vertical="center" shrinkToFit="1"/>
    </xf>
    <xf numFmtId="176" fontId="0" fillId="6" borderId="114" xfId="0" applyNumberFormat="1" applyFont="1" applyFill="1" applyBorder="1" applyAlignment="1">
      <alignment horizontal="center" vertical="center" shrinkToFit="1"/>
    </xf>
    <xf numFmtId="177" fontId="0" fillId="2" borderId="123" xfId="0" applyNumberFormat="1" applyFont="1" applyFill="1" applyBorder="1" applyAlignment="1">
      <alignment horizontal="center" vertical="center" shrinkToFit="1"/>
    </xf>
    <xf numFmtId="176" fontId="0" fillId="0" borderId="121" xfId="0" applyNumberFormat="1" applyFont="1" applyBorder="1" applyAlignment="1">
      <alignment vertical="center"/>
    </xf>
    <xf numFmtId="179" fontId="0" fillId="0" borderId="24" xfId="0" applyNumberFormat="1" applyFont="1" applyFill="1" applyBorder="1" applyAlignment="1">
      <alignment vertical="center"/>
    </xf>
    <xf numFmtId="9" fontId="0" fillId="0" borderId="24" xfId="3" applyNumberFormat="1" applyFont="1" applyFill="1" applyBorder="1" applyAlignment="1">
      <alignment vertical="center" shrinkToFit="1"/>
    </xf>
    <xf numFmtId="3" fontId="0" fillId="0" borderId="24" xfId="5" applyNumberFormat="1" applyFont="1" applyFill="1" applyBorder="1" applyAlignment="1">
      <alignment vertical="center" shrinkToFit="1"/>
    </xf>
    <xf numFmtId="176" fontId="0" fillId="0" borderId="57" xfId="0" applyNumberFormat="1" applyFont="1" applyBorder="1" applyAlignment="1">
      <alignment vertical="center" shrinkToFit="1"/>
    </xf>
    <xf numFmtId="177" fontId="0" fillId="2" borderId="146" xfId="0" applyNumberFormat="1" applyFont="1" applyFill="1" applyBorder="1" applyAlignment="1">
      <alignment vertical="center" shrinkToFit="1"/>
    </xf>
    <xf numFmtId="176" fontId="0" fillId="2" borderId="147" xfId="0" applyNumberFormat="1" applyFont="1" applyFill="1" applyBorder="1" applyAlignment="1">
      <alignment vertical="center" shrinkToFit="1"/>
    </xf>
    <xf numFmtId="177" fontId="0" fillId="2" borderId="143" xfId="3" applyNumberFormat="1" applyFont="1" applyFill="1" applyBorder="1" applyAlignment="1">
      <alignment horizontal="center" vertical="center" shrinkToFit="1"/>
    </xf>
    <xf numFmtId="177" fontId="0" fillId="2" borderId="143" xfId="3" applyNumberFormat="1" applyFont="1" applyFill="1" applyBorder="1" applyAlignment="1">
      <alignment vertical="center" shrinkToFit="1"/>
    </xf>
    <xf numFmtId="176" fontId="0" fillId="6" borderId="148" xfId="0" applyNumberFormat="1" applyFont="1" applyFill="1" applyBorder="1" applyAlignment="1">
      <alignment vertical="center"/>
    </xf>
    <xf numFmtId="177" fontId="0" fillId="0" borderId="151" xfId="0" applyNumberFormat="1" applyFont="1" applyFill="1" applyBorder="1" applyAlignment="1">
      <alignment vertical="center" shrinkToFit="1"/>
    </xf>
    <xf numFmtId="177" fontId="0" fillId="0" borderId="152" xfId="0" applyNumberFormat="1" applyFont="1" applyFill="1" applyBorder="1" applyAlignment="1">
      <alignment vertical="center" shrinkToFit="1"/>
    </xf>
    <xf numFmtId="177" fontId="0" fillId="0" borderId="144" xfId="0" applyNumberFormat="1" applyFill="1" applyBorder="1" applyAlignment="1">
      <alignment vertical="center"/>
    </xf>
    <xf numFmtId="0" fontId="0" fillId="0" borderId="0" xfId="2" applyFont="1" applyAlignment="1">
      <alignment vertical="center"/>
    </xf>
    <xf numFmtId="0" fontId="8" fillId="0" borderId="153" xfId="0" applyFont="1" applyBorder="1" applyAlignment="1">
      <alignment horizontal="center" vertical="center" shrinkToFit="1"/>
    </xf>
    <xf numFmtId="0" fontId="8" fillId="0" borderId="156" xfId="0" applyFont="1" applyBorder="1" applyAlignment="1">
      <alignment horizontal="center" vertical="center" shrinkToFit="1"/>
    </xf>
    <xf numFmtId="179" fontId="0" fillId="0" borderId="0" xfId="0" applyNumberFormat="1" applyFont="1" applyBorder="1" applyAlignment="1">
      <alignment vertical="center" shrinkToFit="1"/>
    </xf>
    <xf numFmtId="176" fontId="0" fillId="0" borderId="160" xfId="0" applyNumberFormat="1" applyFont="1" applyBorder="1" applyAlignment="1">
      <alignment vertical="center"/>
    </xf>
    <xf numFmtId="176" fontId="0" fillId="0" borderId="83" xfId="0" applyNumberFormat="1" applyBorder="1" applyAlignment="1">
      <alignment vertical="center"/>
    </xf>
    <xf numFmtId="176" fontId="0" fillId="0" borderId="83" xfId="0" applyNumberFormat="1" applyFont="1" applyBorder="1" applyAlignment="1">
      <alignment vertical="center"/>
    </xf>
    <xf numFmtId="179" fontId="0" fillId="0" borderId="10" xfId="0" applyNumberFormat="1" applyFont="1" applyBorder="1" applyAlignment="1">
      <alignment vertical="center" shrinkToFit="1"/>
    </xf>
    <xf numFmtId="179" fontId="0" fillId="0" borderId="161" xfId="0" applyNumberFormat="1" applyFont="1" applyBorder="1" applyAlignment="1">
      <alignment vertical="center" shrinkToFit="1"/>
    </xf>
    <xf numFmtId="176" fontId="0" fillId="0" borderId="73" xfId="0" applyNumberFormat="1" applyBorder="1" applyAlignment="1">
      <alignment vertical="center"/>
    </xf>
    <xf numFmtId="179" fontId="0" fillId="0" borderId="12" xfId="0" applyNumberFormat="1" applyFont="1" applyBorder="1" applyAlignment="1">
      <alignment vertical="center" shrinkToFit="1"/>
    </xf>
    <xf numFmtId="179" fontId="0" fillId="0" borderId="163" xfId="0" applyNumberFormat="1" applyFont="1" applyBorder="1" applyAlignment="1">
      <alignment vertical="center" shrinkToFit="1"/>
    </xf>
    <xf numFmtId="179" fontId="0" fillId="0" borderId="164" xfId="0" applyNumberFormat="1" applyFont="1" applyBorder="1" applyAlignment="1">
      <alignment vertical="center" shrinkToFit="1"/>
    </xf>
    <xf numFmtId="179" fontId="0" fillId="0" borderId="130" xfId="0" applyNumberFormat="1" applyFont="1" applyBorder="1" applyAlignment="1">
      <alignment vertical="center" shrinkToFit="1"/>
    </xf>
    <xf numFmtId="179" fontId="0" fillId="0" borderId="11" xfId="0" applyNumberFormat="1" applyFont="1" applyBorder="1" applyAlignment="1">
      <alignment vertical="center" shrinkToFit="1"/>
    </xf>
    <xf numFmtId="179" fontId="0" fillId="0" borderId="166" xfId="0" applyNumberFormat="1" applyFont="1" applyBorder="1" applyAlignment="1">
      <alignment vertical="center" shrinkToFit="1"/>
    </xf>
    <xf numFmtId="179" fontId="0" fillId="0" borderId="113" xfId="0" applyNumberFormat="1" applyFont="1" applyBorder="1" applyAlignment="1">
      <alignment vertical="center" shrinkToFit="1"/>
    </xf>
    <xf numFmtId="179" fontId="0" fillId="0" borderId="114" xfId="0" applyNumberFormat="1" applyFont="1" applyBorder="1" applyAlignment="1">
      <alignment vertical="center" shrinkToFit="1"/>
    </xf>
    <xf numFmtId="179" fontId="0" fillId="0" borderId="168" xfId="0" applyNumberFormat="1" applyFont="1" applyBorder="1" applyAlignment="1">
      <alignment vertical="center" shrinkToFit="1"/>
    </xf>
    <xf numFmtId="179" fontId="0" fillId="0" borderId="147" xfId="0" applyNumberFormat="1" applyFont="1" applyBorder="1" applyAlignment="1">
      <alignment vertical="center" shrinkToFit="1"/>
    </xf>
    <xf numFmtId="176" fontId="0" fillId="0" borderId="51" xfId="0" applyNumberFormat="1" applyBorder="1" applyAlignment="1">
      <alignment horizontal="center" vertical="center"/>
    </xf>
    <xf numFmtId="184" fontId="0" fillId="0" borderId="12" xfId="0" applyNumberFormat="1" applyFont="1" applyBorder="1" applyAlignment="1">
      <alignment vertical="center" shrinkToFit="1"/>
    </xf>
    <xf numFmtId="184" fontId="0" fillId="0" borderId="163" xfId="0" applyNumberFormat="1" applyFont="1" applyBorder="1" applyAlignment="1">
      <alignment vertical="center" shrinkToFit="1"/>
    </xf>
    <xf numFmtId="184" fontId="13" fillId="0" borderId="163" xfId="0" applyNumberFormat="1" applyFont="1" applyBorder="1" applyAlignment="1">
      <alignment vertical="center" shrinkToFit="1"/>
    </xf>
    <xf numFmtId="0" fontId="1" fillId="0" borderId="0" xfId="2" applyFont="1" applyAlignment="1">
      <alignment horizontal="right" vertical="center"/>
    </xf>
    <xf numFmtId="176" fontId="0" fillId="0" borderId="18" xfId="0" applyNumberFormat="1" applyFont="1" applyBorder="1" applyAlignment="1">
      <alignment vertical="center"/>
    </xf>
    <xf numFmtId="176" fontId="0" fillId="0" borderId="67" xfId="0" applyNumberFormat="1" applyFont="1" applyBorder="1" applyAlignment="1">
      <alignment horizontal="center" vertical="center" shrinkToFit="1"/>
    </xf>
    <xf numFmtId="177" fontId="0" fillId="0" borderId="13" xfId="0" applyNumberFormat="1" applyFill="1" applyBorder="1" applyAlignment="1">
      <alignment vertical="center" shrinkToFit="1"/>
    </xf>
    <xf numFmtId="0" fontId="0" fillId="0" borderId="0" xfId="2" applyFont="1" applyAlignment="1">
      <alignment horizontal="right" vertical="center"/>
    </xf>
    <xf numFmtId="176" fontId="0" fillId="0" borderId="83" xfId="0" applyNumberFormat="1" applyFont="1" applyBorder="1" applyAlignment="1">
      <alignment vertical="center" shrinkToFit="1"/>
    </xf>
    <xf numFmtId="9" fontId="0" fillId="0" borderId="83" xfId="0" applyNumberFormat="1" applyFont="1" applyBorder="1" applyAlignment="1">
      <alignment vertical="center" shrinkToFit="1"/>
    </xf>
    <xf numFmtId="182" fontId="0" fillId="0" borderId="83" xfId="4" applyNumberFormat="1" applyFont="1" applyBorder="1" applyAlignment="1">
      <alignment vertical="center" shrinkToFit="1"/>
    </xf>
    <xf numFmtId="176" fontId="0" fillId="2" borderId="83" xfId="0" applyNumberFormat="1" applyFont="1" applyFill="1" applyBorder="1" applyAlignment="1">
      <alignment vertical="center" shrinkToFit="1"/>
    </xf>
    <xf numFmtId="176" fontId="0" fillId="2" borderId="83" xfId="0" applyNumberFormat="1" applyFont="1" applyFill="1" applyBorder="1" applyAlignment="1">
      <alignment horizontal="left" vertical="center" shrinkToFit="1"/>
    </xf>
    <xf numFmtId="179" fontId="0" fillId="2" borderId="83" xfId="0" applyNumberFormat="1" applyFont="1" applyFill="1" applyBorder="1" applyAlignment="1">
      <alignment vertical="center" shrinkToFit="1"/>
    </xf>
    <xf numFmtId="9" fontId="0" fillId="0" borderId="83" xfId="4" applyFont="1" applyBorder="1" applyAlignment="1">
      <alignment vertical="center" shrinkToFit="1"/>
    </xf>
    <xf numFmtId="177" fontId="0" fillId="0" borderId="7" xfId="0" applyNumberFormat="1" applyFill="1" applyBorder="1" applyAlignment="1">
      <alignment vertical="center" shrinkToFit="1"/>
    </xf>
    <xf numFmtId="177" fontId="0" fillId="0" borderId="7" xfId="0" applyNumberFormat="1" applyFill="1" applyBorder="1" applyAlignment="1">
      <alignment horizontal="center" vertical="center" shrinkToFit="1"/>
    </xf>
    <xf numFmtId="177" fontId="0" fillId="0" borderId="1" xfId="0" applyNumberFormat="1" applyFill="1" applyBorder="1" applyAlignment="1">
      <alignment horizontal="center" vertical="center" shrinkToFit="1"/>
    </xf>
    <xf numFmtId="177" fontId="0" fillId="0" borderId="83" xfId="0" applyNumberFormat="1" applyBorder="1" applyAlignment="1">
      <alignment horizontal="center" vertical="center" shrinkToFit="1"/>
    </xf>
    <xf numFmtId="177" fontId="0" fillId="0" borderId="48" xfId="0" applyNumberFormat="1" applyFill="1" applyBorder="1" applyAlignment="1">
      <alignment vertical="center"/>
    </xf>
    <xf numFmtId="177" fontId="0" fillId="0" borderId="12" xfId="0" applyNumberFormat="1" applyFill="1" applyBorder="1" applyAlignment="1">
      <alignment horizontal="center" vertical="center" shrinkToFit="1"/>
    </xf>
    <xf numFmtId="177" fontId="0" fillId="0" borderId="12" xfId="0" applyNumberFormat="1" applyFill="1" applyBorder="1" applyAlignment="1">
      <alignment horizontal="center" vertical="center"/>
    </xf>
    <xf numFmtId="0" fontId="0" fillId="0" borderId="24" xfId="0" applyFont="1" applyBorder="1" applyAlignment="1">
      <alignment vertical="center"/>
    </xf>
    <xf numFmtId="0" fontId="0" fillId="0" borderId="24" xfId="0" applyFont="1" applyFill="1" applyBorder="1" applyAlignment="1">
      <alignment vertical="center"/>
    </xf>
    <xf numFmtId="177" fontId="0" fillId="0" borderId="83" xfId="0" applyNumberFormat="1" applyFont="1" applyBorder="1" applyAlignment="1">
      <alignment horizontal="center" vertical="center" shrinkToFit="1"/>
    </xf>
    <xf numFmtId="177" fontId="0" fillId="0" borderId="144" xfId="0" applyNumberFormat="1" applyFont="1" applyFill="1" applyBorder="1" applyAlignment="1">
      <alignment vertical="center"/>
    </xf>
    <xf numFmtId="177" fontId="0" fillId="0" borderId="151" xfId="0" applyNumberFormat="1" applyFont="1" applyFill="1" applyBorder="1" applyAlignment="1">
      <alignment vertical="center"/>
    </xf>
    <xf numFmtId="177" fontId="0" fillId="0" borderId="152" xfId="0" applyNumberFormat="1" applyFont="1" applyFill="1" applyBorder="1" applyAlignment="1">
      <alignment vertical="center"/>
    </xf>
    <xf numFmtId="177" fontId="0" fillId="0" borderId="144" xfId="0" applyNumberFormat="1" applyFont="1" applyBorder="1" applyAlignment="1">
      <alignment vertical="center" shrinkToFit="1"/>
    </xf>
    <xf numFmtId="176" fontId="0" fillId="0" borderId="130" xfId="0" applyNumberFormat="1" applyFont="1" applyBorder="1" applyAlignment="1">
      <alignment vertical="center" shrinkToFit="1"/>
    </xf>
    <xf numFmtId="185" fontId="0" fillId="0" borderId="72" xfId="0" applyNumberFormat="1" applyFont="1" applyBorder="1" applyAlignment="1">
      <alignment horizontal="center" vertical="center"/>
    </xf>
    <xf numFmtId="0" fontId="0" fillId="0" borderId="169" xfId="0" applyFont="1" applyBorder="1" applyAlignment="1">
      <alignment horizontal="center" vertical="center"/>
    </xf>
    <xf numFmtId="181" fontId="0" fillId="4" borderId="40" xfId="0" applyNumberFormat="1" applyFont="1" applyFill="1" applyBorder="1" applyAlignment="1">
      <alignment horizontal="right" vertical="center"/>
    </xf>
    <xf numFmtId="181" fontId="0" fillId="0" borderId="38" xfId="0" applyNumberFormat="1" applyFont="1" applyFill="1" applyBorder="1" applyAlignment="1">
      <alignment horizontal="right" vertical="center"/>
    </xf>
    <xf numFmtId="181" fontId="0" fillId="7" borderId="38" xfId="0" applyNumberFormat="1" applyFont="1" applyFill="1" applyBorder="1" applyAlignment="1">
      <alignment horizontal="right" vertical="center"/>
    </xf>
    <xf numFmtId="181" fontId="0" fillId="7" borderId="41" xfId="1" applyNumberFormat="1" applyFont="1" applyFill="1" applyBorder="1" applyAlignment="1">
      <alignment horizontal="right" vertical="center"/>
    </xf>
    <xf numFmtId="181" fontId="0" fillId="3" borderId="24" xfId="1" applyNumberFormat="1" applyFont="1" applyFill="1" applyBorder="1" applyAlignment="1">
      <alignment horizontal="right" vertical="center"/>
    </xf>
    <xf numFmtId="182" fontId="0" fillId="3" borderId="24" xfId="1" applyNumberFormat="1" applyFont="1" applyFill="1" applyBorder="1" applyAlignment="1">
      <alignment horizontal="right" vertical="center"/>
    </xf>
    <xf numFmtId="181" fontId="0" fillId="3" borderId="46" xfId="1" applyNumberFormat="1" applyFont="1" applyFill="1" applyBorder="1" applyAlignment="1">
      <alignment horizontal="right" vertical="center"/>
    </xf>
    <xf numFmtId="181" fontId="0" fillId="0" borderId="24" xfId="0" applyNumberFormat="1" applyFont="1" applyFill="1" applyBorder="1" applyAlignment="1">
      <alignment horizontal="right" vertical="center"/>
    </xf>
    <xf numFmtId="177" fontId="0" fillId="0" borderId="130" xfId="3" applyNumberFormat="1" applyFont="1" applyFill="1" applyBorder="1" applyAlignment="1">
      <alignment vertical="center" shrinkToFit="1"/>
    </xf>
    <xf numFmtId="176" fontId="4" fillId="0" borderId="184" xfId="0" applyNumberFormat="1" applyFont="1" applyBorder="1" applyAlignment="1">
      <alignment horizontal="left" vertical="center" wrapText="1"/>
    </xf>
    <xf numFmtId="176" fontId="0" fillId="0" borderId="19" xfId="0" applyNumberFormat="1" applyFont="1" applyBorder="1" applyAlignment="1">
      <alignment vertical="center" shrinkToFit="1"/>
    </xf>
    <xf numFmtId="176" fontId="0" fillId="0" borderId="66" xfId="0" applyNumberFormat="1" applyFont="1" applyBorder="1" applyAlignment="1">
      <alignment vertical="center" shrinkToFit="1"/>
    </xf>
    <xf numFmtId="176" fontId="0" fillId="0" borderId="65" xfId="0" applyNumberFormat="1" applyFont="1" applyBorder="1" applyAlignment="1">
      <alignment horizontal="center" vertical="center" shrinkToFit="1"/>
    </xf>
    <xf numFmtId="176" fontId="0" fillId="0" borderId="5" xfId="0" applyNumberFormat="1" applyFont="1" applyBorder="1" applyAlignment="1">
      <alignment horizontal="center" vertical="center" shrinkToFit="1"/>
    </xf>
    <xf numFmtId="176" fontId="0" fillId="0" borderId="185" xfId="0" applyNumberFormat="1" applyFont="1" applyBorder="1" applyAlignment="1">
      <alignment horizontal="center" vertical="center" shrinkToFit="1"/>
    </xf>
    <xf numFmtId="176" fontId="0" fillId="0" borderId="186" xfId="0" applyNumberFormat="1" applyFont="1" applyBorder="1" applyAlignment="1">
      <alignment horizontal="center" vertical="center" shrinkToFit="1"/>
    </xf>
    <xf numFmtId="176" fontId="5" fillId="0" borderId="2" xfId="0" applyNumberFormat="1" applyFont="1" applyBorder="1" applyAlignment="1">
      <alignment horizontal="center" vertical="center" wrapText="1" shrinkToFit="1"/>
    </xf>
    <xf numFmtId="176" fontId="0" fillId="2" borderId="2" xfId="0" applyNumberFormat="1" applyFont="1" applyFill="1" applyBorder="1" applyAlignment="1">
      <alignment vertical="center" shrinkToFit="1"/>
    </xf>
    <xf numFmtId="176" fontId="0" fillId="0" borderId="66" xfId="0" applyNumberFormat="1" applyFont="1" applyFill="1" applyBorder="1" applyAlignment="1">
      <alignment vertical="center" shrinkToFit="1"/>
    </xf>
    <xf numFmtId="179" fontId="9" fillId="5" borderId="120" xfId="0" applyNumberFormat="1" applyFont="1" applyFill="1" applyBorder="1" applyAlignment="1">
      <alignment horizontal="center" vertical="center" shrinkToFit="1"/>
    </xf>
    <xf numFmtId="177" fontId="0" fillId="5" borderId="83" xfId="0" applyNumberFormat="1" applyFont="1" applyFill="1" applyBorder="1" applyAlignment="1">
      <alignment vertical="center"/>
    </xf>
    <xf numFmtId="177" fontId="0" fillId="5" borderId="130" xfId="0" applyNumberFormat="1" applyFont="1" applyFill="1" applyBorder="1" applyAlignment="1">
      <alignment vertical="center"/>
    </xf>
    <xf numFmtId="176" fontId="0" fillId="5" borderId="19" xfId="0" applyNumberFormat="1" applyFont="1" applyFill="1" applyBorder="1" applyAlignment="1">
      <alignment vertical="center" shrinkToFit="1"/>
    </xf>
    <xf numFmtId="176" fontId="0" fillId="5" borderId="66" xfId="0" applyNumberFormat="1" applyFont="1" applyFill="1" applyBorder="1" applyAlignment="1">
      <alignment vertical="center" shrinkToFit="1"/>
    </xf>
    <xf numFmtId="176" fontId="0" fillId="0" borderId="70" xfId="0" applyNumberFormat="1" applyFont="1" applyFill="1" applyBorder="1" applyAlignment="1">
      <alignment vertical="center" shrinkToFit="1"/>
    </xf>
    <xf numFmtId="176" fontId="0" fillId="5" borderId="70" xfId="0" applyNumberFormat="1" applyFont="1" applyFill="1" applyBorder="1" applyAlignment="1">
      <alignment vertical="center" shrinkToFit="1"/>
    </xf>
    <xf numFmtId="176" fontId="1" fillId="0" borderId="0" xfId="11" applyNumberFormat="1" applyFont="1" applyBorder="1" applyAlignment="1">
      <alignment vertical="center"/>
    </xf>
    <xf numFmtId="176" fontId="1" fillId="0" borderId="0" xfId="11" applyNumberFormat="1" applyFont="1" applyBorder="1" applyAlignment="1">
      <alignment horizontal="right" vertical="center"/>
    </xf>
    <xf numFmtId="179" fontId="1" fillId="0" borderId="0" xfId="11" applyNumberFormat="1" applyFont="1" applyBorder="1" applyAlignment="1">
      <alignment horizontal="right" vertical="center"/>
    </xf>
    <xf numFmtId="176" fontId="1" fillId="0" borderId="189" xfId="11" applyNumberFormat="1" applyFont="1" applyBorder="1" applyAlignment="1">
      <alignment horizontal="center" vertical="center" shrinkToFit="1"/>
    </xf>
    <xf numFmtId="176" fontId="0" fillId="0" borderId="24" xfId="11" applyNumberFormat="1" applyFont="1" applyFill="1" applyBorder="1">
      <alignment vertical="center"/>
    </xf>
    <xf numFmtId="176" fontId="1" fillId="0" borderId="24" xfId="11" applyNumberFormat="1" applyFont="1" applyFill="1" applyBorder="1" applyAlignment="1">
      <alignment horizontal="right" vertical="center"/>
    </xf>
    <xf numFmtId="176" fontId="1" fillId="0" borderId="24" xfId="11" applyNumberFormat="1" applyFont="1" applyBorder="1" applyAlignment="1">
      <alignment horizontal="right" vertical="center"/>
    </xf>
    <xf numFmtId="176" fontId="1" fillId="0" borderId="24" xfId="11" applyNumberFormat="1" applyFont="1" applyBorder="1" applyAlignment="1">
      <alignment horizontal="right"/>
    </xf>
    <xf numFmtId="176" fontId="1" fillId="0" borderId="0" xfId="11" applyNumberFormat="1">
      <alignment vertical="center"/>
    </xf>
    <xf numFmtId="179" fontId="1" fillId="0" borderId="0" xfId="11" applyNumberFormat="1">
      <alignment vertical="center"/>
    </xf>
    <xf numFmtId="177" fontId="1" fillId="0" borderId="187" xfId="0" applyNumberFormat="1" applyFont="1" applyBorder="1" applyAlignment="1">
      <alignment vertical="center"/>
    </xf>
    <xf numFmtId="177" fontId="1" fillId="0" borderId="188" xfId="0" applyNumberFormat="1" applyFont="1" applyBorder="1" applyAlignment="1">
      <alignment horizontal="center" vertical="center"/>
    </xf>
    <xf numFmtId="177" fontId="5" fillId="0" borderId="189" xfId="0" applyNumberFormat="1" applyFont="1" applyBorder="1" applyAlignment="1">
      <alignment horizontal="center" vertical="center" wrapText="1"/>
    </xf>
    <xf numFmtId="177" fontId="1" fillId="0" borderId="189" xfId="0" applyNumberFormat="1" applyFont="1" applyBorder="1" applyAlignment="1">
      <alignment horizontal="center" vertical="center"/>
    </xf>
    <xf numFmtId="179" fontId="1" fillId="0" borderId="191" xfId="11" applyNumberFormat="1" applyBorder="1" applyAlignment="1">
      <alignment horizontal="center" vertical="center"/>
    </xf>
    <xf numFmtId="177" fontId="0" fillId="0" borderId="193" xfId="0" applyNumberFormat="1" applyFont="1" applyBorder="1" applyAlignment="1">
      <alignment horizontal="left" vertical="center"/>
    </xf>
    <xf numFmtId="177" fontId="1" fillId="0" borderId="190" xfId="0" applyNumberFormat="1" applyFont="1" applyFill="1" applyBorder="1">
      <alignment vertical="center"/>
    </xf>
    <xf numFmtId="177" fontId="1" fillId="0" borderId="190" xfId="0" applyNumberFormat="1" applyFont="1" applyBorder="1">
      <alignment vertical="center"/>
    </xf>
    <xf numFmtId="177" fontId="1" fillId="0" borderId="190" xfId="0" applyNumberFormat="1" applyFont="1" applyBorder="1" applyAlignment="1">
      <alignment vertical="center"/>
    </xf>
    <xf numFmtId="177" fontId="0" fillId="0" borderId="194" xfId="0" applyNumberFormat="1" applyBorder="1" applyAlignment="1">
      <alignment vertical="center"/>
    </xf>
    <xf numFmtId="177" fontId="0" fillId="0" borderId="193" xfId="0" applyNumberFormat="1" applyBorder="1" applyAlignment="1">
      <alignment vertical="center"/>
    </xf>
    <xf numFmtId="176" fontId="1" fillId="7" borderId="130" xfId="11" applyNumberFormat="1" applyFont="1" applyFill="1" applyBorder="1" applyAlignment="1">
      <alignment horizontal="center"/>
    </xf>
    <xf numFmtId="176" fontId="1" fillId="0" borderId="195" xfId="11" applyNumberFormat="1" applyBorder="1">
      <alignment vertical="center"/>
    </xf>
    <xf numFmtId="177" fontId="0" fillId="0" borderId="133" xfId="0" applyNumberFormat="1" applyFont="1" applyBorder="1" applyAlignment="1">
      <alignment horizontal="left" vertical="center"/>
    </xf>
    <xf numFmtId="177" fontId="1" fillId="0" borderId="130" xfId="0" applyNumberFormat="1" applyFont="1" applyBorder="1">
      <alignment vertical="center"/>
    </xf>
    <xf numFmtId="177" fontId="1" fillId="0" borderId="130" xfId="0" applyNumberFormat="1" applyFont="1" applyBorder="1" applyAlignment="1">
      <alignment vertical="center"/>
    </xf>
    <xf numFmtId="177" fontId="1" fillId="0" borderId="196" xfId="0" applyNumberFormat="1" applyFont="1" applyBorder="1" applyAlignment="1">
      <alignment vertical="center"/>
    </xf>
    <xf numFmtId="177" fontId="1" fillId="0" borderId="133" xfId="0" applyNumberFormat="1" applyFont="1" applyBorder="1" applyAlignment="1">
      <alignment vertical="center"/>
    </xf>
    <xf numFmtId="176" fontId="1" fillId="0" borderId="130" xfId="11" applyNumberFormat="1" applyFont="1" applyFill="1" applyBorder="1" applyAlignment="1">
      <alignment horizontal="center"/>
    </xf>
    <xf numFmtId="176" fontId="1" fillId="0" borderId="61" xfId="11" applyNumberFormat="1" applyBorder="1">
      <alignment vertical="center"/>
    </xf>
    <xf numFmtId="177" fontId="1" fillId="0" borderId="94" xfId="0" applyNumberFormat="1" applyFont="1" applyBorder="1">
      <alignment vertical="center"/>
    </xf>
    <xf numFmtId="177" fontId="1" fillId="4" borderId="0" xfId="0" applyNumberFormat="1" applyFont="1" applyFill="1" applyBorder="1" applyAlignment="1">
      <alignment horizontal="center" vertical="center"/>
    </xf>
    <xf numFmtId="177" fontId="1" fillId="4" borderId="10" xfId="0" applyNumberFormat="1" applyFont="1" applyFill="1" applyBorder="1">
      <alignment vertical="center"/>
    </xf>
    <xf numFmtId="177" fontId="1" fillId="4" borderId="10" xfId="0" applyNumberFormat="1" applyFont="1" applyFill="1" applyBorder="1" applyAlignment="1">
      <alignment vertical="center"/>
    </xf>
    <xf numFmtId="177" fontId="1" fillId="4" borderId="41" xfId="0" applyNumberFormat="1" applyFont="1" applyFill="1" applyBorder="1" applyAlignment="1">
      <alignment vertical="center"/>
    </xf>
    <xf numFmtId="177" fontId="1" fillId="4" borderId="0" xfId="0" applyNumberFormat="1" applyFont="1" applyFill="1" applyBorder="1" applyAlignment="1">
      <alignment vertical="center"/>
    </xf>
    <xf numFmtId="176" fontId="1" fillId="4" borderId="197" xfId="11" applyNumberFormat="1" applyFill="1" applyBorder="1">
      <alignment vertical="center"/>
    </xf>
    <xf numFmtId="177" fontId="0" fillId="0" borderId="198" xfId="0" applyNumberFormat="1" applyBorder="1" applyAlignment="1">
      <alignment vertical="center"/>
    </xf>
    <xf numFmtId="176" fontId="1" fillId="7" borderId="198" xfId="11" applyNumberFormat="1" applyFont="1" applyFill="1" applyBorder="1" applyAlignment="1">
      <alignment horizontal="center"/>
    </xf>
    <xf numFmtId="177" fontId="1" fillId="0" borderId="133" xfId="0" applyNumberFormat="1" applyFont="1" applyBorder="1" applyAlignment="1">
      <alignment horizontal="left" vertical="center"/>
    </xf>
    <xf numFmtId="177" fontId="1" fillId="0" borderId="144" xfId="0" applyNumberFormat="1" applyFont="1" applyBorder="1" applyAlignment="1">
      <alignment vertical="center"/>
    </xf>
    <xf numFmtId="177" fontId="0" fillId="0" borderId="199" xfId="0" applyNumberFormat="1" applyBorder="1" applyAlignment="1">
      <alignment vertical="center"/>
    </xf>
    <xf numFmtId="177" fontId="0" fillId="0" borderId="24" xfId="0" applyNumberFormat="1" applyBorder="1" applyAlignment="1">
      <alignment vertical="center"/>
    </xf>
    <xf numFmtId="176" fontId="1" fillId="0" borderId="148" xfId="11" applyNumberFormat="1" applyBorder="1">
      <alignment vertical="center"/>
    </xf>
    <xf numFmtId="177" fontId="1" fillId="4" borderId="45" xfId="0" applyNumberFormat="1" applyFont="1" applyFill="1" applyBorder="1" applyAlignment="1">
      <alignment horizontal="center" vertical="center"/>
    </xf>
    <xf numFmtId="177" fontId="1" fillId="4" borderId="201" xfId="0" applyNumberFormat="1" applyFont="1" applyFill="1" applyBorder="1">
      <alignment vertical="center"/>
    </xf>
    <xf numFmtId="177" fontId="1" fillId="4" borderId="201" xfId="0" applyNumberFormat="1" applyFont="1" applyFill="1" applyBorder="1" applyAlignment="1">
      <alignment vertical="center"/>
    </xf>
    <xf numFmtId="177" fontId="1" fillId="4" borderId="46" xfId="0" applyNumberFormat="1" applyFont="1" applyFill="1" applyBorder="1" applyAlignment="1">
      <alignment vertical="center"/>
    </xf>
    <xf numFmtId="177" fontId="1" fillId="4" borderId="44" xfId="0" applyNumberFormat="1" applyFont="1" applyFill="1" applyBorder="1" applyAlignment="1">
      <alignment vertical="center"/>
    </xf>
    <xf numFmtId="176" fontId="1" fillId="4" borderId="59" xfId="11" applyNumberFormat="1" applyFill="1" applyBorder="1">
      <alignment vertical="center"/>
    </xf>
    <xf numFmtId="177" fontId="1" fillId="0" borderId="43" xfId="0" applyNumberFormat="1" applyFont="1" applyBorder="1">
      <alignment vertical="center"/>
    </xf>
    <xf numFmtId="177" fontId="1" fillId="4" borderId="97" xfId="0" applyNumberFormat="1" applyFont="1" applyFill="1" applyBorder="1" applyAlignment="1">
      <alignment horizontal="center" vertical="center"/>
    </xf>
    <xf numFmtId="177" fontId="1" fillId="4" borderId="131" xfId="0" applyNumberFormat="1" applyFont="1" applyFill="1" applyBorder="1">
      <alignment vertical="center"/>
    </xf>
    <xf numFmtId="177" fontId="1" fillId="4" borderId="131" xfId="0" applyNumberFormat="1" applyFont="1" applyFill="1" applyBorder="1" applyAlignment="1">
      <alignment vertical="center"/>
    </xf>
    <xf numFmtId="177" fontId="1" fillId="4" borderId="72" xfId="0" applyNumberFormat="1" applyFont="1" applyFill="1" applyBorder="1" applyAlignment="1">
      <alignment vertical="center"/>
    </xf>
    <xf numFmtId="177" fontId="1" fillId="4" borderId="97" xfId="0" applyNumberFormat="1" applyFont="1" applyFill="1" applyBorder="1" applyAlignment="1">
      <alignment vertical="center"/>
    </xf>
    <xf numFmtId="176" fontId="1" fillId="4" borderId="202" xfId="11" applyNumberFormat="1" applyFill="1" applyBorder="1">
      <alignment vertical="center"/>
    </xf>
    <xf numFmtId="176" fontId="1" fillId="8" borderId="24" xfId="11" applyNumberFormat="1" applyFont="1" applyFill="1" applyBorder="1" applyAlignment="1">
      <alignment horizontal="right" vertical="center"/>
    </xf>
    <xf numFmtId="176" fontId="0" fillId="0" borderId="24" xfId="11" applyNumberFormat="1" applyFont="1" applyBorder="1">
      <alignment vertical="center"/>
    </xf>
    <xf numFmtId="186" fontId="1" fillId="7" borderId="24" xfId="11" applyNumberFormat="1" applyFont="1" applyFill="1" applyBorder="1" applyAlignment="1">
      <alignment horizontal="right"/>
    </xf>
    <xf numFmtId="176" fontId="1" fillId="8" borderId="24" xfId="11" applyNumberFormat="1" applyFont="1" applyFill="1" applyBorder="1" applyAlignment="1">
      <alignment horizontal="right"/>
    </xf>
    <xf numFmtId="176" fontId="0" fillId="0" borderId="24" xfId="11" applyNumberFormat="1" applyFont="1" applyFill="1" applyBorder="1" applyAlignment="1">
      <alignment vertical="center" shrinkToFit="1"/>
    </xf>
    <xf numFmtId="176" fontId="1" fillId="0" borderId="47" xfId="11" applyNumberFormat="1" applyFont="1" applyBorder="1" applyAlignment="1">
      <alignment horizontal="right" vertical="center"/>
    </xf>
    <xf numFmtId="176" fontId="1" fillId="0" borderId="57" xfId="11" applyNumberFormat="1" applyFont="1" applyFill="1" applyBorder="1" applyAlignment="1">
      <alignment horizontal="right" vertical="center"/>
    </xf>
    <xf numFmtId="176" fontId="0" fillId="0" borderId="94" xfId="11" applyNumberFormat="1" applyFont="1" applyBorder="1" applyAlignment="1">
      <alignment horizontal="center" vertical="center"/>
    </xf>
    <xf numFmtId="176" fontId="1" fillId="0" borderId="94" xfId="11" applyNumberFormat="1" applyFont="1" applyBorder="1" applyAlignment="1">
      <alignment horizontal="center" vertical="center"/>
    </xf>
    <xf numFmtId="176" fontId="1" fillId="0" borderId="200" xfId="11" applyNumberFormat="1" applyFont="1" applyBorder="1" applyAlignment="1">
      <alignment horizontal="center" vertical="center"/>
    </xf>
    <xf numFmtId="176" fontId="1" fillId="4" borderId="46" xfId="11" applyNumberFormat="1" applyFont="1" applyFill="1" applyBorder="1" applyAlignment="1">
      <alignment horizontal="center" vertical="center"/>
    </xf>
    <xf numFmtId="176" fontId="1" fillId="4" borderId="46" xfId="11" applyNumberFormat="1" applyFont="1" applyFill="1" applyBorder="1" applyAlignment="1">
      <alignment horizontal="right" vertical="center"/>
    </xf>
    <xf numFmtId="176" fontId="1" fillId="8" borderId="46" xfId="11" applyNumberFormat="1" applyFont="1" applyFill="1" applyBorder="1" applyAlignment="1">
      <alignment horizontal="right" vertical="center"/>
    </xf>
    <xf numFmtId="176" fontId="1" fillId="4" borderId="59" xfId="11" applyNumberFormat="1" applyFont="1" applyFill="1" applyBorder="1" applyAlignment="1">
      <alignment horizontal="right" vertical="center"/>
    </xf>
    <xf numFmtId="176" fontId="1" fillId="0" borderId="192" xfId="11" applyNumberFormat="1" applyFont="1" applyBorder="1" applyAlignment="1">
      <alignment vertical="center"/>
    </xf>
    <xf numFmtId="176" fontId="0" fillId="0" borderId="198" xfId="11" applyNumberFormat="1" applyFont="1" applyFill="1" applyBorder="1">
      <alignment vertical="center"/>
    </xf>
    <xf numFmtId="176" fontId="1" fillId="0" borderId="198" xfId="11" applyNumberFormat="1" applyFont="1" applyFill="1" applyBorder="1" applyAlignment="1">
      <alignment horizontal="right" vertical="center"/>
    </xf>
    <xf numFmtId="176" fontId="1" fillId="8" borderId="198" xfId="11" applyNumberFormat="1" applyFont="1" applyFill="1" applyBorder="1" applyAlignment="1">
      <alignment horizontal="right" vertical="center"/>
    </xf>
    <xf numFmtId="176" fontId="1" fillId="0" borderId="198" xfId="11" applyNumberFormat="1" applyFont="1" applyBorder="1" applyAlignment="1">
      <alignment horizontal="right" vertical="center"/>
    </xf>
    <xf numFmtId="176" fontId="1" fillId="0" borderId="198" xfId="11" applyNumberFormat="1" applyFont="1" applyBorder="1" applyAlignment="1">
      <alignment horizontal="right"/>
    </xf>
    <xf numFmtId="186" fontId="1" fillId="7" borderId="198" xfId="11" applyNumberFormat="1" applyFont="1" applyFill="1" applyBorder="1" applyAlignment="1">
      <alignment horizontal="right"/>
    </xf>
    <xf numFmtId="176" fontId="1" fillId="0" borderId="195" xfId="11" applyNumberFormat="1" applyFont="1" applyFill="1" applyBorder="1" applyAlignment="1">
      <alignment horizontal="right" vertical="center"/>
    </xf>
    <xf numFmtId="186" fontId="1" fillId="7" borderId="46" xfId="11" applyNumberFormat="1" applyFont="1" applyFill="1" applyBorder="1" applyAlignment="1">
      <alignment horizontal="right"/>
    </xf>
    <xf numFmtId="176" fontId="1" fillId="8" borderId="198" xfId="11" applyNumberFormat="1" applyFont="1" applyFill="1" applyBorder="1" applyAlignment="1">
      <alignment horizontal="right"/>
    </xf>
    <xf numFmtId="176" fontId="1" fillId="0" borderId="198" xfId="11" applyNumberFormat="1" applyFont="1" applyFill="1" applyBorder="1" applyAlignment="1">
      <alignment horizontal="right"/>
    </xf>
    <xf numFmtId="186" fontId="1" fillId="4" borderId="46" xfId="11" applyNumberFormat="1" applyFont="1" applyFill="1" applyBorder="1" applyAlignment="1">
      <alignment horizontal="right"/>
    </xf>
    <xf numFmtId="177" fontId="1" fillId="0" borderId="193" xfId="0" applyNumberFormat="1" applyFont="1" applyBorder="1" applyAlignment="1">
      <alignment vertical="center"/>
    </xf>
    <xf numFmtId="177" fontId="1" fillId="0" borderId="151" xfId="0" applyNumberFormat="1" applyFont="1" applyBorder="1" applyAlignment="1">
      <alignment vertical="center"/>
    </xf>
    <xf numFmtId="177" fontId="1" fillId="4" borderId="45" xfId="0" applyNumberFormat="1" applyFont="1" applyFill="1" applyBorder="1" applyAlignment="1">
      <alignment vertical="center"/>
    </xf>
    <xf numFmtId="186" fontId="0" fillId="0" borderId="1" xfId="0" applyNumberFormat="1" applyFont="1" applyBorder="1" applyAlignment="1">
      <alignment vertical="center" shrinkToFit="1"/>
    </xf>
    <xf numFmtId="176" fontId="0" fillId="0" borderId="143" xfId="11" applyNumberFormat="1" applyFont="1" applyBorder="1">
      <alignment vertical="center"/>
    </xf>
    <xf numFmtId="176" fontId="1" fillId="0" borderId="143" xfId="11" applyNumberFormat="1" applyFont="1" applyBorder="1" applyAlignment="1">
      <alignment horizontal="right" vertical="center"/>
    </xf>
    <xf numFmtId="176" fontId="1" fillId="8" borderId="143" xfId="11" applyNumberFormat="1" applyFont="1" applyFill="1" applyBorder="1" applyAlignment="1">
      <alignment horizontal="right" vertical="center"/>
    </xf>
    <xf numFmtId="176" fontId="1" fillId="0" borderId="41" xfId="11" applyNumberFormat="1" applyFont="1" applyBorder="1" applyAlignment="1">
      <alignment horizontal="right" vertical="center"/>
    </xf>
    <xf numFmtId="176" fontId="1" fillId="0" borderId="143" xfId="11" applyNumberFormat="1" applyFont="1" applyBorder="1" applyAlignment="1">
      <alignment horizontal="right"/>
    </xf>
    <xf numFmtId="186" fontId="1" fillId="7" borderId="143" xfId="11" applyNumberFormat="1" applyFont="1" applyFill="1" applyBorder="1" applyAlignment="1">
      <alignment horizontal="right"/>
    </xf>
    <xf numFmtId="176" fontId="1" fillId="0" borderId="148" xfId="11" applyNumberFormat="1" applyFont="1" applyFill="1" applyBorder="1" applyAlignment="1">
      <alignment horizontal="right" vertical="center"/>
    </xf>
    <xf numFmtId="176" fontId="1" fillId="4" borderId="72" xfId="11" applyNumberFormat="1" applyFont="1" applyFill="1" applyBorder="1" applyAlignment="1">
      <alignment horizontal="center" vertical="center"/>
    </xf>
    <xf numFmtId="176" fontId="1" fillId="4" borderId="72" xfId="11" applyNumberFormat="1" applyFont="1" applyFill="1" applyBorder="1" applyAlignment="1">
      <alignment horizontal="right" vertical="center"/>
    </xf>
    <xf numFmtId="176" fontId="1" fillId="8" borderId="72" xfId="11" applyNumberFormat="1" applyFont="1" applyFill="1" applyBorder="1" applyAlignment="1">
      <alignment horizontal="right" vertical="center"/>
    </xf>
    <xf numFmtId="176" fontId="1" fillId="4" borderId="202" xfId="11" applyNumberFormat="1" applyFont="1" applyFill="1" applyBorder="1" applyAlignment="1">
      <alignment horizontal="right" vertical="center"/>
    </xf>
    <xf numFmtId="176" fontId="0" fillId="0" borderId="198" xfId="11" applyNumberFormat="1" applyFont="1" applyBorder="1">
      <alignment vertical="center"/>
    </xf>
    <xf numFmtId="176" fontId="0" fillId="0" borderId="200" xfId="11" applyNumberFormat="1" applyFont="1" applyBorder="1" applyAlignment="1">
      <alignment horizontal="center" vertical="center"/>
    </xf>
    <xf numFmtId="183" fontId="0" fillId="0" borderId="130" xfId="0" applyNumberFormat="1" applyFont="1" applyBorder="1" applyAlignment="1">
      <alignment vertical="center" shrinkToFit="1"/>
    </xf>
    <xf numFmtId="177" fontId="0" fillId="0" borderId="82" xfId="0" applyNumberFormat="1" applyFont="1" applyFill="1" applyBorder="1" applyAlignment="1">
      <alignment vertical="center" shrinkToFit="1"/>
    </xf>
    <xf numFmtId="176" fontId="0" fillId="5" borderId="0" xfId="0" applyNumberFormat="1" applyFont="1" applyFill="1" applyAlignment="1">
      <alignment vertical="center"/>
    </xf>
    <xf numFmtId="177" fontId="0" fillId="5" borderId="0" xfId="3" applyNumberFormat="1" applyFont="1" applyFill="1" applyBorder="1" applyAlignment="1">
      <alignment vertical="center"/>
    </xf>
    <xf numFmtId="176" fontId="0" fillId="5" borderId="0" xfId="0" applyNumberFormat="1" applyFill="1" applyBorder="1" applyAlignment="1">
      <alignment vertical="center"/>
    </xf>
    <xf numFmtId="0" fontId="0" fillId="0" borderId="83" xfId="2" applyFont="1" applyBorder="1" applyAlignment="1">
      <alignment horizontal="center" vertical="center" wrapText="1"/>
    </xf>
    <xf numFmtId="0" fontId="0" fillId="0" borderId="83" xfId="2" applyFont="1" applyBorder="1" applyAlignment="1">
      <alignment vertical="center" wrapText="1"/>
    </xf>
    <xf numFmtId="0" fontId="8" fillId="0" borderId="102" xfId="2" applyFont="1" applyBorder="1" applyAlignment="1">
      <alignment horizontal="left" vertical="center" wrapText="1"/>
    </xf>
    <xf numFmtId="0" fontId="0" fillId="0" borderId="83" xfId="2" applyFont="1" applyBorder="1" applyAlignment="1">
      <alignment horizontal="left" vertical="center" wrapText="1"/>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8" fillId="0" borderId="53" xfId="2" applyFont="1" applyBorder="1" applyAlignment="1">
      <alignment horizontal="center" vertical="center" wrapText="1"/>
    </xf>
    <xf numFmtId="0" fontId="1" fillId="0" borderId="83" xfId="2" applyFont="1" applyBorder="1" applyAlignment="1">
      <alignment horizontal="left" vertical="center" wrapText="1"/>
    </xf>
    <xf numFmtId="0" fontId="1" fillId="0" borderId="70" xfId="2" applyFont="1" applyBorder="1" applyAlignment="1">
      <alignment horizontal="left" vertical="center" wrapText="1"/>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0" fillId="0" borderId="102" xfId="2" applyFont="1" applyBorder="1" applyAlignment="1">
      <alignment horizontal="left" vertical="center" wrapText="1"/>
    </xf>
    <xf numFmtId="0" fontId="1" fillId="0" borderId="102" xfId="2" applyFont="1" applyBorder="1" applyAlignment="1">
      <alignment horizontal="left" vertical="center" wrapText="1"/>
    </xf>
    <xf numFmtId="0" fontId="1" fillId="0" borderId="103" xfId="2" applyFont="1" applyBorder="1" applyAlignment="1">
      <alignment horizontal="left" vertical="center" wrapText="1"/>
    </xf>
    <xf numFmtId="0" fontId="1" fillId="0" borderId="134" xfId="2" applyFont="1" applyBorder="1" applyAlignment="1">
      <alignment horizontal="center" vertical="center" wrapText="1"/>
    </xf>
    <xf numFmtId="0" fontId="1" fillId="0" borderId="125" xfId="2" applyFont="1" applyBorder="1" applyAlignment="1">
      <alignment horizontal="center" vertical="center" wrapText="1"/>
    </xf>
    <xf numFmtId="0" fontId="1" fillId="0" borderId="204" xfId="2" applyFont="1" applyBorder="1" applyAlignment="1">
      <alignment horizontal="center" vertical="center" wrapText="1"/>
    </xf>
    <xf numFmtId="0" fontId="1" fillId="0" borderId="126" xfId="2" applyFont="1" applyBorder="1" applyAlignment="1">
      <alignment horizontal="center" vertical="center" wrapText="1"/>
    </xf>
    <xf numFmtId="0" fontId="1" fillId="0" borderId="206" xfId="2" applyFont="1" applyBorder="1" applyAlignment="1">
      <alignment horizontal="center" vertical="center" wrapText="1"/>
    </xf>
    <xf numFmtId="0" fontId="1" fillId="0" borderId="207" xfId="2" applyFont="1" applyBorder="1" applyAlignment="1">
      <alignment horizontal="center" vertical="center" wrapText="1"/>
    </xf>
    <xf numFmtId="0" fontId="1" fillId="0" borderId="214" xfId="2" applyFont="1" applyBorder="1" applyAlignment="1">
      <alignment horizontal="center" vertical="center" wrapText="1"/>
    </xf>
    <xf numFmtId="0" fontId="1" fillId="0" borderId="215" xfId="2" applyFont="1" applyBorder="1" applyAlignment="1">
      <alignment horizontal="center" vertical="center" wrapText="1"/>
    </xf>
    <xf numFmtId="0" fontId="1" fillId="0" borderId="217" xfId="2" applyFont="1" applyBorder="1" applyAlignment="1">
      <alignment horizontal="center" vertical="center" wrapText="1"/>
    </xf>
    <xf numFmtId="0" fontId="1" fillId="0" borderId="218" xfId="2" applyFont="1" applyBorder="1" applyAlignment="1">
      <alignment horizontal="center" vertical="center" wrapText="1"/>
    </xf>
    <xf numFmtId="0" fontId="1" fillId="0" borderId="219" xfId="2" applyFont="1" applyBorder="1" applyAlignment="1">
      <alignment horizontal="center" vertical="center" wrapText="1"/>
    </xf>
    <xf numFmtId="0" fontId="1" fillId="0" borderId="220" xfId="2" applyFont="1" applyBorder="1" applyAlignment="1">
      <alignment horizontal="center" vertical="center" wrapText="1"/>
    </xf>
    <xf numFmtId="176" fontId="0" fillId="0" borderId="130" xfId="0" applyNumberFormat="1" applyFont="1" applyBorder="1" applyAlignment="1">
      <alignment horizontal="center" vertical="center"/>
    </xf>
    <xf numFmtId="176" fontId="0" fillId="0" borderId="133" xfId="0" applyNumberFormat="1" applyFont="1" applyBorder="1" applyAlignment="1">
      <alignment horizontal="center" vertical="center"/>
    </xf>
    <xf numFmtId="176" fontId="0" fillId="0" borderId="130" xfId="0" applyNumberFormat="1" applyFont="1" applyBorder="1" applyAlignment="1">
      <alignment vertical="center"/>
    </xf>
    <xf numFmtId="176" fontId="0" fillId="0" borderId="133" xfId="0" applyNumberFormat="1" applyFont="1" applyBorder="1" applyAlignment="1">
      <alignment vertical="center"/>
    </xf>
    <xf numFmtId="176" fontId="0" fillId="0" borderId="134" xfId="0" applyNumberFormat="1" applyFont="1" applyBorder="1" applyAlignment="1">
      <alignment vertical="center"/>
    </xf>
    <xf numFmtId="181" fontId="16" fillId="0" borderId="68" xfId="0" applyNumberFormat="1" applyFont="1" applyBorder="1">
      <alignment vertical="center"/>
    </xf>
    <xf numFmtId="176" fontId="16" fillId="0" borderId="151" xfId="0" applyNumberFormat="1" applyFont="1" applyBorder="1">
      <alignment vertical="center"/>
    </xf>
    <xf numFmtId="181" fontId="16" fillId="0" borderId="185" xfId="0" applyNumberFormat="1" applyFont="1" applyBorder="1">
      <alignment vertical="center"/>
    </xf>
    <xf numFmtId="176" fontId="16" fillId="0" borderId="133" xfId="0" applyNumberFormat="1" applyFont="1" applyBorder="1">
      <alignment vertical="center"/>
    </xf>
    <xf numFmtId="181" fontId="16" fillId="0" borderId="185" xfId="0" applyNumberFormat="1" applyFont="1" applyBorder="1" applyAlignment="1">
      <alignment vertical="center"/>
    </xf>
    <xf numFmtId="176" fontId="16" fillId="0" borderId="133" xfId="0" applyNumberFormat="1" applyFont="1" applyBorder="1" applyAlignment="1">
      <alignment vertical="center"/>
    </xf>
    <xf numFmtId="179" fontId="0" fillId="0" borderId="133" xfId="0" applyNumberFormat="1" applyFont="1" applyBorder="1" applyAlignment="1">
      <alignment vertical="center" shrinkToFit="1"/>
    </xf>
    <xf numFmtId="176" fontId="0" fillId="0" borderId="227" xfId="0" applyNumberFormat="1" applyFont="1" applyBorder="1" applyAlignment="1">
      <alignment vertical="center"/>
    </xf>
    <xf numFmtId="0" fontId="0" fillId="0" borderId="235" xfId="0" applyFont="1" applyBorder="1" applyAlignment="1">
      <alignment horizontal="center" vertical="center"/>
    </xf>
    <xf numFmtId="181" fontId="0" fillId="0" borderId="47" xfId="0" applyNumberFormat="1" applyFont="1" applyBorder="1" applyAlignment="1">
      <alignment horizontal="right" vertical="center"/>
    </xf>
    <xf numFmtId="181" fontId="0" fillId="0" borderId="236" xfId="0" applyNumberFormat="1" applyFont="1" applyBorder="1" applyAlignment="1">
      <alignment horizontal="right" vertical="center"/>
    </xf>
    <xf numFmtId="176" fontId="0" fillId="9" borderId="1" xfId="0" applyNumberFormat="1" applyFont="1" applyFill="1" applyBorder="1" applyAlignment="1">
      <alignment vertical="center" shrinkToFit="1"/>
    </xf>
    <xf numFmtId="176" fontId="0" fillId="0" borderId="130" xfId="0" applyNumberFormat="1" applyBorder="1" applyAlignment="1">
      <alignment vertical="center"/>
    </xf>
    <xf numFmtId="9" fontId="0" fillId="0" borderId="130" xfId="4" applyFont="1" applyBorder="1" applyAlignment="1">
      <alignment vertical="center" shrinkToFit="1"/>
    </xf>
    <xf numFmtId="179" fontId="0" fillId="9" borderId="1" xfId="0" applyNumberFormat="1" applyFont="1" applyFill="1" applyBorder="1" applyAlignment="1">
      <alignment vertical="center" shrinkToFit="1"/>
    </xf>
    <xf numFmtId="176" fontId="0" fillId="9" borderId="2" xfId="0" applyNumberFormat="1" applyFont="1" applyFill="1" applyBorder="1" applyAlignment="1">
      <alignment vertical="center" shrinkToFit="1"/>
    </xf>
    <xf numFmtId="0" fontId="0" fillId="0" borderId="37" xfId="0" applyFont="1" applyFill="1" applyBorder="1" applyAlignment="1">
      <alignment vertical="center"/>
    </xf>
    <xf numFmtId="181" fontId="0" fillId="10" borderId="47" xfId="0" applyNumberFormat="1" applyFont="1" applyFill="1" applyBorder="1" applyAlignment="1">
      <alignment horizontal="right" vertical="center"/>
    </xf>
    <xf numFmtId="178" fontId="0" fillId="0" borderId="70" xfId="0" applyNumberFormat="1" applyFont="1" applyBorder="1" applyAlignment="1">
      <alignment vertical="center" shrinkToFit="1"/>
    </xf>
    <xf numFmtId="178" fontId="0" fillId="2" borderId="103" xfId="0" applyNumberFormat="1" applyFont="1" applyFill="1" applyBorder="1" applyAlignment="1">
      <alignment vertical="center" shrinkToFit="1"/>
    </xf>
    <xf numFmtId="179" fontId="0" fillId="0" borderId="57" xfId="0" applyNumberFormat="1" applyFont="1" applyBorder="1" applyAlignment="1">
      <alignment vertical="center"/>
    </xf>
    <xf numFmtId="176" fontId="0" fillId="0" borderId="68" xfId="0" applyNumberFormat="1" applyFont="1" applyBorder="1" applyAlignment="1">
      <alignment horizontal="left" vertical="center" indent="1"/>
    </xf>
    <xf numFmtId="176" fontId="0" fillId="0" borderId="48" xfId="0" applyNumberFormat="1" applyFont="1" applyBorder="1" applyAlignment="1">
      <alignment horizontal="left" vertical="center" indent="1"/>
    </xf>
    <xf numFmtId="176" fontId="0" fillId="0" borderId="133"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238" xfId="0" applyNumberFormat="1" applyFont="1" applyBorder="1" applyAlignment="1">
      <alignment horizontal="center" vertical="center"/>
    </xf>
    <xf numFmtId="176" fontId="0" fillId="0" borderId="239"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0" fillId="0" borderId="133" xfId="0" applyNumberFormat="1" applyFont="1" applyBorder="1" applyAlignment="1">
      <alignment horizontal="center" vertical="center"/>
    </xf>
    <xf numFmtId="176" fontId="0" fillId="0" borderId="247" xfId="0" applyNumberFormat="1" applyFont="1" applyBorder="1" applyAlignment="1">
      <alignment vertical="center"/>
    </xf>
    <xf numFmtId="181" fontId="0" fillId="0" borderId="250" xfId="0" applyNumberFormat="1" applyFont="1" applyBorder="1" applyAlignment="1">
      <alignment horizontal="right" vertical="center"/>
    </xf>
    <xf numFmtId="177" fontId="0" fillId="0" borderId="12"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83" xfId="0" applyNumberFormat="1" applyFont="1" applyBorder="1" applyAlignment="1">
      <alignment horizontal="center" vertical="center" shrinkToFit="1"/>
    </xf>
    <xf numFmtId="176" fontId="0" fillId="0" borderId="24" xfId="0" applyNumberFormat="1" applyFont="1" applyBorder="1" applyAlignment="1">
      <alignment vertical="center"/>
    </xf>
    <xf numFmtId="177" fontId="0" fillId="2" borderId="145" xfId="0" applyNumberFormat="1" applyFont="1" applyFill="1" applyBorder="1" applyAlignment="1">
      <alignment horizontal="center" vertical="center" shrinkToFit="1"/>
    </xf>
    <xf numFmtId="176" fontId="0" fillId="0" borderId="243" xfId="0" applyNumberFormat="1" applyFont="1" applyBorder="1" applyAlignment="1">
      <alignment horizontal="center" vertical="center" shrinkToFit="1"/>
    </xf>
    <xf numFmtId="176" fontId="0" fillId="0" borderId="251" xfId="0" applyNumberFormat="1" applyFont="1" applyBorder="1" applyAlignment="1">
      <alignment horizontal="center" vertical="center" shrinkToFit="1"/>
    </xf>
    <xf numFmtId="176" fontId="1" fillId="0" borderId="252" xfId="11" applyNumberFormat="1" applyFont="1" applyBorder="1" applyAlignment="1">
      <alignment vertical="center"/>
    </xf>
    <xf numFmtId="176" fontId="1" fillId="0" borderId="253" xfId="11" applyNumberFormat="1" applyFont="1" applyBorder="1" applyAlignment="1">
      <alignment horizontal="center" vertical="center" shrinkToFit="1"/>
    </xf>
    <xf numFmtId="176" fontId="1" fillId="8" borderId="253" xfId="11" applyNumberFormat="1" applyFont="1" applyFill="1" applyBorder="1" applyAlignment="1">
      <alignment horizontal="center" vertical="center" shrinkToFit="1"/>
    </xf>
    <xf numFmtId="176" fontId="0" fillId="0" borderId="253" xfId="11" applyNumberFormat="1" applyFont="1" applyBorder="1" applyAlignment="1">
      <alignment horizontal="center" vertical="center" shrinkToFit="1"/>
    </xf>
    <xf numFmtId="176" fontId="1" fillId="0" borderId="254" xfId="11" applyNumberFormat="1" applyFont="1" applyBorder="1" applyAlignment="1">
      <alignment horizontal="center" vertical="center" shrinkToFit="1"/>
    </xf>
    <xf numFmtId="176" fontId="0" fillId="0" borderId="255" xfId="0" applyNumberFormat="1" applyFont="1" applyBorder="1" applyAlignment="1">
      <alignment vertical="center" shrinkToFit="1"/>
    </xf>
    <xf numFmtId="176" fontId="0" fillId="0" borderId="256" xfId="0" applyNumberFormat="1" applyFont="1" applyBorder="1" applyAlignment="1">
      <alignment horizontal="center" vertical="center" shrinkToFit="1"/>
    </xf>
    <xf numFmtId="179" fontId="9" fillId="5" borderId="235" xfId="0" applyNumberFormat="1" applyFont="1" applyFill="1" applyBorder="1" applyAlignment="1">
      <alignment horizontal="center" vertical="center" shrinkToFit="1"/>
    </xf>
    <xf numFmtId="179" fontId="0" fillId="0" borderId="235" xfId="0" applyNumberFormat="1" applyFont="1" applyBorder="1" applyAlignment="1">
      <alignment horizontal="center" vertical="center" shrinkToFit="1"/>
    </xf>
    <xf numFmtId="177" fontId="0" fillId="0" borderId="255" xfId="0" applyNumberFormat="1" applyFont="1" applyBorder="1" applyAlignment="1">
      <alignment horizontal="center" vertical="center" shrinkToFit="1"/>
    </xf>
    <xf numFmtId="177" fontId="0" fillId="0" borderId="256" xfId="0" applyNumberFormat="1" applyFont="1" applyBorder="1" applyAlignment="1">
      <alignment horizontal="center" vertical="center" shrinkToFit="1"/>
    </xf>
    <xf numFmtId="177" fontId="0" fillId="0" borderId="251" xfId="0" applyNumberFormat="1" applyFont="1" applyBorder="1" applyAlignment="1">
      <alignment horizontal="center" vertical="center" shrinkToFit="1"/>
    </xf>
    <xf numFmtId="176" fontId="1" fillId="0" borderId="252" xfId="11" applyNumberFormat="1" applyFont="1" applyBorder="1" applyAlignment="1">
      <alignment horizontal="center" vertical="center"/>
    </xf>
    <xf numFmtId="176" fontId="0" fillId="0" borderId="258" xfId="11" applyNumberFormat="1" applyFont="1" applyFill="1" applyBorder="1">
      <alignment vertical="center"/>
    </xf>
    <xf numFmtId="176" fontId="1" fillId="0" borderId="258" xfId="11" applyNumberFormat="1" applyFont="1" applyFill="1" applyBorder="1" applyAlignment="1">
      <alignment horizontal="right" vertical="center"/>
    </xf>
    <xf numFmtId="176" fontId="1" fillId="8" borderId="258" xfId="11" applyNumberFormat="1" applyFont="1" applyFill="1" applyBorder="1" applyAlignment="1">
      <alignment horizontal="right" vertical="center"/>
    </xf>
    <xf numFmtId="176" fontId="1" fillId="0" borderId="258" xfId="11" applyNumberFormat="1" applyFont="1" applyBorder="1" applyAlignment="1">
      <alignment horizontal="right" vertical="center"/>
    </xf>
    <xf numFmtId="176" fontId="1" fillId="0" borderId="258" xfId="11" applyNumberFormat="1" applyFont="1" applyBorder="1" applyAlignment="1">
      <alignment horizontal="right"/>
    </xf>
    <xf numFmtId="186" fontId="1" fillId="7" borderId="258" xfId="11" applyNumberFormat="1" applyFont="1" applyFill="1" applyBorder="1" applyAlignment="1">
      <alignment horizontal="right"/>
    </xf>
    <xf numFmtId="176" fontId="1" fillId="0" borderId="237" xfId="11" applyNumberFormat="1" applyFont="1" applyFill="1" applyBorder="1" applyAlignment="1">
      <alignment horizontal="right" vertical="center"/>
    </xf>
    <xf numFmtId="176" fontId="0" fillId="0" borderId="130" xfId="0" applyNumberFormat="1" applyFont="1" applyBorder="1" applyAlignment="1">
      <alignment horizontal="center" vertical="center" shrinkToFit="1"/>
    </xf>
    <xf numFmtId="177" fontId="0" fillId="2" borderId="145" xfId="0" applyNumberFormat="1" applyFont="1" applyFill="1" applyBorder="1" applyAlignment="1">
      <alignment vertical="center" shrinkToFit="1"/>
    </xf>
    <xf numFmtId="177" fontId="0" fillId="2" borderId="147" xfId="0" applyNumberFormat="1" applyFont="1" applyFill="1" applyBorder="1" applyAlignment="1">
      <alignment vertical="center" shrinkToFit="1"/>
    </xf>
    <xf numFmtId="177" fontId="0" fillId="0" borderId="243" xfId="0" applyNumberFormat="1" applyBorder="1" applyAlignment="1">
      <alignment horizontal="center" vertical="center" shrinkToFit="1"/>
    </xf>
    <xf numFmtId="176" fontId="1" fillId="8" borderId="258" xfId="11" applyNumberFormat="1" applyFont="1" applyFill="1" applyBorder="1" applyAlignment="1">
      <alignment horizontal="right"/>
    </xf>
    <xf numFmtId="176" fontId="1" fillId="0" borderId="258" xfId="11" applyNumberFormat="1" applyFont="1" applyFill="1" applyBorder="1" applyAlignment="1">
      <alignment horizontal="right"/>
    </xf>
    <xf numFmtId="186" fontId="0" fillId="0" borderId="130" xfId="0" applyNumberFormat="1" applyFont="1" applyBorder="1" applyAlignment="1">
      <alignment vertical="center" shrinkToFit="1"/>
    </xf>
    <xf numFmtId="183" fontId="0" fillId="6" borderId="146" xfId="0" applyNumberFormat="1" applyFont="1" applyFill="1" applyBorder="1" applyAlignment="1">
      <alignment vertical="center" shrinkToFit="1"/>
    </xf>
    <xf numFmtId="176" fontId="0" fillId="6" borderId="147" xfId="0" applyNumberFormat="1" applyFont="1" applyFill="1" applyBorder="1" applyAlignment="1">
      <alignment vertical="center" shrinkToFit="1"/>
    </xf>
    <xf numFmtId="176" fontId="0" fillId="0" borderId="252" xfId="11" applyNumberFormat="1" applyFont="1" applyBorder="1" applyAlignment="1">
      <alignment horizontal="center" vertical="center"/>
    </xf>
    <xf numFmtId="176" fontId="0" fillId="0" borderId="258" xfId="11" applyNumberFormat="1" applyFont="1" applyBorder="1">
      <alignment vertical="center"/>
    </xf>
    <xf numFmtId="178" fontId="0" fillId="2" borderId="147" xfId="0" applyNumberFormat="1" applyFont="1" applyFill="1" applyBorder="1" applyAlignment="1">
      <alignment vertical="center" shrinkToFit="1"/>
    </xf>
    <xf numFmtId="176" fontId="0" fillId="2" borderId="143" xfId="0" applyNumberFormat="1" applyFont="1" applyFill="1" applyBorder="1" applyAlignment="1">
      <alignment horizontal="center" vertical="center" shrinkToFit="1"/>
    </xf>
    <xf numFmtId="177" fontId="0" fillId="2" borderId="143" xfId="0" applyNumberFormat="1" applyFont="1" applyFill="1" applyBorder="1" applyAlignment="1">
      <alignment vertical="center" shrinkToFit="1"/>
    </xf>
    <xf numFmtId="176" fontId="0" fillId="2" borderId="148" xfId="0" applyNumberFormat="1" applyFont="1" applyFill="1" applyBorder="1" applyAlignment="1">
      <alignment vertical="center" shrinkToFit="1"/>
    </xf>
    <xf numFmtId="177" fontId="0" fillId="0" borderId="195" xfId="0" applyNumberFormat="1" applyFont="1" applyBorder="1" applyAlignment="1">
      <alignment horizontal="center" vertical="center" shrinkToFit="1"/>
    </xf>
    <xf numFmtId="177" fontId="0" fillId="0" borderId="260" xfId="0" applyNumberFormat="1" applyFont="1" applyBorder="1" applyAlignment="1">
      <alignment horizontal="center" vertical="center" shrinkToFit="1"/>
    </xf>
    <xf numFmtId="176" fontId="0" fillId="11" borderId="24" xfId="0" applyNumberFormat="1" applyFont="1" applyFill="1" applyBorder="1" applyAlignment="1">
      <alignment horizontal="center" vertical="center" shrinkToFit="1"/>
    </xf>
    <xf numFmtId="183" fontId="0" fillId="11" borderId="24" xfId="0" applyNumberFormat="1" applyFont="1" applyFill="1" applyBorder="1" applyAlignment="1">
      <alignment vertical="center" shrinkToFit="1"/>
    </xf>
    <xf numFmtId="176" fontId="0" fillId="11" borderId="24" xfId="0" applyNumberFormat="1" applyFont="1" applyFill="1" applyBorder="1" applyAlignment="1">
      <alignment vertical="center" shrinkToFit="1"/>
    </xf>
    <xf numFmtId="176" fontId="0" fillId="6" borderId="11" xfId="0" applyNumberFormat="1" applyFont="1" applyFill="1" applyBorder="1" applyAlignment="1">
      <alignment horizontal="center" vertical="center" shrinkToFit="1"/>
    </xf>
    <xf numFmtId="183" fontId="0" fillId="6" borderId="11" xfId="0" applyNumberFormat="1" applyFont="1" applyFill="1" applyBorder="1" applyAlignment="1">
      <alignment vertical="center" shrinkToFit="1"/>
    </xf>
    <xf numFmtId="176" fontId="0" fillId="6" borderId="113" xfId="0" applyNumberFormat="1" applyFont="1" applyFill="1" applyBorder="1" applyAlignment="1">
      <alignment vertical="center" shrinkToFit="1"/>
    </xf>
    <xf numFmtId="176" fontId="0" fillId="11" borderId="99" xfId="0" applyNumberFormat="1" applyFont="1" applyFill="1" applyBorder="1" applyAlignment="1">
      <alignment horizontal="center" vertical="center" shrinkToFit="1"/>
    </xf>
    <xf numFmtId="183" fontId="0" fillId="11" borderId="99" xfId="0" applyNumberFormat="1" applyFont="1" applyFill="1" applyBorder="1" applyAlignment="1">
      <alignment vertical="center" shrinkToFit="1"/>
    </xf>
    <xf numFmtId="183" fontId="0" fillId="11" borderId="51" xfId="0" applyNumberFormat="1" applyFont="1" applyFill="1" applyBorder="1" applyAlignment="1">
      <alignment vertical="center" shrinkToFit="1"/>
    </xf>
    <xf numFmtId="176" fontId="0" fillId="11" borderId="112" xfId="0" applyNumberFormat="1" applyFont="1" applyFill="1" applyBorder="1" applyAlignment="1">
      <alignment vertical="center" shrinkToFit="1"/>
    </xf>
    <xf numFmtId="176" fontId="0" fillId="0" borderId="261" xfId="0" applyNumberFormat="1" applyFont="1" applyBorder="1" applyAlignment="1">
      <alignment horizontal="center" vertical="center" shrinkToFit="1"/>
    </xf>
    <xf numFmtId="186" fontId="0" fillId="0" borderId="24" xfId="0" applyNumberFormat="1" applyFont="1" applyBorder="1" applyAlignment="1">
      <alignment vertical="center"/>
    </xf>
    <xf numFmtId="176" fontId="0" fillId="0" borderId="152" xfId="0" applyNumberFormat="1" applyFont="1" applyBorder="1" applyAlignment="1">
      <alignment vertical="center" shrinkToFit="1"/>
    </xf>
    <xf numFmtId="177" fontId="0" fillId="0" borderId="0" xfId="3" applyNumberFormat="1" applyFont="1" applyFill="1" applyBorder="1" applyAlignment="1">
      <alignment vertical="center"/>
    </xf>
    <xf numFmtId="186" fontId="0" fillId="0" borderId="10" xfId="0" applyNumberFormat="1" applyFont="1" applyBorder="1" applyAlignment="1">
      <alignment vertical="center" shrinkToFit="1"/>
    </xf>
    <xf numFmtId="176" fontId="0" fillId="0" borderId="134" xfId="0" applyNumberFormat="1" applyFont="1" applyBorder="1" applyAlignment="1">
      <alignment vertical="center" shrinkToFit="1"/>
    </xf>
    <xf numFmtId="186" fontId="0" fillId="0" borderId="24" xfId="0" applyNumberFormat="1" applyFont="1" applyBorder="1" applyAlignment="1">
      <alignment horizontal="right" vertical="center"/>
    </xf>
    <xf numFmtId="177" fontId="0" fillId="0" borderId="235" xfId="3" applyNumberFormat="1" applyFont="1" applyBorder="1" applyAlignment="1">
      <alignment horizontal="center" vertical="center" shrinkToFit="1"/>
    </xf>
    <xf numFmtId="177" fontId="0" fillId="0" borderId="235" xfId="0" applyNumberFormat="1" applyBorder="1" applyAlignment="1">
      <alignment horizontal="center" vertical="center" shrinkToFit="1"/>
    </xf>
    <xf numFmtId="177" fontId="0" fillId="0" borderId="257" xfId="0" applyNumberFormat="1" applyFont="1" applyBorder="1" applyAlignment="1">
      <alignment horizontal="center" vertical="center" shrinkToFit="1"/>
    </xf>
    <xf numFmtId="177" fontId="0" fillId="0" borderId="263" xfId="0" applyNumberFormat="1" applyFont="1" applyBorder="1" applyAlignment="1">
      <alignment horizontal="center" vertical="center" shrinkToFit="1"/>
    </xf>
    <xf numFmtId="177" fontId="0" fillId="0" borderId="266" xfId="3" applyNumberFormat="1" applyFont="1" applyBorder="1" applyAlignment="1">
      <alignment horizontal="center" vertical="center" shrinkToFit="1"/>
    </xf>
    <xf numFmtId="177" fontId="0" fillId="0" borderId="266" xfId="0" applyNumberFormat="1" applyBorder="1" applyAlignment="1">
      <alignment horizontal="center" vertical="center" shrinkToFit="1"/>
    </xf>
    <xf numFmtId="177" fontId="0" fillId="0" borderId="243" xfId="0" applyNumberFormat="1" applyFont="1" applyBorder="1" applyAlignment="1">
      <alignment horizontal="center" vertical="center" shrinkToFit="1"/>
    </xf>
    <xf numFmtId="177" fontId="0" fillId="0" borderId="243" xfId="0" applyNumberFormat="1" applyFont="1" applyBorder="1" applyAlignment="1">
      <alignment vertical="center"/>
    </xf>
    <xf numFmtId="177" fontId="0" fillId="0" borderId="268" xfId="0" applyNumberFormat="1" applyFont="1" applyBorder="1" applyAlignment="1">
      <alignment horizontal="center" vertical="center"/>
    </xf>
    <xf numFmtId="177" fontId="0" fillId="0" borderId="268" xfId="0" applyNumberFormat="1" applyFont="1" applyBorder="1" applyAlignment="1">
      <alignment vertical="center"/>
    </xf>
    <xf numFmtId="177" fontId="0" fillId="5" borderId="130" xfId="0" applyNumberFormat="1" applyFont="1" applyFill="1" applyBorder="1" applyAlignment="1">
      <alignment vertical="center" shrinkToFit="1"/>
    </xf>
    <xf numFmtId="177" fontId="0" fillId="0" borderId="185" xfId="0" applyNumberFormat="1" applyFill="1" applyBorder="1" applyAlignment="1">
      <alignment horizontal="center" vertical="center" shrinkToFit="1"/>
    </xf>
    <xf numFmtId="177" fontId="0" fillId="0" borderId="130" xfId="0" applyNumberFormat="1" applyFill="1" applyBorder="1" applyAlignment="1">
      <alignment horizontal="center" vertical="center" shrinkToFit="1"/>
    </xf>
    <xf numFmtId="177" fontId="0" fillId="0" borderId="130" xfId="0" applyNumberFormat="1" applyFont="1" applyFill="1" applyBorder="1" applyAlignment="1">
      <alignment horizontal="center" vertical="center" shrinkToFit="1"/>
    </xf>
    <xf numFmtId="177" fontId="0" fillId="0" borderId="130" xfId="0" applyNumberFormat="1" applyFont="1" applyFill="1" applyBorder="1" applyAlignment="1">
      <alignment vertical="center" shrinkToFit="1"/>
    </xf>
    <xf numFmtId="177" fontId="0" fillId="0" borderId="185" xfId="0" applyNumberFormat="1" applyFill="1" applyBorder="1" applyAlignment="1">
      <alignment vertical="center" shrinkToFit="1"/>
    </xf>
    <xf numFmtId="177" fontId="0" fillId="0" borderId="130" xfId="0" applyNumberFormat="1" applyFont="1" applyBorder="1" applyAlignment="1">
      <alignment vertical="center" shrinkToFit="1"/>
    </xf>
    <xf numFmtId="177" fontId="0" fillId="0" borderId="130" xfId="0" applyNumberFormat="1" applyFill="1" applyBorder="1" applyAlignment="1">
      <alignment vertical="center" shrinkToFit="1"/>
    </xf>
    <xf numFmtId="177" fontId="0" fillId="0" borderId="144" xfId="0" applyNumberFormat="1" applyFill="1" applyBorder="1" applyAlignment="1">
      <alignment vertical="center" shrinkToFit="1"/>
    </xf>
    <xf numFmtId="177" fontId="0" fillId="0" borderId="144" xfId="0" applyNumberFormat="1" applyFont="1" applyFill="1" applyBorder="1" applyAlignment="1">
      <alignment vertical="center" shrinkToFit="1"/>
    </xf>
    <xf numFmtId="177" fontId="0" fillId="5" borderId="151" xfId="0" applyNumberFormat="1" applyFill="1" applyBorder="1" applyAlignment="1">
      <alignment vertical="center"/>
    </xf>
    <xf numFmtId="182" fontId="0" fillId="0" borderId="151" xfId="0" applyNumberFormat="1" applyFont="1" applyFill="1" applyBorder="1" applyAlignment="1">
      <alignment vertical="center"/>
    </xf>
    <xf numFmtId="177" fontId="0" fillId="0" borderId="151" xfId="0" applyNumberFormat="1" applyFont="1" applyBorder="1" applyAlignment="1">
      <alignment vertical="center"/>
    </xf>
    <xf numFmtId="177" fontId="0" fillId="0" borderId="152" xfId="0" applyNumberFormat="1" applyBorder="1" applyAlignment="1">
      <alignment vertical="center"/>
    </xf>
    <xf numFmtId="177" fontId="0" fillId="2" borderId="130" xfId="0" applyNumberFormat="1" applyFont="1" applyFill="1" applyBorder="1" applyAlignment="1">
      <alignment vertical="center" shrinkToFit="1"/>
    </xf>
    <xf numFmtId="177" fontId="0" fillId="0" borderId="152" xfId="0" applyNumberFormat="1" applyFont="1" applyBorder="1" applyAlignment="1">
      <alignment vertical="center"/>
    </xf>
    <xf numFmtId="0" fontId="0" fillId="0" borderId="151" xfId="3" applyFont="1" applyFill="1" applyBorder="1" applyAlignment="1">
      <alignment vertical="center" shrinkToFit="1"/>
    </xf>
    <xf numFmtId="0" fontId="0" fillId="0" borderId="152" xfId="3" applyFont="1" applyFill="1" applyBorder="1" applyAlignment="1">
      <alignment vertical="center" shrinkToFit="1"/>
    </xf>
    <xf numFmtId="178" fontId="0" fillId="0" borderId="151" xfId="0" applyNumberFormat="1" applyFont="1" applyFill="1" applyBorder="1" applyAlignment="1">
      <alignment horizontal="left" vertical="center"/>
    </xf>
    <xf numFmtId="177" fontId="0" fillId="0" borderId="151" xfId="3" applyNumberFormat="1" applyFont="1" applyFill="1" applyBorder="1" applyAlignment="1">
      <alignment vertical="center" shrinkToFit="1"/>
    </xf>
    <xf numFmtId="178" fontId="0" fillId="0" borderId="152" xfId="0" applyNumberFormat="1" applyFont="1" applyFill="1" applyBorder="1" applyAlignment="1">
      <alignment horizontal="left" vertical="center"/>
    </xf>
    <xf numFmtId="177" fontId="0" fillId="5" borderId="130" xfId="3" applyNumberFormat="1" applyFont="1" applyFill="1" applyBorder="1" applyAlignment="1">
      <alignment vertical="center" shrinkToFit="1"/>
    </xf>
    <xf numFmtId="178" fontId="0" fillId="0" borderId="152" xfId="0" applyNumberFormat="1" applyFont="1" applyBorder="1" applyAlignment="1">
      <alignment horizontal="left" vertical="center"/>
    </xf>
    <xf numFmtId="9" fontId="0" fillId="0" borderId="151" xfId="0" applyNumberFormat="1" applyFont="1" applyFill="1" applyBorder="1" applyAlignment="1">
      <alignment vertical="center"/>
    </xf>
    <xf numFmtId="177" fontId="0" fillId="0" borderId="152" xfId="0" applyNumberFormat="1" applyFont="1" applyFill="1" applyBorder="1" applyAlignment="1">
      <alignment horizontal="left" vertical="center"/>
    </xf>
    <xf numFmtId="177" fontId="0" fillId="0" borderId="272" xfId="0" applyNumberFormat="1" applyFont="1" applyBorder="1" applyAlignment="1">
      <alignment horizontal="center" vertical="center" shrinkToFit="1"/>
    </xf>
    <xf numFmtId="177" fontId="0" fillId="0" borderId="272" xfId="0" applyNumberFormat="1" applyFont="1" applyBorder="1" applyAlignment="1">
      <alignment vertical="center"/>
    </xf>
    <xf numFmtId="181" fontId="0" fillId="0" borderId="266" xfId="0" applyNumberFormat="1" applyFont="1" applyBorder="1" applyAlignment="1">
      <alignment horizontal="right" vertical="center"/>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8" fillId="0" borderId="274" xfId="2" applyFont="1" applyBorder="1" applyAlignment="1">
      <alignment horizontal="center" vertical="center" wrapText="1"/>
    </xf>
    <xf numFmtId="0" fontId="8" fillId="0" borderId="263" xfId="2" applyFont="1" applyBorder="1" applyAlignment="1">
      <alignment horizontal="center" vertical="center" wrapText="1"/>
    </xf>
    <xf numFmtId="0" fontId="8" fillId="0" borderId="146" xfId="2" applyFont="1" applyBorder="1" applyAlignment="1">
      <alignment vertical="center" wrapText="1"/>
    </xf>
    <xf numFmtId="0" fontId="8" fillId="0" borderId="146" xfId="2" applyFont="1" applyBorder="1" applyAlignment="1">
      <alignment horizontal="left" vertical="center" wrapText="1"/>
    </xf>
    <xf numFmtId="0" fontId="0" fillId="0" borderId="146" xfId="2" applyFont="1" applyBorder="1" applyAlignment="1">
      <alignment horizontal="center" vertical="center" wrapText="1"/>
    </xf>
    <xf numFmtId="0" fontId="1" fillId="0" borderId="146" xfId="2" applyFont="1" applyBorder="1" applyAlignment="1">
      <alignment horizontal="center" vertical="center" wrapText="1"/>
    </xf>
    <xf numFmtId="0" fontId="1" fillId="0" borderId="147" xfId="2" applyFont="1" applyBorder="1" applyAlignment="1">
      <alignment horizontal="center" vertical="center" wrapText="1"/>
    </xf>
    <xf numFmtId="0" fontId="1" fillId="0" borderId="83" xfId="2" applyFont="1" applyBorder="1" applyAlignment="1">
      <alignment horizontal="center" vertical="center" wrapText="1" shrinkToFit="1"/>
    </xf>
    <xf numFmtId="0" fontId="8" fillId="0" borderId="83" xfId="2" applyFont="1" applyBorder="1" applyAlignment="1">
      <alignment horizontal="center" vertical="center" wrapText="1" shrinkToFit="1"/>
    </xf>
    <xf numFmtId="0" fontId="1" fillId="0" borderId="70" xfId="2" applyFont="1" applyBorder="1" applyAlignment="1">
      <alignment horizontal="center" vertical="center" wrapText="1"/>
    </xf>
    <xf numFmtId="0" fontId="0" fillId="0" borderId="146" xfId="2" applyFont="1" applyBorder="1" applyAlignment="1">
      <alignment horizontal="left" vertical="center" wrapText="1"/>
    </xf>
    <xf numFmtId="0" fontId="1" fillId="0" borderId="146" xfId="2" applyFont="1" applyBorder="1" applyAlignment="1">
      <alignment horizontal="left" vertical="center" wrapText="1"/>
    </xf>
    <xf numFmtId="0" fontId="9" fillId="0" borderId="146" xfId="2" applyFont="1" applyBorder="1" applyAlignment="1">
      <alignment horizontal="left" vertical="center" wrapText="1"/>
    </xf>
    <xf numFmtId="0" fontId="8" fillId="0" borderId="83" xfId="2" applyFont="1" applyBorder="1" applyAlignment="1">
      <alignment horizontal="right" vertical="center" wrapText="1"/>
    </xf>
    <xf numFmtId="0" fontId="8" fillId="0" borderId="276" xfId="2" applyFont="1" applyBorder="1" applyAlignment="1">
      <alignment horizontal="center" vertical="center" wrapText="1"/>
    </xf>
    <xf numFmtId="0" fontId="8" fillId="0" borderId="277" xfId="2" applyFont="1" applyBorder="1" applyAlignment="1">
      <alignment horizontal="center" vertical="center" wrapText="1"/>
    </xf>
    <xf numFmtId="0" fontId="8" fillId="0" borderId="279" xfId="2" applyFont="1" applyBorder="1" applyAlignment="1">
      <alignment vertical="center" wrapText="1"/>
    </xf>
    <xf numFmtId="0" fontId="8" fillId="0" borderId="279" xfId="2" applyFont="1" applyBorder="1" applyAlignment="1">
      <alignment horizontal="center" vertical="center" wrapText="1"/>
    </xf>
    <xf numFmtId="0" fontId="1" fillId="0" borderId="279" xfId="2" applyFont="1" applyBorder="1" applyAlignment="1">
      <alignment horizontal="center" vertical="center" wrapText="1"/>
    </xf>
    <xf numFmtId="0" fontId="8" fillId="0" borderId="283" xfId="2" applyFont="1" applyBorder="1" applyAlignment="1">
      <alignment vertical="center" wrapText="1"/>
    </xf>
    <xf numFmtId="0" fontId="0" fillId="0" borderId="283" xfId="2" applyFont="1" applyBorder="1" applyAlignment="1">
      <alignment horizontal="center" vertical="center" wrapText="1"/>
    </xf>
    <xf numFmtId="0" fontId="1" fillId="0" borderId="97" xfId="2" applyFont="1" applyBorder="1" applyAlignment="1">
      <alignment vertical="center"/>
    </xf>
    <xf numFmtId="0" fontId="1" fillId="0" borderId="283" xfId="2" applyFont="1" applyBorder="1" applyAlignment="1">
      <alignment horizontal="center" vertical="center" wrapText="1"/>
    </xf>
    <xf numFmtId="0" fontId="1" fillId="0" borderId="284" xfId="2" applyFont="1" applyBorder="1" applyAlignment="1">
      <alignment horizontal="center" vertical="center" wrapText="1"/>
    </xf>
    <xf numFmtId="0" fontId="1" fillId="0" borderId="283" xfId="2" applyFont="1" applyBorder="1" applyAlignment="1">
      <alignment vertical="center"/>
    </xf>
    <xf numFmtId="0" fontId="8" fillId="0" borderId="146" xfId="2" applyFont="1" applyBorder="1" applyAlignment="1">
      <alignment horizontal="right" vertical="center" wrapText="1"/>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8" fillId="0" borderId="0" xfId="2" applyFont="1" applyBorder="1" applyAlignment="1">
      <alignment horizontal="left" vertical="center" indent="1"/>
    </xf>
    <xf numFmtId="0" fontId="8" fillId="0" borderId="0" xfId="2" applyFont="1" applyBorder="1" applyAlignment="1">
      <alignment vertical="center" wrapText="1"/>
    </xf>
    <xf numFmtId="0" fontId="8" fillId="0" borderId="302" xfId="2" applyFont="1" applyBorder="1" applyAlignment="1">
      <alignment horizontal="center" vertical="center" wrapText="1"/>
    </xf>
    <xf numFmtId="0" fontId="8" fillId="0" borderId="303" xfId="2" applyFont="1" applyBorder="1" applyAlignment="1">
      <alignment horizontal="center" vertical="center" wrapText="1"/>
    </xf>
    <xf numFmtId="0" fontId="0" fillId="0" borderId="147" xfId="2" applyFont="1" applyBorder="1" applyAlignment="1">
      <alignment horizontal="left" vertical="center" wrapText="1"/>
    </xf>
    <xf numFmtId="0" fontId="1" fillId="0" borderId="25" xfId="2" applyFont="1" applyFill="1" applyBorder="1" applyAlignment="1">
      <alignment horizontal="center" vertical="center" wrapText="1"/>
    </xf>
    <xf numFmtId="0" fontId="1" fillId="0" borderId="26" xfId="2" applyFont="1" applyFill="1" applyBorder="1" applyAlignment="1">
      <alignment horizontal="center" vertical="center" wrapText="1"/>
    </xf>
    <xf numFmtId="0" fontId="1" fillId="0" borderId="104" xfId="2" applyFont="1" applyFill="1" applyBorder="1" applyAlignment="1">
      <alignment horizontal="center" vertical="center" wrapText="1"/>
    </xf>
    <xf numFmtId="0" fontId="1" fillId="0" borderId="13" xfId="2" applyFont="1" applyFill="1" applyBorder="1" applyAlignment="1">
      <alignment horizontal="center" vertical="center" wrapText="1"/>
    </xf>
    <xf numFmtId="0" fontId="1" fillId="0" borderId="14" xfId="2" applyFont="1" applyFill="1" applyBorder="1" applyAlignment="1">
      <alignment horizontal="center" vertical="center" wrapText="1"/>
    </xf>
    <xf numFmtId="0" fontId="1" fillId="0" borderId="48" xfId="2" applyFont="1" applyFill="1" applyBorder="1" applyAlignment="1">
      <alignment horizontal="center" vertical="center" wrapText="1"/>
    </xf>
    <xf numFmtId="0" fontId="17" fillId="0" borderId="10" xfId="0" applyFont="1" applyBorder="1" applyAlignment="1">
      <alignment vertical="center"/>
    </xf>
    <xf numFmtId="0" fontId="17" fillId="0" borderId="0" xfId="0" applyFont="1" applyBorder="1" applyAlignment="1">
      <alignment vertical="center"/>
    </xf>
    <xf numFmtId="0" fontId="8" fillId="0" borderId="0" xfId="2" applyFont="1" applyBorder="1" applyAlignment="1">
      <alignment vertical="center"/>
    </xf>
    <xf numFmtId="188" fontId="8" fillId="0" borderId="83" xfId="2" applyNumberFormat="1" applyFont="1" applyBorder="1" applyAlignment="1">
      <alignment horizontal="center" vertical="center" wrapText="1"/>
    </xf>
    <xf numFmtId="188" fontId="1" fillId="0" borderId="216" xfId="2" applyNumberFormat="1" applyFont="1" applyBorder="1" applyAlignment="1">
      <alignment horizontal="center" vertical="center" wrapText="1"/>
    </xf>
    <xf numFmtId="188" fontId="1" fillId="0" borderId="24" xfId="2" applyNumberFormat="1" applyFont="1" applyBorder="1" applyAlignment="1">
      <alignment horizontal="center" vertical="center" wrapText="1"/>
    </xf>
    <xf numFmtId="188" fontId="1" fillId="0" borderId="16" xfId="2" applyNumberFormat="1" applyFont="1" applyBorder="1" applyAlignment="1">
      <alignment horizontal="center" vertical="center" wrapText="1"/>
    </xf>
    <xf numFmtId="177" fontId="0" fillId="0" borderId="83" xfId="0" applyNumberFormat="1" applyFont="1" applyBorder="1" applyAlignment="1">
      <alignment horizontal="center" vertical="center" shrinkToFit="1"/>
    </xf>
    <xf numFmtId="176" fontId="0" fillId="0" borderId="24" xfId="0" applyNumberFormat="1" applyFont="1" applyBorder="1" applyAlignment="1">
      <alignment vertical="center"/>
    </xf>
    <xf numFmtId="177" fontId="0" fillId="0" borderId="266" xfId="3" applyNumberFormat="1" applyFont="1" applyBorder="1" applyAlignment="1">
      <alignment horizontal="center" vertical="center" shrinkToFit="1"/>
    </xf>
    <xf numFmtId="177" fontId="0" fillId="2" borderId="145" xfId="0" applyNumberFormat="1" applyFont="1" applyFill="1" applyBorder="1" applyAlignment="1">
      <alignment horizontal="center" vertical="center" shrinkToFit="1"/>
    </xf>
    <xf numFmtId="177" fontId="0" fillId="0" borderId="75" xfId="0" applyNumberFormat="1" applyFont="1" applyBorder="1" applyAlignment="1">
      <alignment vertical="center" shrinkToFit="1"/>
    </xf>
    <xf numFmtId="177" fontId="0" fillId="0" borderId="183" xfId="0" applyNumberFormat="1" applyFont="1" applyBorder="1" applyAlignment="1">
      <alignment vertical="center" shrinkToFit="1"/>
    </xf>
    <xf numFmtId="177" fontId="0" fillId="0" borderId="183" xfId="0" applyNumberFormat="1" applyFont="1" applyBorder="1" applyAlignment="1">
      <alignment horizontal="center" vertical="center" shrinkToFit="1"/>
    </xf>
    <xf numFmtId="177" fontId="0" fillId="0" borderId="2" xfId="0" applyNumberFormat="1" applyFont="1" applyBorder="1" applyAlignment="1">
      <alignment vertical="center" shrinkToFit="1"/>
    </xf>
    <xf numFmtId="177" fontId="0" fillId="0" borderId="209" xfId="0" applyNumberFormat="1" applyFont="1" applyFill="1" applyBorder="1" applyAlignment="1">
      <alignment horizontal="center" vertical="center" shrinkToFit="1"/>
    </xf>
    <xf numFmtId="177" fontId="0" fillId="0" borderId="205" xfId="0" applyNumberFormat="1" applyFont="1" applyFill="1" applyBorder="1" applyAlignment="1">
      <alignment vertical="center" shrinkToFit="1"/>
    </xf>
    <xf numFmtId="177" fontId="0" fillId="0" borderId="125" xfId="0" applyNumberFormat="1" applyFont="1" applyFill="1" applyBorder="1" applyAlignment="1">
      <alignment vertical="center" shrinkToFit="1"/>
    </xf>
    <xf numFmtId="178" fontId="0" fillId="0" borderId="317" xfId="0" applyNumberFormat="1" applyFont="1" applyFill="1" applyBorder="1" applyAlignment="1">
      <alignment vertical="center" shrinkToFit="1"/>
    </xf>
    <xf numFmtId="176" fontId="1" fillId="0" borderId="130" xfId="12" applyNumberFormat="1" applyFont="1" applyBorder="1">
      <alignment vertical="center"/>
    </xf>
    <xf numFmtId="176" fontId="0" fillId="0" borderId="130" xfId="12" applyNumberFormat="1" applyFont="1" applyBorder="1">
      <alignment vertical="center"/>
    </xf>
    <xf numFmtId="179" fontId="0" fillId="0" borderId="24" xfId="0" applyNumberFormat="1" applyFont="1" applyFill="1" applyBorder="1" applyAlignment="1">
      <alignment vertical="center" shrinkToFit="1"/>
    </xf>
    <xf numFmtId="176" fontId="0" fillId="0" borderId="24" xfId="0" applyNumberFormat="1" applyFont="1" applyBorder="1" applyAlignment="1">
      <alignment vertical="center"/>
    </xf>
    <xf numFmtId="177" fontId="0" fillId="0" borderId="151" xfId="0" applyNumberFormat="1" applyFill="1" applyBorder="1" applyAlignment="1">
      <alignment vertical="center"/>
    </xf>
    <xf numFmtId="177" fontId="0" fillId="0" borderId="151" xfId="0" applyNumberFormat="1" applyFill="1" applyBorder="1" applyAlignment="1">
      <alignment vertical="center"/>
    </xf>
    <xf numFmtId="177" fontId="0" fillId="0" borderId="318" xfId="0" applyNumberFormat="1" applyFont="1" applyBorder="1" applyAlignment="1">
      <alignment vertical="center" shrinkToFit="1"/>
    </xf>
    <xf numFmtId="176" fontId="0" fillId="2" borderId="99" xfId="0" applyNumberFormat="1" applyFont="1" applyFill="1" applyBorder="1" applyAlignment="1">
      <alignment horizontal="center" vertical="center" shrinkToFit="1"/>
    </xf>
    <xf numFmtId="176" fontId="0" fillId="0" borderId="0" xfId="0" applyNumberFormat="1" applyFont="1" applyBorder="1" applyAlignment="1">
      <alignment horizontal="center" vertical="center" shrinkToFit="1"/>
    </xf>
    <xf numFmtId="176" fontId="0" fillId="0" borderId="0" xfId="0" applyNumberFormat="1" applyFont="1" applyAlignment="1">
      <alignment horizontal="center" vertical="center" shrinkToFit="1"/>
    </xf>
    <xf numFmtId="176" fontId="0" fillId="0" borderId="130" xfId="12" applyNumberFormat="1" applyFont="1" applyBorder="1" applyAlignment="1">
      <alignment horizontal="center" vertical="center" shrinkToFit="1"/>
    </xf>
    <xf numFmtId="176" fontId="0" fillId="0" borderId="133" xfId="0" applyNumberFormat="1" applyFont="1" applyBorder="1" applyAlignment="1">
      <alignment vertical="center" shrinkToFit="1"/>
    </xf>
    <xf numFmtId="176" fontId="0" fillId="0" borderId="10" xfId="0" applyNumberFormat="1" applyFont="1" applyBorder="1" applyAlignment="1">
      <alignment horizontal="center" vertical="center" shrinkToFit="1"/>
    </xf>
    <xf numFmtId="176" fontId="0" fillId="0" borderId="24" xfId="0" applyNumberFormat="1" applyFont="1" applyBorder="1" applyAlignment="1">
      <alignment horizontal="center" vertical="center" shrinkToFit="1"/>
    </xf>
    <xf numFmtId="177" fontId="0" fillId="0" borderId="14" xfId="0" applyNumberFormat="1" applyFill="1" applyBorder="1" applyAlignment="1">
      <alignment vertical="center"/>
    </xf>
    <xf numFmtId="177" fontId="0" fillId="0" borderId="319" xfId="0" applyNumberFormat="1" applyFill="1" applyBorder="1" applyAlignment="1">
      <alignment vertical="center" shrinkToFit="1"/>
    </xf>
    <xf numFmtId="176" fontId="0" fillId="0" borderId="83" xfId="0" applyNumberFormat="1" applyFont="1" applyFill="1" applyBorder="1" applyAlignment="1">
      <alignment vertical="center" shrinkToFit="1"/>
    </xf>
    <xf numFmtId="176" fontId="0" fillId="0" borderId="83" xfId="0" applyNumberFormat="1" applyFont="1" applyFill="1" applyBorder="1" applyAlignment="1">
      <alignment horizontal="center" vertical="center" shrinkToFit="1"/>
    </xf>
    <xf numFmtId="176" fontId="0" fillId="0" borderId="83" xfId="0" applyNumberFormat="1" applyFill="1" applyBorder="1" applyAlignment="1">
      <alignment vertical="center" shrinkToFit="1"/>
    </xf>
    <xf numFmtId="176" fontId="0" fillId="0" borderId="83" xfId="0" applyNumberFormat="1" applyFont="1" applyFill="1" applyBorder="1" applyAlignment="1">
      <alignment horizontal="right" vertical="center" shrinkToFit="1"/>
    </xf>
    <xf numFmtId="176" fontId="0" fillId="0" borderId="83" xfId="0" applyNumberFormat="1" applyFill="1" applyBorder="1" applyAlignment="1">
      <alignment horizontal="center" vertical="center" shrinkToFit="1"/>
    </xf>
    <xf numFmtId="182" fontId="0" fillId="0" borderId="83" xfId="4" applyNumberFormat="1" applyFont="1" applyFill="1" applyBorder="1" applyAlignment="1">
      <alignment vertical="center" shrinkToFit="1"/>
    </xf>
    <xf numFmtId="176" fontId="0" fillId="0" borderId="1" xfId="0" applyNumberFormat="1" applyFont="1" applyFill="1" applyBorder="1" applyAlignment="1">
      <alignment vertical="center" shrinkToFit="1"/>
    </xf>
    <xf numFmtId="9" fontId="0" fillId="0" borderId="1" xfId="0" applyNumberFormat="1" applyFont="1" applyFill="1" applyBorder="1" applyAlignment="1">
      <alignment vertical="center" shrinkToFit="1"/>
    </xf>
    <xf numFmtId="176" fontId="0" fillId="0" borderId="2" xfId="0" applyNumberFormat="1" applyFont="1" applyFill="1" applyBorder="1" applyAlignment="1">
      <alignment vertical="center" shrinkToFit="1"/>
    </xf>
    <xf numFmtId="0" fontId="0" fillId="0" borderId="24" xfId="0" applyFill="1" applyBorder="1">
      <alignment vertical="center"/>
    </xf>
    <xf numFmtId="176" fontId="0" fillId="0" borderId="24" xfId="0" applyNumberFormat="1" applyFont="1" applyBorder="1" applyAlignment="1">
      <alignment vertical="center"/>
    </xf>
    <xf numFmtId="182" fontId="0" fillId="0" borderId="133" xfId="0" applyNumberFormat="1" applyFont="1" applyFill="1" applyBorder="1" applyAlignment="1">
      <alignment vertical="center"/>
    </xf>
    <xf numFmtId="0" fontId="0" fillId="0" borderId="49" xfId="0" applyFill="1" applyBorder="1">
      <alignment vertical="center"/>
    </xf>
    <xf numFmtId="0" fontId="0" fillId="0" borderId="139" xfId="0" applyFill="1" applyBorder="1">
      <alignment vertical="center"/>
    </xf>
    <xf numFmtId="0" fontId="0" fillId="0" borderId="57" xfId="0" applyFill="1" applyBorder="1">
      <alignment vertical="center"/>
    </xf>
    <xf numFmtId="187" fontId="0" fillId="0" borderId="12" xfId="0" applyNumberFormat="1" applyFont="1" applyFill="1" applyBorder="1" applyAlignment="1">
      <alignment vertical="center" shrinkToFit="1"/>
    </xf>
    <xf numFmtId="187" fontId="0" fillId="0" borderId="300" xfId="0" applyNumberFormat="1" applyFont="1" applyFill="1" applyBorder="1" applyAlignment="1">
      <alignment vertical="center" shrinkToFit="1"/>
    </xf>
    <xf numFmtId="176" fontId="0" fillId="12" borderId="130" xfId="0" applyNumberFormat="1" applyFill="1" applyBorder="1" applyAlignment="1">
      <alignment vertical="center"/>
    </xf>
    <xf numFmtId="0" fontId="0" fillId="12" borderId="47" xfId="0" applyFill="1" applyBorder="1">
      <alignment vertical="center"/>
    </xf>
    <xf numFmtId="0" fontId="0" fillId="12" borderId="61" xfId="0" applyFill="1" applyBorder="1">
      <alignment vertical="center"/>
    </xf>
    <xf numFmtId="176" fontId="0" fillId="12" borderId="144" xfId="0" applyNumberFormat="1" applyFill="1" applyBorder="1" applyAlignment="1">
      <alignment vertical="center"/>
    </xf>
    <xf numFmtId="0" fontId="0" fillId="12" borderId="24" xfId="0" applyFill="1" applyBorder="1">
      <alignment vertical="center"/>
    </xf>
    <xf numFmtId="0" fontId="0" fillId="12" borderId="57" xfId="0" applyFill="1" applyBorder="1">
      <alignment vertical="center"/>
    </xf>
    <xf numFmtId="176" fontId="0" fillId="12" borderId="144" xfId="0" applyNumberFormat="1" applyFont="1" applyFill="1" applyBorder="1" applyAlignment="1">
      <alignment vertical="center"/>
    </xf>
    <xf numFmtId="176" fontId="0" fillId="12" borderId="99" xfId="0" applyNumberFormat="1" applyFill="1" applyBorder="1" applyAlignment="1">
      <alignment horizontal="center" vertical="center"/>
    </xf>
    <xf numFmtId="0" fontId="0" fillId="12" borderId="139" xfId="0" applyFill="1" applyBorder="1">
      <alignment vertical="center"/>
    </xf>
    <xf numFmtId="0" fontId="0" fillId="12" borderId="59" xfId="0" applyFill="1" applyBorder="1">
      <alignment vertical="center"/>
    </xf>
    <xf numFmtId="176" fontId="0" fillId="0" borderId="234" xfId="0" applyNumberFormat="1" applyFont="1" applyFill="1" applyBorder="1" applyAlignment="1">
      <alignment vertical="center"/>
    </xf>
    <xf numFmtId="176" fontId="0" fillId="0" borderId="0" xfId="0" applyNumberFormat="1" applyFill="1" applyBorder="1" applyAlignment="1">
      <alignment vertical="center"/>
    </xf>
    <xf numFmtId="179" fontId="0" fillId="0" borderId="235" xfId="0" applyNumberFormat="1" applyFont="1" applyFill="1" applyBorder="1" applyAlignment="1">
      <alignment horizontal="center" vertical="center" shrinkToFit="1"/>
    </xf>
    <xf numFmtId="179" fontId="0" fillId="0" borderId="120" xfId="0" applyNumberFormat="1" applyFont="1" applyFill="1" applyBorder="1" applyAlignment="1">
      <alignment horizontal="center" vertical="center" shrinkToFit="1"/>
    </xf>
    <xf numFmtId="176" fontId="18" fillId="0" borderId="320" xfId="11" applyNumberFormat="1" applyFont="1" applyBorder="1" applyAlignment="1">
      <alignment vertical="center"/>
    </xf>
    <xf numFmtId="176" fontId="18" fillId="0" borderId="320" xfId="11" applyNumberFormat="1" applyFont="1" applyBorder="1" applyAlignment="1">
      <alignment horizontal="right" vertical="center"/>
    </xf>
    <xf numFmtId="179" fontId="18" fillId="0" borderId="320" xfId="11" applyNumberFormat="1" applyFont="1" applyBorder="1" applyAlignment="1">
      <alignment horizontal="right" vertical="center"/>
    </xf>
    <xf numFmtId="176" fontId="18" fillId="0" borderId="320" xfId="11" applyNumberFormat="1" applyFont="1" applyBorder="1" applyAlignment="1">
      <alignment horizontal="center" vertical="center" shrinkToFit="1"/>
    </xf>
    <xf numFmtId="176" fontId="18" fillId="8" borderId="320" xfId="11" applyNumberFormat="1" applyFont="1" applyFill="1" applyBorder="1" applyAlignment="1">
      <alignment horizontal="center" vertical="center" shrinkToFit="1"/>
    </xf>
    <xf numFmtId="176" fontId="18" fillId="0" borderId="320" xfId="11" applyNumberFormat="1" applyFont="1" applyBorder="1" applyAlignment="1">
      <alignment horizontal="center" vertical="center"/>
    </xf>
    <xf numFmtId="176" fontId="18" fillId="0" borderId="320" xfId="11" applyNumberFormat="1" applyFont="1" applyFill="1" applyBorder="1">
      <alignment vertical="center"/>
    </xf>
    <xf numFmtId="176" fontId="18" fillId="0" borderId="320" xfId="11" applyNumberFormat="1" applyFont="1" applyFill="1" applyBorder="1" applyAlignment="1">
      <alignment horizontal="right" vertical="center"/>
    </xf>
    <xf numFmtId="176" fontId="18" fillId="8" borderId="320" xfId="11" applyNumberFormat="1" applyFont="1" applyFill="1" applyBorder="1" applyAlignment="1">
      <alignment horizontal="right" vertical="center"/>
    </xf>
    <xf numFmtId="176" fontId="18" fillId="0" borderId="320" xfId="11" applyNumberFormat="1" applyFont="1" applyBorder="1" applyAlignment="1">
      <alignment horizontal="right"/>
    </xf>
    <xf numFmtId="186" fontId="18" fillId="7" borderId="320" xfId="11" applyNumberFormat="1" applyFont="1" applyFill="1" applyBorder="1" applyAlignment="1">
      <alignment horizontal="right"/>
    </xf>
    <xf numFmtId="176" fontId="18" fillId="0" borderId="320" xfId="11" applyNumberFormat="1" applyFont="1" applyBorder="1">
      <alignment vertical="center"/>
    </xf>
    <xf numFmtId="176" fontId="18" fillId="4" borderId="320" xfId="11" applyNumberFormat="1" applyFont="1" applyFill="1" applyBorder="1" applyAlignment="1">
      <alignment horizontal="center" vertical="center"/>
    </xf>
    <xf numFmtId="176" fontId="18" fillId="4" borderId="320" xfId="11" applyNumberFormat="1" applyFont="1" applyFill="1" applyBorder="1" applyAlignment="1">
      <alignment horizontal="right" vertical="center"/>
    </xf>
    <xf numFmtId="176" fontId="18" fillId="8" borderId="320" xfId="11" applyNumberFormat="1" applyFont="1" applyFill="1" applyBorder="1" applyAlignment="1">
      <alignment horizontal="right"/>
    </xf>
    <xf numFmtId="176" fontId="18" fillId="0" borderId="320" xfId="11" applyNumberFormat="1" applyFont="1" applyFill="1" applyBorder="1" applyAlignment="1">
      <alignment horizontal="right"/>
    </xf>
    <xf numFmtId="176" fontId="18" fillId="0" borderId="320" xfId="11" applyNumberFormat="1" applyFont="1" applyFill="1" applyBorder="1" applyAlignment="1">
      <alignment vertical="center" shrinkToFit="1"/>
    </xf>
    <xf numFmtId="186" fontId="18" fillId="4" borderId="320" xfId="11" applyNumberFormat="1" applyFont="1" applyFill="1" applyBorder="1" applyAlignment="1">
      <alignment horizontal="right"/>
    </xf>
    <xf numFmtId="179" fontId="18" fillId="0" borderId="320" xfId="11" applyNumberFormat="1" applyFont="1" applyBorder="1">
      <alignment vertical="center"/>
    </xf>
    <xf numFmtId="177" fontId="18" fillId="0" borderId="320" xfId="0" applyNumberFormat="1" applyFont="1" applyBorder="1" applyAlignment="1">
      <alignment vertical="center"/>
    </xf>
    <xf numFmtId="177" fontId="18" fillId="0" borderId="320" xfId="0" applyNumberFormat="1" applyFont="1" applyBorder="1" applyAlignment="1">
      <alignment horizontal="center" vertical="center"/>
    </xf>
    <xf numFmtId="177" fontId="19" fillId="0" borderId="320" xfId="0" applyNumberFormat="1" applyFont="1" applyBorder="1" applyAlignment="1">
      <alignment horizontal="center" vertical="center" wrapText="1"/>
    </xf>
    <xf numFmtId="179" fontId="18" fillId="0" borderId="320" xfId="11" applyNumberFormat="1" applyFont="1" applyBorder="1" applyAlignment="1">
      <alignment horizontal="center" vertical="center"/>
    </xf>
    <xf numFmtId="177" fontId="18" fillId="0" borderId="320" xfId="0" applyNumberFormat="1" applyFont="1" applyBorder="1" applyAlignment="1">
      <alignment horizontal="left" vertical="center"/>
    </xf>
    <xf numFmtId="177" fontId="18" fillId="0" borderId="320" xfId="0" applyNumberFormat="1" applyFont="1" applyFill="1" applyBorder="1">
      <alignment vertical="center"/>
    </xf>
    <xf numFmtId="177" fontId="18" fillId="0" borderId="320" xfId="0" applyNumberFormat="1" applyFont="1" applyBorder="1">
      <alignment vertical="center"/>
    </xf>
    <xf numFmtId="176" fontId="18" fillId="7" borderId="320" xfId="11" applyNumberFormat="1" applyFont="1" applyFill="1" applyBorder="1" applyAlignment="1">
      <alignment horizontal="center"/>
    </xf>
    <xf numFmtId="176" fontId="18" fillId="0" borderId="320" xfId="11" applyNumberFormat="1" applyFont="1" applyFill="1" applyBorder="1" applyAlignment="1">
      <alignment horizontal="center"/>
    </xf>
    <xf numFmtId="177" fontId="18" fillId="4" borderId="320" xfId="0" applyNumberFormat="1" applyFont="1" applyFill="1" applyBorder="1" applyAlignment="1">
      <alignment horizontal="center" vertical="center"/>
    </xf>
    <xf numFmtId="177" fontId="18" fillId="4" borderId="320" xfId="0" applyNumberFormat="1" applyFont="1" applyFill="1" applyBorder="1">
      <alignment vertical="center"/>
    </xf>
    <xf numFmtId="177" fontId="18" fillId="4" borderId="320" xfId="0" applyNumberFormat="1" applyFont="1" applyFill="1" applyBorder="1" applyAlignment="1">
      <alignment vertical="center"/>
    </xf>
    <xf numFmtId="176" fontId="18" fillId="4" borderId="320" xfId="11" applyNumberFormat="1" applyFont="1" applyFill="1" applyBorder="1">
      <alignment vertical="center"/>
    </xf>
    <xf numFmtId="179" fontId="0" fillId="0" borderId="117" xfId="0" applyNumberFormat="1" applyFont="1" applyFill="1" applyBorder="1" applyAlignment="1">
      <alignment horizontal="center" vertical="center" shrinkToFit="1"/>
    </xf>
    <xf numFmtId="177" fontId="0" fillId="0" borderId="83" xfId="0" applyNumberFormat="1" applyFont="1" applyBorder="1" applyAlignment="1">
      <alignment horizontal="center" vertical="center" shrinkToFit="1"/>
    </xf>
    <xf numFmtId="181" fontId="0" fillId="0" borderId="34" xfId="0" applyNumberFormat="1" applyFont="1" applyFill="1" applyBorder="1" applyAlignment="1">
      <alignment horizontal="left" vertical="center"/>
    </xf>
    <xf numFmtId="181" fontId="0" fillId="0" borderId="37" xfId="0" applyNumberFormat="1" applyFont="1" applyFill="1" applyBorder="1" applyAlignment="1">
      <alignment vertical="center"/>
    </xf>
    <xf numFmtId="181" fontId="0" fillId="0" borderId="37" xfId="0" applyNumberFormat="1" applyFont="1" applyFill="1" applyBorder="1" applyAlignment="1">
      <alignment horizontal="right" vertical="center"/>
    </xf>
    <xf numFmtId="181" fontId="0" fillId="0" borderId="37" xfId="0" applyNumberFormat="1" applyFont="1" applyFill="1" applyBorder="1" applyAlignment="1">
      <alignment vertical="center" shrinkToFit="1"/>
    </xf>
    <xf numFmtId="0" fontId="0" fillId="0" borderId="176" xfId="0" applyNumberFormat="1" applyFont="1" applyFill="1" applyBorder="1" applyAlignment="1">
      <alignment vertical="center" shrinkToFit="1"/>
    </xf>
    <xf numFmtId="181" fontId="0" fillId="0" borderId="34" xfId="0" applyNumberFormat="1" applyFont="1" applyFill="1" applyBorder="1" applyAlignment="1">
      <alignment vertical="center"/>
    </xf>
    <xf numFmtId="181" fontId="0" fillId="0" borderId="176" xfId="0" applyNumberFormat="1" applyFont="1" applyFill="1" applyBorder="1" applyAlignment="1">
      <alignment vertical="center"/>
    </xf>
    <xf numFmtId="181" fontId="0" fillId="0" borderId="34" xfId="0" applyNumberFormat="1" applyFont="1" applyFill="1" applyBorder="1" applyAlignment="1">
      <alignment horizontal="right" vertical="center"/>
    </xf>
    <xf numFmtId="176" fontId="0" fillId="0" borderId="130" xfId="12" applyNumberFormat="1" applyFont="1" applyBorder="1" applyAlignment="1">
      <alignment vertical="center" shrinkToFit="1"/>
    </xf>
    <xf numFmtId="0" fontId="8" fillId="0" borderId="14"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5" xfId="2" applyFont="1" applyBorder="1" applyAlignment="1">
      <alignment vertical="center" wrapText="1"/>
    </xf>
    <xf numFmtId="0" fontId="8" fillId="0" borderId="4" xfId="2" applyFont="1" applyBorder="1" applyAlignment="1">
      <alignment vertical="center" wrapText="1"/>
    </xf>
    <xf numFmtId="0" fontId="8" fillId="0" borderId="81" xfId="2" applyFont="1" applyBorder="1" applyAlignment="1">
      <alignment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10" xfId="2" applyFont="1" applyBorder="1" applyAlignment="1">
      <alignment horizontal="left" vertical="center" wrapText="1"/>
    </xf>
    <xf numFmtId="0" fontId="8" fillId="0" borderId="0" xfId="2" applyFont="1" applyBorder="1" applyAlignment="1">
      <alignment horizontal="left" vertical="center" wrapText="1"/>
    </xf>
    <xf numFmtId="0" fontId="8" fillId="0" borderId="77" xfId="2" applyFont="1" applyBorder="1" applyAlignment="1">
      <alignment horizontal="left" vertical="center" wrapText="1"/>
    </xf>
    <xf numFmtId="0" fontId="8" fillId="0" borderId="0"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82" xfId="2" applyFont="1" applyBorder="1" applyAlignment="1">
      <alignment horizontal="center" vertical="center" wrapText="1"/>
    </xf>
    <xf numFmtId="0" fontId="8" fillId="0" borderId="83"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54"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0" xfId="2" applyFont="1" applyBorder="1" applyAlignment="1">
      <alignment vertical="center" wrapText="1"/>
    </xf>
    <xf numFmtId="0" fontId="8" fillId="0" borderId="0" xfId="2" applyFont="1" applyBorder="1" applyAlignment="1">
      <alignment vertical="center" wrapText="1"/>
    </xf>
    <xf numFmtId="0" fontId="8" fillId="0" borderId="144" xfId="2" applyFont="1" applyBorder="1" applyAlignment="1">
      <alignment horizontal="center" vertical="center" wrapText="1"/>
    </xf>
    <xf numFmtId="0" fontId="8" fillId="0" borderId="151" xfId="2" applyFont="1" applyBorder="1" applyAlignment="1">
      <alignment horizontal="center" vertical="center" wrapText="1"/>
    </xf>
    <xf numFmtId="0" fontId="8" fillId="0" borderId="48" xfId="2" applyFont="1" applyBorder="1" applyAlignment="1">
      <alignment horizontal="center" vertical="center" wrapText="1"/>
    </xf>
    <xf numFmtId="188" fontId="8" fillId="0" borderId="144" xfId="2" applyNumberFormat="1" applyFont="1" applyBorder="1" applyAlignment="1">
      <alignment horizontal="center" vertical="center" wrapText="1"/>
    </xf>
    <xf numFmtId="188" fontId="8" fillId="0" borderId="151" xfId="2" applyNumberFormat="1" applyFont="1" applyBorder="1" applyAlignment="1">
      <alignment horizontal="center" vertical="center" wrapText="1"/>
    </xf>
    <xf numFmtId="188" fontId="8" fillId="0" borderId="48" xfId="2" applyNumberFormat="1" applyFont="1" applyBorder="1" applyAlignment="1">
      <alignment horizontal="center" vertical="center" wrapText="1"/>
    </xf>
    <xf numFmtId="0" fontId="1" fillId="0" borderId="13" xfId="2" applyFont="1" applyBorder="1" applyAlignment="1">
      <alignment horizontal="left" vertical="center" wrapText="1"/>
    </xf>
    <xf numFmtId="0" fontId="1" fillId="0" borderId="14" xfId="2" applyFont="1" applyBorder="1" applyAlignment="1">
      <alignment horizontal="left" vertical="center" wrapText="1"/>
    </xf>
    <xf numFmtId="0" fontId="1" fillId="0" borderId="48" xfId="2" applyFont="1" applyBorder="1" applyAlignment="1">
      <alignment horizontal="left" vertical="center" wrapText="1"/>
    </xf>
    <xf numFmtId="0" fontId="0" fillId="0" borderId="144" xfId="2" applyFont="1" applyBorder="1" applyAlignment="1">
      <alignment horizontal="left" vertical="center" wrapText="1"/>
    </xf>
    <xf numFmtId="0" fontId="1" fillId="0" borderId="151" xfId="2" applyFont="1" applyBorder="1" applyAlignment="1">
      <alignment horizontal="left" vertical="center" wrapText="1"/>
    </xf>
    <xf numFmtId="188" fontId="8" fillId="0" borderId="125" xfId="2" applyNumberFormat="1" applyFont="1" applyBorder="1" applyAlignment="1">
      <alignment horizontal="center" vertical="center" wrapText="1"/>
    </xf>
    <xf numFmtId="188" fontId="8" fillId="0" borderId="204" xfId="2" applyNumberFormat="1" applyFont="1" applyBorder="1" applyAlignment="1">
      <alignment horizontal="center" vertical="center" wrapText="1"/>
    </xf>
    <xf numFmtId="188" fontId="8" fillId="0" borderId="126" xfId="2" applyNumberFormat="1" applyFont="1" applyBorder="1" applyAlignment="1">
      <alignment horizontal="center" vertical="center" wrapText="1"/>
    </xf>
    <xf numFmtId="0" fontId="1" fillId="0" borderId="83" xfId="2" applyFont="1" applyBorder="1" applyAlignment="1">
      <alignment horizontal="center" vertical="center" wrapText="1"/>
    </xf>
    <xf numFmtId="0" fontId="1" fillId="0" borderId="13" xfId="2" applyFont="1" applyBorder="1" applyAlignment="1">
      <alignment horizontal="center" vertical="center" wrapText="1"/>
    </xf>
    <xf numFmtId="0" fontId="8" fillId="0" borderId="154" xfId="0" applyFont="1" applyBorder="1" applyAlignment="1">
      <alignment horizontal="center" vertical="center" wrapText="1" shrinkToFit="1"/>
    </xf>
    <xf numFmtId="0" fontId="8" fillId="0" borderId="155" xfId="0" applyFont="1" applyBorder="1" applyAlignment="1">
      <alignment horizontal="center" vertical="center" shrinkToFit="1"/>
    </xf>
    <xf numFmtId="0" fontId="8" fillId="0" borderId="154" xfId="0" applyFont="1" applyBorder="1" applyAlignment="1">
      <alignment horizontal="center" vertical="center" shrinkToFit="1"/>
    </xf>
    <xf numFmtId="0" fontId="8" fillId="0" borderId="157" xfId="0" applyFont="1" applyBorder="1" applyAlignment="1">
      <alignment horizontal="center" vertical="center" shrinkToFit="1"/>
    </xf>
    <xf numFmtId="0" fontId="8" fillId="0" borderId="89" xfId="0" quotePrefix="1" applyFont="1" applyBorder="1" applyAlignment="1">
      <alignment horizontal="center" vertical="center" shrinkToFit="1"/>
    </xf>
    <xf numFmtId="0" fontId="8" fillId="0" borderId="89" xfId="0" applyFont="1" applyBorder="1" applyAlignment="1">
      <alignment horizontal="center" vertical="center" shrinkToFit="1"/>
    </xf>
    <xf numFmtId="0" fontId="8" fillId="0" borderId="90" xfId="0" applyFont="1" applyBorder="1" applyAlignment="1">
      <alignment horizontal="center" vertical="center" shrinkToFit="1"/>
    </xf>
    <xf numFmtId="0" fontId="1" fillId="0" borderId="91" xfId="0" applyFont="1" applyBorder="1" applyAlignment="1">
      <alignment horizontal="center" vertical="center" shrinkToFit="1"/>
    </xf>
    <xf numFmtId="0" fontId="1" fillId="0" borderId="92" xfId="0" applyFont="1" applyBorder="1" applyAlignment="1">
      <alignment horizontal="center" vertical="center" shrinkToFit="1"/>
    </xf>
    <xf numFmtId="0" fontId="1" fillId="0" borderId="93" xfId="0" applyFont="1" applyBorder="1" applyAlignment="1">
      <alignment horizontal="center" vertical="center" shrinkToFit="1"/>
    </xf>
    <xf numFmtId="0" fontId="8" fillId="0" borderId="69" xfId="0" applyFont="1" applyBorder="1" applyAlignment="1">
      <alignment horizontal="center" vertical="center" shrinkToFit="1"/>
    </xf>
    <xf numFmtId="0" fontId="1" fillId="0" borderId="69" xfId="0" applyFont="1" applyBorder="1" applyAlignment="1">
      <alignment horizontal="center" vertical="center" shrinkToFit="1"/>
    </xf>
    <xf numFmtId="0" fontId="0" fillId="0" borderId="44" xfId="2" applyFont="1" applyBorder="1" applyAlignment="1">
      <alignment vertical="center" wrapText="1"/>
    </xf>
    <xf numFmtId="0" fontId="0" fillId="0" borderId="45" xfId="2" applyFont="1" applyBorder="1" applyAlignment="1">
      <alignment vertical="center" wrapText="1"/>
    </xf>
    <xf numFmtId="0" fontId="0" fillId="0" borderId="181" xfId="2" applyFont="1" applyBorder="1" applyAlignment="1">
      <alignment vertical="center" wrapText="1"/>
    </xf>
    <xf numFmtId="0" fontId="1" fillId="0" borderId="87" xfId="2" applyFont="1" applyBorder="1" applyAlignment="1">
      <alignment horizontal="center" vertical="center"/>
    </xf>
    <xf numFmtId="0" fontId="1" fillId="0" borderId="24" xfId="2" applyFont="1" applyBorder="1" applyAlignment="1">
      <alignment horizontal="center" vertical="center"/>
    </xf>
    <xf numFmtId="0" fontId="0" fillId="0" borderId="34" xfId="2" applyFont="1" applyBorder="1" applyAlignment="1">
      <alignment vertical="center" wrapText="1"/>
    </xf>
    <xf numFmtId="0" fontId="0" fillId="0" borderId="37" xfId="2" applyFont="1" applyBorder="1" applyAlignment="1">
      <alignment vertical="center" wrapText="1"/>
    </xf>
    <xf numFmtId="0" fontId="0" fillId="0" borderId="176" xfId="2" applyFont="1" applyBorder="1" applyAlignment="1">
      <alignment vertical="center" wrapText="1"/>
    </xf>
    <xf numFmtId="0" fontId="1" fillId="0" borderId="294" xfId="2" applyFont="1" applyBorder="1" applyAlignment="1">
      <alignment horizontal="center" vertical="center"/>
    </xf>
    <xf numFmtId="0" fontId="1" fillId="0" borderId="37" xfId="2" applyFont="1" applyBorder="1" applyAlignment="1">
      <alignment horizontal="center" vertical="center"/>
    </xf>
    <xf numFmtId="0" fontId="1" fillId="0" borderId="38" xfId="2" applyFont="1" applyBorder="1" applyAlignment="1">
      <alignment horizontal="center" vertical="center"/>
    </xf>
    <xf numFmtId="0" fontId="1" fillId="0" borderId="304" xfId="2" applyFont="1" applyBorder="1" applyAlignment="1">
      <alignment horizontal="center" vertical="center"/>
    </xf>
    <xf numFmtId="0" fontId="1" fillId="0" borderId="182" xfId="2" applyFont="1" applyBorder="1" applyAlignment="1">
      <alignment horizontal="center" vertical="center"/>
    </xf>
    <xf numFmtId="0" fontId="1" fillId="0" borderId="40" xfId="2" applyFont="1" applyBorder="1" applyAlignment="1">
      <alignment horizontal="center" vertical="center"/>
    </xf>
    <xf numFmtId="0" fontId="1" fillId="0" borderId="43" xfId="2" applyFont="1" applyBorder="1" applyAlignment="1">
      <alignment horizontal="center" vertical="center"/>
    </xf>
    <xf numFmtId="0" fontId="1" fillId="0" borderId="97" xfId="2" applyFont="1" applyBorder="1" applyAlignment="1">
      <alignment horizontal="center" vertical="center"/>
    </xf>
    <xf numFmtId="0" fontId="1" fillId="0" borderId="305" xfId="2" applyFont="1" applyBorder="1" applyAlignment="1">
      <alignment horizontal="center" vertical="center"/>
    </xf>
    <xf numFmtId="0" fontId="1" fillId="0" borderId="88" xfId="2" applyFont="1" applyBorder="1" applyAlignment="1">
      <alignment horizontal="center" vertical="center"/>
    </xf>
    <xf numFmtId="0" fontId="1" fillId="0" borderId="46" xfId="2" applyFont="1" applyBorder="1" applyAlignment="1">
      <alignment horizontal="center" vertical="center"/>
    </xf>
    <xf numFmtId="0" fontId="1" fillId="0" borderId="306" xfId="2" applyFont="1" applyBorder="1" applyAlignment="1">
      <alignment horizontal="center" vertical="center"/>
    </xf>
    <xf numFmtId="0" fontId="1" fillId="0" borderId="307" xfId="2" applyFont="1" applyBorder="1" applyAlignment="1">
      <alignment horizontal="center" vertical="center"/>
    </xf>
    <xf numFmtId="0" fontId="1" fillId="0" borderId="308" xfId="2" applyFont="1" applyBorder="1" applyAlignment="1">
      <alignment horizontal="center" vertical="center"/>
    </xf>
    <xf numFmtId="0" fontId="0" fillId="0" borderId="173" xfId="2" applyFont="1" applyBorder="1" applyAlignment="1">
      <alignment vertical="center" wrapText="1"/>
    </xf>
    <xf numFmtId="0" fontId="1" fillId="0" borderId="174" xfId="2" applyFont="1" applyBorder="1" applyAlignment="1">
      <alignment vertical="center" wrapText="1"/>
    </xf>
    <xf numFmtId="0" fontId="1" fillId="0" borderId="175" xfId="2" applyFont="1" applyBorder="1" applyAlignment="1">
      <alignment vertical="center" wrapText="1"/>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20" xfId="2" applyFont="1" applyBorder="1" applyAlignment="1">
      <alignment horizontal="center" vertical="center" wrapText="1"/>
    </xf>
    <xf numFmtId="0" fontId="8" fillId="0" borderId="311" xfId="2" applyFont="1" applyBorder="1" applyAlignment="1">
      <alignment horizontal="center" vertical="center" wrapText="1"/>
    </xf>
    <xf numFmtId="0" fontId="8" fillId="0" borderId="312" xfId="2" applyFont="1" applyBorder="1" applyAlignment="1">
      <alignment horizontal="center" vertical="center" wrapText="1"/>
    </xf>
    <xf numFmtId="0" fontId="8" fillId="0" borderId="313" xfId="2" applyFont="1" applyBorder="1" applyAlignment="1">
      <alignment horizontal="center" vertical="center" wrapText="1"/>
    </xf>
    <xf numFmtId="0" fontId="1" fillId="0" borderId="311" xfId="2" applyFont="1" applyBorder="1" applyAlignment="1">
      <alignment horizontal="center" vertical="center"/>
    </xf>
    <xf numFmtId="0" fontId="1" fillId="0" borderId="312" xfId="2" applyFont="1" applyBorder="1" applyAlignment="1">
      <alignment horizontal="center" vertical="center"/>
    </xf>
    <xf numFmtId="0" fontId="1" fillId="0" borderId="313" xfId="2" applyFont="1" applyBorder="1" applyAlignment="1">
      <alignment horizontal="center" vertical="center"/>
    </xf>
    <xf numFmtId="0" fontId="1" fillId="0" borderId="86" xfId="2" applyFont="1" applyBorder="1" applyAlignment="1">
      <alignment horizontal="center" vertical="center"/>
    </xf>
    <xf numFmtId="0" fontId="1" fillId="0" borderId="47" xfId="2" applyFont="1" applyBorder="1" applyAlignment="1">
      <alignment horizontal="center" vertical="center"/>
    </xf>
    <xf numFmtId="0" fontId="0" fillId="0" borderId="309" xfId="2" applyFont="1" applyBorder="1" applyAlignment="1">
      <alignment vertical="center" wrapText="1"/>
    </xf>
    <xf numFmtId="0" fontId="0" fillId="0" borderId="307" xfId="2" applyFont="1" applyBorder="1" applyAlignment="1">
      <alignment vertical="center" wrapText="1"/>
    </xf>
    <xf numFmtId="0" fontId="0" fillId="0" borderId="310" xfId="2" applyFont="1" applyBorder="1" applyAlignment="1">
      <alignment vertical="center" wrapText="1"/>
    </xf>
    <xf numFmtId="0" fontId="8" fillId="0" borderId="56" xfId="2" applyFont="1" applyBorder="1" applyAlignment="1">
      <alignment horizontal="center" vertical="center" wrapText="1"/>
    </xf>
    <xf numFmtId="0" fontId="8" fillId="0" borderId="33" xfId="2" applyFont="1" applyBorder="1" applyAlignment="1">
      <alignment horizontal="center" vertical="center" wrapText="1"/>
    </xf>
    <xf numFmtId="0" fontId="0" fillId="0" borderId="52" xfId="2" applyFont="1" applyBorder="1" applyAlignment="1">
      <alignment vertical="center" wrapText="1"/>
    </xf>
    <xf numFmtId="0" fontId="1" fillId="0" borderId="182" xfId="2" applyFont="1" applyBorder="1" applyAlignment="1">
      <alignment vertical="center" wrapText="1"/>
    </xf>
    <xf numFmtId="0" fontId="1" fillId="0" borderId="208" xfId="2" applyFont="1" applyBorder="1" applyAlignment="1">
      <alignment vertical="center" wrapText="1"/>
    </xf>
    <xf numFmtId="0" fontId="1" fillId="0" borderId="127" xfId="2" applyFont="1" applyBorder="1" applyAlignment="1">
      <alignment vertical="center" wrapText="1"/>
    </xf>
    <xf numFmtId="0" fontId="1" fillId="0" borderId="97" xfId="2" applyFont="1" applyBorder="1" applyAlignment="1">
      <alignment vertical="center" wrapText="1"/>
    </xf>
    <xf numFmtId="0" fontId="1" fillId="0" borderId="172" xfId="2" applyFont="1" applyBorder="1" applyAlignment="1">
      <alignment vertical="center" wrapText="1"/>
    </xf>
    <xf numFmtId="0" fontId="1" fillId="0" borderId="37" xfId="2" applyFont="1" applyBorder="1" applyAlignment="1">
      <alignment vertical="center" wrapText="1"/>
    </xf>
    <xf numFmtId="0" fontId="1" fillId="0" borderId="176" xfId="2" applyFont="1" applyBorder="1" applyAlignment="1">
      <alignment vertical="center" wrapText="1"/>
    </xf>
    <xf numFmtId="188" fontId="8" fillId="0" borderId="19" xfId="2" applyNumberFormat="1" applyFont="1" applyFill="1" applyBorder="1" applyAlignment="1">
      <alignment horizontal="center" vertical="center" wrapText="1"/>
    </xf>
    <xf numFmtId="188" fontId="8" fillId="0" borderId="18" xfId="2" applyNumberFormat="1" applyFont="1" applyFill="1" applyBorder="1" applyAlignment="1">
      <alignment horizontal="center" vertical="center" wrapText="1"/>
    </xf>
    <xf numFmtId="188" fontId="8" fillId="0" borderId="105" xfId="2" applyNumberFormat="1" applyFont="1" applyFill="1" applyBorder="1" applyAlignment="1">
      <alignment horizontal="center" vertical="center" wrapText="1"/>
    </xf>
    <xf numFmtId="0" fontId="8" fillId="0" borderId="81" xfId="2" applyFont="1" applyBorder="1" applyAlignment="1">
      <alignment horizontal="center" vertical="center" wrapText="1"/>
    </xf>
    <xf numFmtId="0" fontId="8" fillId="0" borderId="84" xfId="2" applyFont="1" applyBorder="1" applyAlignment="1">
      <alignment horizontal="center" vertical="center" wrapText="1"/>
    </xf>
    <xf numFmtId="0" fontId="8" fillId="0" borderId="85" xfId="2" applyFont="1" applyBorder="1" applyAlignment="1">
      <alignment horizontal="center" vertical="center" wrapText="1"/>
    </xf>
    <xf numFmtId="0" fontId="8" fillId="0" borderId="314" xfId="2" applyFont="1" applyBorder="1" applyAlignment="1">
      <alignment horizontal="center" vertical="center" wrapText="1"/>
    </xf>
    <xf numFmtId="0" fontId="8" fillId="0" borderId="315" xfId="2" applyFont="1" applyBorder="1" applyAlignment="1">
      <alignment horizontal="center" vertical="center" wrapText="1"/>
    </xf>
    <xf numFmtId="0" fontId="8" fillId="0" borderId="316" xfId="2" applyFont="1" applyBorder="1" applyAlignment="1">
      <alignment horizontal="center" vertical="center" wrapText="1"/>
    </xf>
    <xf numFmtId="0" fontId="1" fillId="0" borderId="205" xfId="2" applyFont="1" applyBorder="1" applyAlignment="1">
      <alignment horizontal="center" vertical="center" wrapText="1"/>
    </xf>
    <xf numFmtId="0" fontId="1" fillId="0" borderId="125" xfId="2" applyFont="1" applyBorder="1" applyAlignment="1">
      <alignment horizontal="center" vertical="center" wrapText="1"/>
    </xf>
    <xf numFmtId="188" fontId="8" fillId="0" borderId="211" xfId="2" applyNumberFormat="1" applyFont="1" applyBorder="1" applyAlignment="1">
      <alignment horizontal="center" vertical="center" wrapText="1"/>
    </xf>
    <xf numFmtId="188" fontId="8" fillId="0" borderId="212" xfId="2" applyNumberFormat="1" applyFont="1" applyBorder="1" applyAlignment="1">
      <alignment horizontal="center" vertical="center" wrapText="1"/>
    </xf>
    <xf numFmtId="188" fontId="8" fillId="0" borderId="213" xfId="2" applyNumberFormat="1" applyFont="1" applyBorder="1" applyAlignment="1">
      <alignment horizontal="center" vertical="center" wrapText="1"/>
    </xf>
    <xf numFmtId="0" fontId="1" fillId="0" borderId="125" xfId="2" applyFont="1" applyBorder="1" applyAlignment="1">
      <alignment horizontal="left" vertical="center" wrapText="1"/>
    </xf>
    <xf numFmtId="0" fontId="1" fillId="0" borderId="204" xfId="2" applyFont="1" applyBorder="1" applyAlignment="1">
      <alignment horizontal="left" vertical="center" wrapText="1"/>
    </xf>
    <xf numFmtId="0" fontId="1" fillId="0" borderId="126" xfId="2" applyFont="1" applyBorder="1" applyAlignment="1">
      <alignment horizontal="left" vertical="center" wrapText="1"/>
    </xf>
    <xf numFmtId="0" fontId="8" fillId="0" borderId="204" xfId="2" applyFont="1" applyBorder="1" applyAlignment="1">
      <alignment horizontal="center" vertical="center" wrapText="1"/>
    </xf>
    <xf numFmtId="0" fontId="8" fillId="0" borderId="210" xfId="2" applyFont="1" applyBorder="1" applyAlignment="1">
      <alignment horizontal="center" vertical="center" wrapText="1"/>
    </xf>
    <xf numFmtId="0" fontId="8" fillId="0" borderId="209" xfId="2" applyFont="1" applyBorder="1" applyAlignment="1">
      <alignment horizontal="center" vertical="center" wrapText="1"/>
    </xf>
    <xf numFmtId="0" fontId="8" fillId="0" borderId="205" xfId="2" applyFont="1" applyBorder="1" applyAlignment="1">
      <alignment horizontal="center" vertical="center" wrapText="1"/>
    </xf>
    <xf numFmtId="0" fontId="0" fillId="0" borderId="34" xfId="2" applyFont="1" applyBorder="1" applyAlignment="1">
      <alignment horizontal="center" vertical="center" wrapText="1"/>
    </xf>
    <xf numFmtId="0" fontId="0" fillId="0" borderId="37" xfId="2" applyFont="1" applyBorder="1" applyAlignment="1">
      <alignment horizontal="center" vertical="center" wrapText="1"/>
    </xf>
    <xf numFmtId="0" fontId="0" fillId="0" borderId="38" xfId="2" applyFont="1" applyBorder="1" applyAlignment="1">
      <alignment horizontal="center" vertical="center" wrapText="1"/>
    </xf>
    <xf numFmtId="0" fontId="8" fillId="0" borderId="74" xfId="2" applyFont="1" applyBorder="1" applyAlignment="1">
      <alignment horizontal="center" vertical="center" textRotation="255" shrinkToFit="1"/>
    </xf>
    <xf numFmtId="0" fontId="8" fillId="0" borderId="54" xfId="2" applyFont="1" applyBorder="1" applyAlignment="1">
      <alignment horizontal="center" vertical="center" textRotation="255" shrinkToFit="1"/>
    </xf>
    <xf numFmtId="0" fontId="8" fillId="0" borderId="9" xfId="2" applyFont="1" applyBorder="1" applyAlignment="1">
      <alignment horizontal="center" vertical="center" textRotation="255" shrinkToFit="1"/>
    </xf>
    <xf numFmtId="0" fontId="8" fillId="0" borderId="75" xfId="2" applyFont="1" applyBorder="1" applyAlignment="1">
      <alignment horizontal="center" vertical="center" textRotation="255" shrinkToFit="1"/>
    </xf>
    <xf numFmtId="0" fontId="0" fillId="0" borderId="125" xfId="2" applyFont="1" applyBorder="1" applyAlignment="1">
      <alignment horizontal="center" vertical="center" wrapText="1"/>
    </xf>
    <xf numFmtId="0" fontId="0" fillId="0" borderId="204" xfId="2" applyFont="1" applyBorder="1" applyAlignment="1">
      <alignment horizontal="center" vertical="center" wrapText="1"/>
    </xf>
    <xf numFmtId="0" fontId="0" fillId="0" borderId="126" xfId="2" applyFont="1" applyBorder="1" applyAlignment="1">
      <alignment horizontal="center" vertical="center" wrapText="1"/>
    </xf>
    <xf numFmtId="0" fontId="0" fillId="0" borderId="10" xfId="2" applyFont="1" applyBorder="1" applyAlignment="1">
      <alignment horizontal="left" vertical="center" wrapText="1" indent="1"/>
    </xf>
    <xf numFmtId="0" fontId="1" fillId="0" borderId="0" xfId="2" applyFont="1" applyBorder="1" applyAlignment="1">
      <alignment horizontal="left" vertical="center" wrapText="1" indent="1"/>
    </xf>
    <xf numFmtId="0" fontId="0" fillId="0" borderId="24" xfId="2" applyFont="1" applyBorder="1" applyAlignment="1">
      <alignment horizontal="left" vertical="center" wrapText="1" indent="1"/>
    </xf>
    <xf numFmtId="0" fontId="1" fillId="0" borderId="24" xfId="2" applyFont="1" applyBorder="1" applyAlignment="1">
      <alignment horizontal="left" vertical="center" wrapText="1" indent="1"/>
    </xf>
    <xf numFmtId="0" fontId="8" fillId="0" borderId="273" xfId="2" applyFont="1" applyBorder="1" applyAlignment="1">
      <alignment horizontal="center" vertical="center" wrapText="1"/>
    </xf>
    <xf numFmtId="0" fontId="8" fillId="0" borderId="274" xfId="2" applyFont="1" applyBorder="1" applyAlignment="1">
      <alignment horizontal="center" vertical="center" wrapText="1"/>
    </xf>
    <xf numFmtId="0" fontId="8" fillId="0" borderId="82" xfId="2" applyFont="1" applyBorder="1" applyAlignment="1">
      <alignment horizontal="center" vertical="center" textRotation="255" wrapText="1"/>
    </xf>
    <xf numFmtId="0" fontId="1" fillId="0" borderId="68" xfId="2" applyFont="1" applyBorder="1" applyAlignment="1">
      <alignment horizontal="center" vertical="center"/>
    </xf>
    <xf numFmtId="0" fontId="1" fillId="0" borderId="48" xfId="2" applyFont="1" applyBorder="1" applyAlignment="1">
      <alignment horizontal="center" vertical="center"/>
    </xf>
    <xf numFmtId="0" fontId="1" fillId="0" borderId="78" xfId="2" applyFont="1" applyBorder="1" applyAlignment="1">
      <alignment horizontal="center" vertical="center"/>
    </xf>
    <xf numFmtId="0" fontId="1" fillId="0" borderId="79" xfId="2" applyFont="1" applyBorder="1" applyAlignment="1">
      <alignment horizontal="center" vertical="center"/>
    </xf>
    <xf numFmtId="0" fontId="8" fillId="0" borderId="275" xfId="2" applyFont="1" applyBorder="1" applyAlignment="1">
      <alignment horizontal="center" vertical="center" wrapText="1"/>
    </xf>
    <xf numFmtId="0" fontId="8" fillId="0" borderId="276" xfId="2" applyFont="1" applyBorder="1" applyAlignment="1">
      <alignment horizontal="center" vertical="center" wrapText="1"/>
    </xf>
    <xf numFmtId="0" fontId="8" fillId="0" borderId="278" xfId="2" applyFont="1" applyBorder="1" applyAlignment="1">
      <alignment horizontal="center" vertical="center" textRotation="255" wrapText="1"/>
    </xf>
    <xf numFmtId="0" fontId="1" fillId="0" borderId="280" xfId="2" applyFont="1" applyBorder="1" applyAlignment="1">
      <alignment horizontal="center" vertical="center"/>
    </xf>
    <xf numFmtId="0" fontId="1" fillId="0" borderId="281" xfId="2" applyFont="1" applyBorder="1" applyAlignment="1">
      <alignment horizontal="center" vertical="center"/>
    </xf>
    <xf numFmtId="0" fontId="1" fillId="0" borderId="282" xfId="2" applyFont="1" applyBorder="1" applyAlignment="1">
      <alignment horizontal="center" vertical="center"/>
    </xf>
    <xf numFmtId="0" fontId="8" fillId="0" borderId="301" xfId="2" applyFont="1" applyBorder="1" applyAlignment="1">
      <alignment horizontal="center" vertical="center" wrapText="1"/>
    </xf>
    <xf numFmtId="0" fontId="8" fillId="0" borderId="302" xfId="2" applyFont="1" applyBorder="1" applyAlignment="1">
      <alignment horizontal="center" vertical="center" wrapText="1"/>
    </xf>
    <xf numFmtId="0" fontId="8" fillId="0" borderId="100" xfId="2" applyFont="1" applyBorder="1" applyAlignment="1">
      <alignment horizontal="center" vertical="center" wrapText="1"/>
    </xf>
    <xf numFmtId="0" fontId="8" fillId="0" borderId="53" xfId="2" applyFont="1" applyBorder="1" applyAlignment="1">
      <alignment horizontal="center" vertical="center" wrapText="1"/>
    </xf>
    <xf numFmtId="0" fontId="0" fillId="3" borderId="87" xfId="0" applyFill="1" applyBorder="1" applyAlignment="1">
      <alignment horizontal="center" vertical="center"/>
    </xf>
    <xf numFmtId="0" fontId="0" fillId="3" borderId="24" xfId="0" applyFont="1" applyFill="1" applyBorder="1" applyAlignment="1">
      <alignment horizontal="center" vertical="center"/>
    </xf>
    <xf numFmtId="0" fontId="0" fillId="4" borderId="143" xfId="0" applyFont="1" applyFill="1" applyBorder="1" applyAlignment="1">
      <alignment horizontal="center" vertical="center" textRotation="255" wrapText="1"/>
    </xf>
    <xf numFmtId="0" fontId="0" fillId="4" borderId="41" xfId="0" applyFont="1" applyFill="1" applyBorder="1" applyAlignment="1">
      <alignment horizontal="center" vertical="center" textRotation="255" wrapText="1"/>
    </xf>
    <xf numFmtId="0" fontId="0" fillId="4" borderId="120" xfId="0" applyFont="1" applyFill="1" applyBorder="1" applyAlignment="1">
      <alignment horizontal="center" vertical="center" textRotation="255" wrapText="1"/>
    </xf>
    <xf numFmtId="0" fontId="0" fillId="4" borderId="143" xfId="0" applyFont="1" applyFill="1" applyBorder="1" applyAlignment="1">
      <alignment horizontal="center" vertical="center" wrapText="1"/>
    </xf>
    <xf numFmtId="0" fontId="0" fillId="4" borderId="41" xfId="0" applyFont="1" applyFill="1" applyBorder="1" applyAlignment="1">
      <alignment horizontal="center" vertical="center" wrapText="1"/>
    </xf>
    <xf numFmtId="181" fontId="0" fillId="0" borderId="44" xfId="0" applyNumberFormat="1" applyFont="1" applyBorder="1" applyAlignment="1">
      <alignment vertical="center"/>
    </xf>
    <xf numFmtId="181" fontId="0" fillId="0" borderId="45" xfId="0" applyNumberFormat="1" applyFont="1" applyBorder="1" applyAlignment="1">
      <alignment vertical="center"/>
    </xf>
    <xf numFmtId="181" fontId="0" fillId="0" borderId="181" xfId="0" applyNumberFormat="1" applyFont="1" applyBorder="1" applyAlignment="1">
      <alignment vertical="center"/>
    </xf>
    <xf numFmtId="0" fontId="0" fillId="0" borderId="137"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3" borderId="88" xfId="0" applyFill="1" applyBorder="1" applyAlignment="1">
      <alignment horizontal="center" vertical="center"/>
    </xf>
    <xf numFmtId="0" fontId="0" fillId="3" borderId="46" xfId="0" applyFont="1" applyFill="1" applyBorder="1" applyAlignment="1">
      <alignment horizontal="center" vertical="center"/>
    </xf>
    <xf numFmtId="181" fontId="0" fillId="0" borderId="34" xfId="0" applyNumberFormat="1" applyFont="1" applyFill="1" applyBorder="1" applyAlignment="1">
      <alignment vertical="center"/>
    </xf>
    <xf numFmtId="181" fontId="0" fillId="0" borderId="37" xfId="0" applyNumberFormat="1" applyFont="1" applyFill="1" applyBorder="1" applyAlignment="1">
      <alignment vertical="center"/>
    </xf>
    <xf numFmtId="181" fontId="0" fillId="0" borderId="176" xfId="0" applyNumberFormat="1" applyFont="1" applyFill="1" applyBorder="1" applyAlignment="1">
      <alignment vertical="center"/>
    </xf>
    <xf numFmtId="181" fontId="0" fillId="0" borderId="34" xfId="0" applyNumberFormat="1" applyFont="1" applyBorder="1" applyAlignment="1">
      <alignment vertical="center"/>
    </xf>
    <xf numFmtId="181" fontId="0" fillId="0" borderId="37" xfId="0" applyNumberFormat="1" applyFont="1" applyBorder="1" applyAlignment="1">
      <alignment vertical="center"/>
    </xf>
    <xf numFmtId="181" fontId="0" fillId="0" borderId="176" xfId="0" applyNumberFormat="1" applyFont="1" applyBorder="1" applyAlignment="1">
      <alignment vertical="center"/>
    </xf>
    <xf numFmtId="180" fontId="0" fillId="0" borderId="170" xfId="1" applyNumberFormat="1" applyFont="1" applyBorder="1" applyAlignment="1">
      <alignment horizontal="center" vertical="center"/>
    </xf>
    <xf numFmtId="180" fontId="0" fillId="0" borderId="96" xfId="1" applyNumberFormat="1" applyFont="1" applyBorder="1" applyAlignment="1">
      <alignment horizontal="center" vertical="center"/>
    </xf>
    <xf numFmtId="180" fontId="0" fillId="0" borderId="171" xfId="1" applyNumberFormat="1" applyFont="1" applyBorder="1" applyAlignment="1">
      <alignment horizontal="center" vertical="center"/>
    </xf>
    <xf numFmtId="180" fontId="0" fillId="0" borderId="127" xfId="1" applyNumberFormat="1" applyFont="1" applyBorder="1" applyAlignment="1">
      <alignment horizontal="center" vertical="center"/>
    </xf>
    <xf numFmtId="180" fontId="0" fillId="0" borderId="97" xfId="1" applyNumberFormat="1" applyFont="1" applyBorder="1" applyAlignment="1">
      <alignment horizontal="center" vertical="center"/>
    </xf>
    <xf numFmtId="180" fontId="0" fillId="0" borderId="172" xfId="1" applyNumberFormat="1" applyFont="1" applyBorder="1" applyAlignment="1">
      <alignment horizontal="center" vertical="center"/>
    </xf>
    <xf numFmtId="181" fontId="0" fillId="0" borderId="173" xfId="0" applyNumberFormat="1" applyFont="1" applyBorder="1" applyAlignment="1">
      <alignment vertical="center"/>
    </xf>
    <xf numFmtId="181" fontId="0" fillId="0" borderId="174" xfId="0" applyNumberFormat="1" applyFont="1" applyBorder="1" applyAlignment="1">
      <alignment vertical="center"/>
    </xf>
    <xf numFmtId="181" fontId="0" fillId="0" borderId="175" xfId="0" applyNumberFormat="1" applyFont="1" applyBorder="1" applyAlignment="1">
      <alignment vertical="center"/>
    </xf>
    <xf numFmtId="0" fontId="0" fillId="7" borderId="94" xfId="0" applyFont="1" applyFill="1" applyBorder="1" applyAlignment="1">
      <alignment horizontal="center" vertical="center"/>
    </xf>
    <xf numFmtId="0" fontId="0" fillId="7" borderId="41" xfId="0" applyFont="1" applyFill="1" applyBorder="1" applyAlignment="1">
      <alignment horizontal="center" vertical="center"/>
    </xf>
    <xf numFmtId="0" fontId="0" fillId="0" borderId="143" xfId="0" applyFont="1" applyFill="1" applyBorder="1" applyAlignment="1">
      <alignment vertical="center"/>
    </xf>
    <xf numFmtId="0" fontId="0" fillId="0" borderId="41" xfId="0" applyFont="1" applyFill="1" applyBorder="1" applyAlignment="1">
      <alignment vertical="center"/>
    </xf>
    <xf numFmtId="0" fontId="0" fillId="0" borderId="120" xfId="0" applyFont="1" applyFill="1" applyBorder="1" applyAlignment="1">
      <alignment vertical="center"/>
    </xf>
    <xf numFmtId="0" fontId="0" fillId="4" borderId="52" xfId="0" applyFont="1" applyFill="1" applyBorder="1" applyAlignment="1">
      <alignment horizontal="center" vertical="center"/>
    </xf>
    <xf numFmtId="0" fontId="0" fillId="4" borderId="40" xfId="0" applyFont="1" applyFill="1" applyBorder="1" applyAlignment="1">
      <alignment horizontal="center" vertical="center"/>
    </xf>
    <xf numFmtId="181" fontId="0" fillId="0" borderId="34" xfId="0" applyNumberFormat="1" applyFont="1" applyFill="1" applyBorder="1" applyAlignment="1">
      <alignment horizontal="left" vertical="center"/>
    </xf>
    <xf numFmtId="181" fontId="0" fillId="0" borderId="37" xfId="0" applyNumberFormat="1" applyFont="1" applyFill="1" applyBorder="1" applyAlignment="1">
      <alignment horizontal="left" vertical="center"/>
    </xf>
    <xf numFmtId="181" fontId="0" fillId="0" borderId="176" xfId="0" applyNumberFormat="1" applyFont="1" applyFill="1" applyBorder="1" applyAlignment="1">
      <alignment horizontal="left" vertical="center"/>
    </xf>
    <xf numFmtId="0" fontId="0" fillId="0" borderId="34"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96" xfId="0" applyFont="1" applyBorder="1" applyAlignment="1">
      <alignment horizontal="center" vertical="center"/>
    </xf>
    <xf numFmtId="0" fontId="0" fillId="0" borderId="43" xfId="0" applyFont="1" applyBorder="1" applyAlignment="1">
      <alignment vertical="center"/>
    </xf>
    <xf numFmtId="0" fontId="0" fillId="0" borderId="97" xfId="0" applyFont="1" applyBorder="1" applyAlignment="1">
      <alignment vertical="center"/>
    </xf>
    <xf numFmtId="0" fontId="0" fillId="3" borderId="34"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143" xfId="0" applyFont="1" applyBorder="1" applyAlignment="1">
      <alignment vertical="center"/>
    </xf>
    <xf numFmtId="0" fontId="0" fillId="0" borderId="120" xfId="0" applyFont="1" applyBorder="1" applyAlignment="1">
      <alignment vertical="center"/>
    </xf>
    <xf numFmtId="0" fontId="0" fillId="0" borderId="143" xfId="0" applyFont="1" applyBorder="1" applyAlignment="1">
      <alignment vertical="center" wrapText="1"/>
    </xf>
    <xf numFmtId="0" fontId="0" fillId="0" borderId="41" xfId="0" applyFont="1" applyBorder="1" applyAlignment="1">
      <alignment vertical="center"/>
    </xf>
    <xf numFmtId="0" fontId="0" fillId="4" borderId="34"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77"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78"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9" xfId="0" applyFont="1" applyFill="1" applyBorder="1" applyAlignment="1">
      <alignment horizontal="center" vertical="center"/>
    </xf>
    <xf numFmtId="0" fontId="0" fillId="3" borderId="180" xfId="0" applyFont="1" applyFill="1" applyBorder="1" applyAlignment="1">
      <alignment horizontal="center" vertical="center"/>
    </xf>
    <xf numFmtId="177" fontId="0" fillId="0" borderId="128" xfId="0" applyNumberFormat="1" applyBorder="1" applyAlignment="1">
      <alignment horizontal="center" vertical="center" textRotation="255" shrinkToFit="1"/>
    </xf>
    <xf numFmtId="177" fontId="0" fillId="0" borderId="9" xfId="0" applyNumberFormat="1" applyBorder="1" applyAlignment="1">
      <alignment horizontal="center" vertical="center" textRotation="255" shrinkToFit="1"/>
    </xf>
    <xf numFmtId="177" fontId="0" fillId="0" borderId="129" xfId="0" applyNumberFormat="1" applyBorder="1" applyAlignment="1">
      <alignment horizontal="center" vertical="center" textRotation="255" shrinkToFit="1"/>
    </xf>
    <xf numFmtId="177" fontId="0" fillId="0" borderId="23" xfId="0" applyNumberFormat="1" applyFill="1" applyBorder="1" applyAlignment="1">
      <alignment horizontal="center" vertical="center" textRotation="255" shrinkToFit="1"/>
    </xf>
    <xf numFmtId="177" fontId="0" fillId="0" borderId="16" xfId="0" applyNumberFormat="1" applyFill="1" applyBorder="1" applyAlignment="1">
      <alignment horizontal="center" vertical="center" textRotation="255" shrinkToFit="1"/>
    </xf>
    <xf numFmtId="177" fontId="0" fillId="0" borderId="183" xfId="0" applyNumberFormat="1" applyFill="1" applyBorder="1" applyAlignment="1">
      <alignment horizontal="center" vertical="center" textRotation="255" shrinkToFit="1"/>
    </xf>
    <xf numFmtId="177" fontId="0" fillId="0" borderId="144" xfId="0" applyNumberFormat="1" applyFont="1" applyFill="1" applyBorder="1" applyAlignment="1">
      <alignment vertical="center" shrinkToFit="1"/>
    </xf>
    <xf numFmtId="177" fontId="0" fillId="0" borderId="152" xfId="0" applyNumberFormat="1" applyFont="1" applyFill="1" applyBorder="1" applyAlignment="1">
      <alignment vertical="center" shrinkToFit="1"/>
    </xf>
    <xf numFmtId="177" fontId="0" fillId="0" borderId="23" xfId="0" applyNumberFormat="1" applyFont="1" applyFill="1" applyBorder="1" applyAlignment="1">
      <alignment vertical="center" shrinkToFit="1"/>
    </xf>
    <xf numFmtId="177" fontId="0" fillId="0" borderId="16" xfId="0" applyNumberFormat="1" applyFont="1" applyFill="1" applyBorder="1" applyAlignment="1">
      <alignment vertical="center" shrinkToFit="1"/>
    </xf>
    <xf numFmtId="177" fontId="0" fillId="0" borderId="183" xfId="0" applyNumberFormat="1" applyFont="1" applyFill="1" applyBorder="1" applyAlignment="1">
      <alignment vertical="center" shrinkToFit="1"/>
    </xf>
    <xf numFmtId="177" fontId="0" fillId="0" borderId="144" xfId="0" applyNumberFormat="1" applyFont="1" applyBorder="1" applyAlignment="1">
      <alignment vertical="center"/>
    </xf>
    <xf numFmtId="177" fontId="0" fillId="0" borderId="151" xfId="0" applyNumberFormat="1" applyFont="1" applyBorder="1" applyAlignment="1">
      <alignment vertical="center"/>
    </xf>
    <xf numFmtId="177" fontId="0" fillId="0" borderId="152" xfId="0" applyNumberFormat="1" applyFont="1" applyBorder="1" applyAlignment="1">
      <alignment vertical="center"/>
    </xf>
    <xf numFmtId="177" fontId="0" fillId="0" borderId="12"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98" xfId="0" applyNumberFormat="1" applyFont="1" applyFill="1" applyBorder="1" applyAlignment="1">
      <alignment horizontal="center" vertical="center"/>
    </xf>
    <xf numFmtId="177" fontId="0" fillId="0" borderId="144" xfId="0" applyNumberFormat="1" applyFont="1" applyFill="1" applyBorder="1" applyAlignment="1">
      <alignment vertical="center"/>
    </xf>
    <xf numFmtId="177" fontId="0" fillId="0" borderId="151" xfId="0" applyNumberFormat="1" applyFont="1" applyFill="1" applyBorder="1" applyAlignment="1">
      <alignment vertical="center"/>
    </xf>
    <xf numFmtId="177" fontId="0" fillId="0" borderId="152" xfId="0" applyNumberFormat="1" applyFont="1" applyFill="1" applyBorder="1" applyAlignment="1">
      <alignment vertical="center"/>
    </xf>
    <xf numFmtId="177" fontId="0" fillId="0" borderId="144" xfId="0" applyNumberFormat="1" applyFill="1" applyBorder="1" applyAlignment="1">
      <alignment vertical="center" shrinkToFit="1"/>
    </xf>
    <xf numFmtId="177" fontId="0" fillId="0" borderId="151" xfId="0" applyNumberFormat="1" applyFont="1" applyFill="1" applyBorder="1" applyAlignment="1">
      <alignment vertical="center" shrinkToFit="1"/>
    </xf>
    <xf numFmtId="177" fontId="0" fillId="2" borderId="25" xfId="0" applyNumberFormat="1" applyFont="1" applyFill="1" applyBorder="1" applyAlignment="1">
      <alignment horizontal="right" vertical="center" shrinkToFit="1"/>
    </xf>
    <xf numFmtId="177" fontId="0" fillId="2" borderId="29" xfId="0" applyNumberFormat="1" applyFont="1" applyFill="1" applyBorder="1" applyAlignment="1">
      <alignment horizontal="right" vertical="center" shrinkToFit="1"/>
    </xf>
    <xf numFmtId="177" fontId="0" fillId="0" borderId="116" xfId="0" applyNumberFormat="1" applyBorder="1" applyAlignment="1">
      <alignment horizontal="center" vertical="center" textRotation="255" shrinkToFit="1"/>
    </xf>
    <xf numFmtId="177" fontId="0" fillId="0" borderId="54" xfId="0" applyNumberFormat="1" applyBorder="1" applyAlignment="1">
      <alignment horizontal="center" vertical="center" textRotation="255" shrinkToFit="1"/>
    </xf>
    <xf numFmtId="177" fontId="0" fillId="0" borderId="33" xfId="0" applyNumberFormat="1" applyBorder="1" applyAlignment="1">
      <alignment horizontal="center" vertical="center" textRotation="255"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98" xfId="0" applyNumberFormat="1" applyFont="1" applyFill="1" applyBorder="1" applyAlignment="1">
      <alignment horizontal="center" vertical="center" shrinkToFit="1"/>
    </xf>
    <xf numFmtId="177" fontId="0" fillId="0" borderId="267" xfId="0" applyNumberFormat="1" applyFont="1" applyBorder="1" applyAlignment="1">
      <alignment horizontal="center" vertical="center" shrinkToFit="1"/>
    </xf>
    <xf numFmtId="177" fontId="0" fillId="0" borderId="268" xfId="0" applyNumberFormat="1" applyFont="1" applyBorder="1" applyAlignment="1">
      <alignment horizontal="center" vertical="center" shrinkToFit="1"/>
    </xf>
    <xf numFmtId="177" fontId="0" fillId="0" borderId="262" xfId="0" applyNumberFormat="1" applyFont="1" applyBorder="1" applyAlignment="1">
      <alignment horizontal="center" vertical="center" shrinkToFit="1"/>
    </xf>
    <xf numFmtId="177" fontId="0" fillId="0" borderId="267" xfId="0" applyNumberFormat="1" applyFill="1" applyBorder="1" applyAlignment="1">
      <alignment horizontal="center" vertical="center"/>
    </xf>
    <xf numFmtId="177" fontId="0" fillId="0" borderId="268" xfId="0" applyNumberFormat="1" applyFont="1" applyFill="1" applyBorder="1" applyAlignment="1">
      <alignment horizontal="center" vertical="center"/>
    </xf>
    <xf numFmtId="177" fontId="0" fillId="0" borderId="269" xfId="0" applyNumberFormat="1" applyFont="1" applyFill="1" applyBorder="1" applyAlignment="1">
      <alignment horizontal="center" vertical="center"/>
    </xf>
    <xf numFmtId="177" fontId="0" fillId="0" borderId="82" xfId="0" applyNumberFormat="1" applyFont="1" applyBorder="1" applyAlignment="1">
      <alignment horizontal="center" vertical="center" shrinkToFit="1"/>
    </xf>
    <xf numFmtId="177" fontId="0" fillId="0" borderId="83" xfId="0" applyNumberFormat="1" applyFont="1" applyBorder="1" applyAlignment="1">
      <alignment horizontal="center" vertical="center" shrinkToFit="1"/>
    </xf>
    <xf numFmtId="177" fontId="0" fillId="0" borderId="130" xfId="0" applyNumberFormat="1" applyFont="1" applyFill="1" applyBorder="1" applyAlignment="1">
      <alignment horizontal="center" vertical="center" shrinkToFit="1"/>
    </xf>
    <xf numFmtId="177" fontId="0" fillId="0" borderId="134" xfId="0" applyNumberFormat="1" applyFont="1" applyFill="1" applyBorder="1" applyAlignment="1">
      <alignment horizontal="center" vertical="center" shrinkToFit="1"/>
    </xf>
    <xf numFmtId="177" fontId="0" fillId="0" borderId="151" xfId="0" applyNumberFormat="1" applyFill="1" applyBorder="1" applyAlignment="1">
      <alignment vertical="center" shrinkToFit="1"/>
    </xf>
    <xf numFmtId="177" fontId="0" fillId="0" borderId="152" xfId="0" applyNumberFormat="1" applyFill="1" applyBorder="1" applyAlignment="1">
      <alignment vertical="center" shrinkToFit="1"/>
    </xf>
    <xf numFmtId="177" fontId="0" fillId="0" borderId="83" xfId="0" applyNumberFormat="1" applyFill="1" applyBorder="1" applyAlignment="1">
      <alignment vertical="center"/>
    </xf>
    <xf numFmtId="0" fontId="0" fillId="0" borderId="83" xfId="0" applyFont="1" applyFill="1" applyBorder="1" applyAlignment="1">
      <alignment vertical="center"/>
    </xf>
    <xf numFmtId="0" fontId="0" fillId="0" borderId="70" xfId="0" applyFont="1" applyFill="1" applyBorder="1" applyAlignment="1">
      <alignment vertical="center"/>
    </xf>
    <xf numFmtId="177" fontId="0" fillId="2" borderId="125" xfId="0" applyNumberFormat="1" applyFill="1" applyBorder="1" applyAlignment="1">
      <alignment horizontal="center" vertical="center" shrinkToFit="1"/>
    </xf>
    <xf numFmtId="177" fontId="0" fillId="2" borderId="126" xfId="0" applyNumberFormat="1" applyFill="1" applyBorder="1" applyAlignment="1">
      <alignment horizontal="center" vertical="center" shrinkToFit="1"/>
    </xf>
    <xf numFmtId="0" fontId="0" fillId="0" borderId="124" xfId="0" applyFill="1" applyBorder="1" applyAlignment="1">
      <alignment horizontal="center" vertical="center" textRotation="255" wrapText="1"/>
    </xf>
    <xf numFmtId="0" fontId="0" fillId="0" borderId="41" xfId="0" applyFill="1" applyBorder="1" applyAlignment="1">
      <alignment horizontal="center" vertical="center" textRotation="255" wrapText="1"/>
    </xf>
    <xf numFmtId="0" fontId="0" fillId="0" borderId="72" xfId="0" applyFill="1" applyBorder="1" applyAlignment="1">
      <alignment horizontal="center" vertical="center" textRotation="255" wrapText="1"/>
    </xf>
    <xf numFmtId="0" fontId="0" fillId="0" borderId="47" xfId="0" applyFont="1" applyBorder="1" applyAlignment="1">
      <alignment vertical="center"/>
    </xf>
    <xf numFmtId="0" fontId="0" fillId="6" borderId="44" xfId="0" applyFill="1" applyBorder="1" applyAlignment="1">
      <alignment horizontal="left" vertical="center"/>
    </xf>
    <xf numFmtId="0" fontId="0" fillId="6" borderId="58" xfId="0" applyFont="1" applyFill="1" applyBorder="1" applyAlignment="1">
      <alignment horizontal="left" vertical="center"/>
    </xf>
    <xf numFmtId="177" fontId="0" fillId="0" borderId="144" xfId="0" applyNumberFormat="1" applyFont="1" applyFill="1" applyBorder="1" applyAlignment="1">
      <alignment horizontal="center" vertical="center"/>
    </xf>
    <xf numFmtId="177" fontId="0" fillId="0" borderId="151" xfId="0" applyNumberFormat="1" applyFont="1" applyFill="1" applyBorder="1" applyAlignment="1">
      <alignment horizontal="center" vertical="center"/>
    </xf>
    <xf numFmtId="177" fontId="0" fillId="0" borderId="152" xfId="0" applyNumberFormat="1" applyFont="1" applyFill="1" applyBorder="1" applyAlignment="1">
      <alignment horizontal="center" vertical="center"/>
    </xf>
    <xf numFmtId="177" fontId="0" fillId="0" borderId="114" xfId="0" applyNumberFormat="1" applyFont="1" applyBorder="1" applyAlignment="1">
      <alignment vertical="center"/>
    </xf>
    <xf numFmtId="177" fontId="0" fillId="0" borderId="122" xfId="0" applyNumberFormat="1" applyFont="1" applyBorder="1" applyAlignment="1">
      <alignment vertical="center"/>
    </xf>
    <xf numFmtId="177" fontId="0" fillId="0" borderId="135" xfId="0" applyNumberFormat="1" applyFont="1" applyBorder="1" applyAlignment="1">
      <alignment vertical="center"/>
    </xf>
    <xf numFmtId="176" fontId="0" fillId="0" borderId="290" xfId="0" applyNumberFormat="1" applyFont="1" applyBorder="1" applyAlignment="1">
      <alignment horizontal="center" vertical="center"/>
    </xf>
    <xf numFmtId="176" fontId="0" fillId="0" borderId="292" xfId="0" applyNumberFormat="1" applyFont="1" applyBorder="1" applyAlignment="1">
      <alignment horizontal="center" vertical="center"/>
    </xf>
    <xf numFmtId="176" fontId="0" fillId="0" borderId="293" xfId="0" applyNumberFormat="1" applyFont="1" applyBorder="1" applyAlignment="1">
      <alignment horizontal="center" vertical="center"/>
    </xf>
    <xf numFmtId="176" fontId="0" fillId="0" borderId="240" xfId="0" applyNumberFormat="1" applyFont="1" applyBorder="1" applyAlignment="1">
      <alignment horizontal="center" vertical="center"/>
    </xf>
    <xf numFmtId="176" fontId="0" fillId="12" borderId="296" xfId="0" applyNumberFormat="1" applyFill="1" applyBorder="1" applyAlignment="1">
      <alignment horizontal="center" vertical="center"/>
    </xf>
    <xf numFmtId="176" fontId="0" fillId="12" borderId="297" xfId="0" applyNumberFormat="1" applyFill="1" applyBorder="1" applyAlignment="1">
      <alignment horizontal="center" vertical="center"/>
    </xf>
    <xf numFmtId="176" fontId="0" fillId="12" borderId="298" xfId="0" applyNumberFormat="1" applyFill="1" applyBorder="1" applyAlignment="1">
      <alignment horizontal="center" vertical="center"/>
    </xf>
    <xf numFmtId="176" fontId="0" fillId="12" borderId="248" xfId="0" applyNumberFormat="1" applyFill="1" applyBorder="1" applyAlignment="1">
      <alignment horizontal="center" vertical="center"/>
    </xf>
    <xf numFmtId="176" fontId="0" fillId="0" borderId="287" xfId="0" applyNumberFormat="1" applyFont="1" applyBorder="1" applyAlignment="1">
      <alignment horizontal="center" vertical="center"/>
    </xf>
    <xf numFmtId="176" fontId="0" fillId="0" borderId="288" xfId="0" applyNumberFormat="1" applyFont="1" applyBorder="1" applyAlignment="1">
      <alignment horizontal="center" vertical="center"/>
    </xf>
    <xf numFmtId="176" fontId="0" fillId="0" borderId="289" xfId="0" applyNumberFormat="1" applyFont="1" applyBorder="1" applyAlignment="1">
      <alignment horizontal="center" vertical="center"/>
    </xf>
    <xf numFmtId="176" fontId="0" fillId="0" borderId="285" xfId="0" applyNumberFormat="1" applyFont="1" applyBorder="1" applyAlignment="1">
      <alignment horizontal="center" vertical="center"/>
    </xf>
    <xf numFmtId="176" fontId="0" fillId="0" borderId="286" xfId="0" applyNumberFormat="1" applyFont="1" applyBorder="1" applyAlignment="1">
      <alignment horizontal="center" vertical="center"/>
    </xf>
    <xf numFmtId="176" fontId="0" fillId="0" borderId="291" xfId="0" applyNumberFormat="1" applyFont="1" applyBorder="1" applyAlignment="1">
      <alignment horizontal="center" vertical="center"/>
    </xf>
    <xf numFmtId="176" fontId="0" fillId="0" borderId="106" xfId="0" applyNumberFormat="1" applyFont="1" applyBorder="1" applyAlignment="1">
      <alignment horizontal="center" vertical="center"/>
    </xf>
    <xf numFmtId="176" fontId="0" fillId="0" borderId="295" xfId="0" applyNumberFormat="1" applyFont="1" applyBorder="1" applyAlignment="1">
      <alignment horizontal="center" vertical="center"/>
    </xf>
    <xf numFmtId="176" fontId="0" fillId="0" borderId="249" xfId="0" applyNumberFormat="1" applyFont="1" applyBorder="1" applyAlignment="1">
      <alignment horizontal="center" vertical="center"/>
    </xf>
    <xf numFmtId="176" fontId="0" fillId="0" borderId="294" xfId="0" applyNumberFormat="1" applyFont="1" applyBorder="1" applyAlignment="1">
      <alignment horizontal="center" vertical="center"/>
    </xf>
    <xf numFmtId="176" fontId="0" fillId="0" borderId="38" xfId="0" applyNumberFormat="1" applyFont="1" applyBorder="1" applyAlignment="1">
      <alignment horizontal="center" vertical="center"/>
    </xf>
    <xf numFmtId="176" fontId="0" fillId="12" borderId="281" xfId="0" applyNumberFormat="1" applyFill="1" applyBorder="1" applyAlignment="1">
      <alignment horizontal="center" vertical="center"/>
    </xf>
    <xf numFmtId="176" fontId="0" fillId="12" borderId="299" xfId="0" applyNumberFormat="1" applyFill="1" applyBorder="1" applyAlignment="1">
      <alignment horizontal="center" vertical="center"/>
    </xf>
    <xf numFmtId="176" fontId="0" fillId="0" borderId="179" xfId="0" applyNumberFormat="1" applyFont="1" applyBorder="1" applyAlignment="1">
      <alignment horizontal="center" vertical="center"/>
    </xf>
    <xf numFmtId="176" fontId="0" fillId="0" borderId="180" xfId="0" applyNumberFormat="1" applyFont="1" applyBorder="1" applyAlignment="1">
      <alignment horizontal="center" vertical="center"/>
    </xf>
    <xf numFmtId="176" fontId="0" fillId="0" borderId="230" xfId="0" applyNumberFormat="1" applyFont="1" applyBorder="1" applyAlignment="1">
      <alignment horizontal="center" vertical="center"/>
    </xf>
    <xf numFmtId="176" fontId="0" fillId="0" borderId="228" xfId="0" applyNumberFormat="1" applyFont="1" applyBorder="1" applyAlignment="1">
      <alignment horizontal="center" vertical="center"/>
    </xf>
    <xf numFmtId="176" fontId="0" fillId="0" borderId="229" xfId="0" applyNumberFormat="1" applyFont="1" applyBorder="1" applyAlignment="1">
      <alignment horizontal="center" vertical="center"/>
    </xf>
    <xf numFmtId="176" fontId="0" fillId="0" borderId="233"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128" xfId="0" applyNumberFormat="1" applyFont="1" applyBorder="1" applyAlignment="1">
      <alignment horizontal="center" vertical="center"/>
    </xf>
    <xf numFmtId="176" fontId="0" fillId="0" borderId="104" xfId="0" applyNumberFormat="1" applyFont="1" applyBorder="1" applyAlignment="1">
      <alignment horizontal="center" vertical="center"/>
    </xf>
    <xf numFmtId="176" fontId="0" fillId="0" borderId="9" xfId="0" applyNumberFormat="1" applyFont="1" applyBorder="1" applyAlignment="1">
      <alignment horizontal="center" vertical="center"/>
    </xf>
    <xf numFmtId="176" fontId="0" fillId="0" borderId="77" xfId="0" applyNumberFormat="1" applyFont="1" applyBorder="1" applyAlignment="1">
      <alignment horizontal="center" vertical="center"/>
    </xf>
    <xf numFmtId="176" fontId="0" fillId="0" borderId="185" xfId="0" applyNumberFormat="1" applyFont="1" applyBorder="1" applyAlignment="1">
      <alignment horizontal="center" vertical="center"/>
    </xf>
    <xf numFmtId="176" fontId="0" fillId="0" borderId="231" xfId="0" applyNumberFormat="1" applyFont="1" applyBorder="1" applyAlignment="1">
      <alignment horizontal="center" vertical="center"/>
    </xf>
    <xf numFmtId="176" fontId="0" fillId="0" borderId="232" xfId="0" applyNumberFormat="1" applyFont="1" applyBorder="1" applyAlignment="1">
      <alignment horizontal="center" vertical="center"/>
    </xf>
    <xf numFmtId="176" fontId="0" fillId="0" borderId="68" xfId="0" applyNumberFormat="1" applyFont="1" applyBorder="1" applyAlignment="1">
      <alignment horizontal="center" vertical="center"/>
    </xf>
    <xf numFmtId="176" fontId="0" fillId="0" borderId="48" xfId="0" applyNumberFormat="1" applyFont="1" applyBorder="1" applyAlignment="1">
      <alignment horizontal="center" vertical="center"/>
    </xf>
    <xf numFmtId="176" fontId="0" fillId="0" borderId="78" xfId="0" applyNumberFormat="1" applyFont="1" applyBorder="1" applyAlignment="1">
      <alignment horizontal="center" vertical="center"/>
    </xf>
    <xf numFmtId="176" fontId="0" fillId="0" borderId="79" xfId="0" applyNumberFormat="1" applyFont="1" applyBorder="1" applyAlignment="1">
      <alignment horizontal="center" vertical="center"/>
    </xf>
    <xf numFmtId="176" fontId="0" fillId="0" borderId="185" xfId="0" applyNumberFormat="1" applyBorder="1" applyAlignment="1">
      <alignment horizontal="center" vertical="center"/>
    </xf>
    <xf numFmtId="176" fontId="0" fillId="0" borderId="162"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65" xfId="0" applyNumberFormat="1" applyBorder="1" applyAlignment="1">
      <alignment horizontal="center" vertical="center"/>
    </xf>
    <xf numFmtId="176" fontId="0" fillId="0" borderId="167" xfId="0" applyNumberFormat="1" applyBorder="1" applyAlignment="1">
      <alignment horizontal="center" vertical="center"/>
    </xf>
    <xf numFmtId="176" fontId="0" fillId="0" borderId="115" xfId="0" applyNumberFormat="1" applyBorder="1" applyAlignment="1">
      <alignment horizontal="center" vertical="center"/>
    </xf>
    <xf numFmtId="176" fontId="0" fillId="0" borderId="78" xfId="0" applyNumberFormat="1" applyBorder="1" applyAlignment="1">
      <alignment horizontal="center" vertical="center"/>
    </xf>
    <xf numFmtId="176" fontId="0" fillId="0" borderId="79" xfId="0" applyNumberFormat="1" applyBorder="1" applyAlignment="1">
      <alignment horizontal="center" vertical="center"/>
    </xf>
    <xf numFmtId="176" fontId="0" fillId="0" borderId="243" xfId="0" applyNumberFormat="1" applyFont="1" applyBorder="1" applyAlignment="1">
      <alignment horizontal="center" vertical="center"/>
    </xf>
    <xf numFmtId="176" fontId="0" fillId="0" borderId="244" xfId="0" applyNumberFormat="1" applyFont="1" applyBorder="1" applyAlignment="1">
      <alignment horizontal="center" vertical="center"/>
    </xf>
    <xf numFmtId="176" fontId="0" fillId="0" borderId="245" xfId="0" applyNumberFormat="1" applyFont="1" applyBorder="1" applyAlignment="1">
      <alignment horizontal="center" vertical="center"/>
    </xf>
    <xf numFmtId="176" fontId="0" fillId="0" borderId="246" xfId="0" applyNumberFormat="1" applyFont="1" applyBorder="1" applyAlignment="1">
      <alignment horizontal="center" vertical="center"/>
    </xf>
    <xf numFmtId="176" fontId="0" fillId="0" borderId="241" xfId="0" applyNumberFormat="1" applyFont="1" applyBorder="1" applyAlignment="1">
      <alignment horizontal="center" vertical="center"/>
    </xf>
    <xf numFmtId="176" fontId="0" fillId="0" borderId="242" xfId="0" applyNumberFormat="1" applyFont="1" applyBorder="1" applyAlignment="1">
      <alignment horizontal="center" vertical="center"/>
    </xf>
    <xf numFmtId="176" fontId="0" fillId="0" borderId="68" xfId="0" applyNumberFormat="1" applyFont="1" applyBorder="1" applyAlignment="1">
      <alignment horizontal="left" vertical="center" indent="1"/>
    </xf>
    <xf numFmtId="176" fontId="0" fillId="0" borderId="48" xfId="0" applyNumberFormat="1" applyFont="1" applyBorder="1" applyAlignment="1">
      <alignment horizontal="left" vertical="center" indent="1"/>
    </xf>
    <xf numFmtId="176" fontId="0" fillId="0" borderId="158" xfId="0" applyNumberFormat="1" applyFont="1" applyBorder="1" applyAlignment="1">
      <alignment horizontal="center" vertical="center"/>
    </xf>
    <xf numFmtId="176" fontId="0" fillId="0" borderId="159"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5"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81" xfId="0" applyNumberFormat="1" applyFont="1" applyBorder="1" applyAlignment="1">
      <alignment horizontal="center" vertical="center"/>
    </xf>
    <xf numFmtId="176" fontId="0" fillId="0" borderId="62"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110" xfId="0" applyNumberFormat="1" applyFont="1" applyBorder="1" applyAlignment="1">
      <alignment horizontal="center" vertical="center" shrinkToFit="1"/>
    </xf>
    <xf numFmtId="176" fontId="0" fillId="0" borderId="80" xfId="0" applyNumberFormat="1" applyFont="1" applyBorder="1" applyAlignment="1">
      <alignment horizontal="center" vertical="center" shrinkToFit="1"/>
    </xf>
    <xf numFmtId="176" fontId="0" fillId="0" borderId="54" xfId="0" applyNumberFormat="1" applyFont="1" applyBorder="1" applyAlignment="1">
      <alignment horizontal="center" vertical="center" textRotation="255" shrinkToFit="1"/>
    </xf>
    <xf numFmtId="176" fontId="0" fillId="0" borderId="75" xfId="0" applyNumberFormat="1" applyFont="1" applyBorder="1" applyAlignment="1">
      <alignment horizontal="center" vertical="center" textRotation="255" shrinkToFit="1"/>
    </xf>
    <xf numFmtId="176" fontId="0" fillId="0" borderId="56" xfId="0" applyNumberFormat="1" applyFont="1" applyBorder="1" applyAlignment="1">
      <alignment horizontal="center" vertical="center" textRotation="255" shrinkToFit="1"/>
    </xf>
    <xf numFmtId="176" fontId="0" fillId="0" borderId="18" xfId="0" applyNumberFormat="1" applyFont="1" applyBorder="1" applyAlignment="1">
      <alignment vertical="center"/>
    </xf>
    <xf numFmtId="0" fontId="0" fillId="0" borderId="18" xfId="0" applyFont="1" applyBorder="1" applyAlignment="1">
      <alignment vertical="center"/>
    </xf>
    <xf numFmtId="176" fontId="0" fillId="0" borderId="74" xfId="0" applyNumberFormat="1" applyFont="1" applyBorder="1" applyAlignment="1">
      <alignment horizontal="center" vertical="center" shrinkToFit="1"/>
    </xf>
    <xf numFmtId="176" fontId="0" fillId="0" borderId="75" xfId="0" applyNumberFormat="1" applyFont="1" applyBorder="1" applyAlignment="1">
      <alignment horizontal="center" vertical="center" shrinkToFit="1"/>
    </xf>
    <xf numFmtId="176" fontId="0" fillId="0" borderId="67" xfId="0" applyNumberFormat="1" applyFont="1" applyBorder="1" applyAlignment="1">
      <alignment horizontal="center" vertical="center" shrinkToFit="1"/>
    </xf>
    <xf numFmtId="176" fontId="0" fillId="0" borderId="76" xfId="0" applyNumberFormat="1" applyFont="1" applyBorder="1" applyAlignment="1">
      <alignment horizontal="center" vertical="center" shrinkToFit="1"/>
    </xf>
    <xf numFmtId="0" fontId="0" fillId="0" borderId="39" xfId="0" applyFont="1" applyBorder="1" applyAlignment="1">
      <alignment vertical="center"/>
    </xf>
    <xf numFmtId="177" fontId="0" fillId="0" borderId="80" xfId="0" applyNumberFormat="1" applyFont="1" applyFill="1" applyBorder="1" applyAlignment="1">
      <alignment vertical="center" shrinkToFit="1"/>
    </xf>
    <xf numFmtId="177" fontId="0" fillId="0" borderId="3"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7" fontId="0" fillId="0" borderId="81" xfId="0" applyNumberFormat="1" applyFont="1" applyBorder="1" applyAlignment="1">
      <alignment horizontal="center" vertical="center" shrinkToFit="1"/>
    </xf>
    <xf numFmtId="177" fontId="0" fillId="0" borderId="3" xfId="0" applyNumberFormat="1" applyFill="1" applyBorder="1" applyAlignment="1">
      <alignment horizontal="center" vertical="center"/>
    </xf>
    <xf numFmtId="177" fontId="0" fillId="0" borderId="4" xfId="0" applyNumberFormat="1"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shrinkToFit="1"/>
    </xf>
    <xf numFmtId="177" fontId="0" fillId="0" borderId="55" xfId="0" applyNumberFormat="1" applyFont="1" applyFill="1" applyBorder="1" applyAlignment="1">
      <alignment horizontal="center" vertical="center" shrinkToFit="1"/>
    </xf>
    <xf numFmtId="177" fontId="0" fillId="0" borderId="13" xfId="0" applyNumberFormat="1" applyFont="1" applyFill="1" applyBorder="1" applyAlignment="1">
      <alignment vertical="center" shrinkToFit="1"/>
    </xf>
    <xf numFmtId="177" fontId="0" fillId="0" borderId="15" xfId="0" applyNumberFormat="1" applyFont="1" applyFill="1" applyBorder="1" applyAlignment="1">
      <alignment vertical="center" shrinkToFit="1"/>
    </xf>
    <xf numFmtId="177" fontId="0" fillId="0" borderId="13" xfId="0" applyNumberFormat="1" applyFont="1" applyBorder="1" applyAlignment="1">
      <alignment vertical="center"/>
    </xf>
    <xf numFmtId="177" fontId="0" fillId="0" borderId="14" xfId="0" applyNumberFormat="1" applyFont="1" applyBorder="1" applyAlignment="1">
      <alignment vertical="center"/>
    </xf>
    <xf numFmtId="177" fontId="0" fillId="0" borderId="15" xfId="0" applyNumberFormat="1" applyFont="1" applyBorder="1" applyAlignment="1">
      <alignment vertical="center"/>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vertical="center"/>
    </xf>
    <xf numFmtId="177" fontId="0" fillId="0" borderId="13"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3" xfId="0" applyNumberFormat="1" applyFill="1" applyBorder="1" applyAlignment="1">
      <alignment vertical="center" shrinkToFit="1"/>
    </xf>
    <xf numFmtId="177" fontId="0" fillId="0" borderId="14" xfId="0" applyNumberFormat="1" applyFont="1" applyFill="1" applyBorder="1" applyAlignment="1">
      <alignment vertical="center" shrinkToFit="1"/>
    </xf>
    <xf numFmtId="177" fontId="0" fillId="0" borderId="14" xfId="0" applyNumberFormat="1" applyFill="1" applyBorder="1" applyAlignment="1">
      <alignment vertical="center" shrinkToFit="1"/>
    </xf>
    <xf numFmtId="177" fontId="0" fillId="0" borderId="15" xfId="0" applyNumberFormat="1" applyFill="1" applyBorder="1" applyAlignment="1">
      <alignment vertical="center" shrinkToFit="1"/>
    </xf>
    <xf numFmtId="177" fontId="0" fillId="0" borderId="99" xfId="0" applyNumberFormat="1" applyFont="1" applyBorder="1" applyAlignment="1">
      <alignment vertical="center"/>
    </xf>
    <xf numFmtId="177" fontId="0" fillId="0" borderId="22" xfId="0" applyNumberFormat="1" applyFont="1" applyBorder="1" applyAlignment="1">
      <alignment vertical="center"/>
    </xf>
    <xf numFmtId="177" fontId="0" fillId="0" borderId="270" xfId="0" applyNumberFormat="1" applyFont="1" applyBorder="1" applyAlignment="1">
      <alignment vertical="center"/>
    </xf>
    <xf numFmtId="177" fontId="0" fillId="2" borderId="99" xfId="0" applyNumberFormat="1" applyFont="1" applyFill="1" applyBorder="1" applyAlignment="1">
      <alignment horizontal="right" vertical="center" shrinkToFit="1"/>
    </xf>
    <xf numFmtId="177" fontId="0" fillId="2" borderId="270" xfId="0" applyNumberFormat="1" applyFont="1" applyFill="1" applyBorder="1" applyAlignment="1">
      <alignment horizontal="right" vertical="center" shrinkToFit="1"/>
    </xf>
    <xf numFmtId="177" fontId="0" fillId="0" borderId="268" xfId="0" applyNumberFormat="1" applyFill="1" applyBorder="1" applyAlignment="1">
      <alignment horizontal="center" vertical="center"/>
    </xf>
    <xf numFmtId="177" fontId="0" fillId="0" borderId="269" xfId="0" applyNumberFormat="1" applyFill="1" applyBorder="1" applyAlignment="1">
      <alignment horizontal="center" vertical="center"/>
    </xf>
    <xf numFmtId="177" fontId="0" fillId="0" borderId="128" xfId="0" applyNumberFormat="1" applyFont="1" applyBorder="1" applyAlignment="1">
      <alignment horizontal="center" vertical="center" shrinkToFit="1"/>
    </xf>
    <xf numFmtId="177" fontId="0" fillId="0" borderId="104" xfId="0" applyNumberFormat="1" applyFont="1" applyBorder="1" applyAlignment="1">
      <alignment horizontal="center" vertical="center" shrinkToFit="1"/>
    </xf>
    <xf numFmtId="177" fontId="0" fillId="0" borderId="185" xfId="0" applyNumberFormat="1" applyFont="1" applyBorder="1" applyAlignment="1">
      <alignment horizontal="center" vertical="center" shrinkToFit="1"/>
    </xf>
    <xf numFmtId="177" fontId="0" fillId="0" borderId="106" xfId="0" applyNumberFormat="1" applyFont="1" applyBorder="1" applyAlignment="1">
      <alignment horizontal="center" vertical="center" shrinkToFit="1"/>
    </xf>
    <xf numFmtId="177" fontId="0" fillId="0" borderId="144" xfId="0" applyNumberFormat="1" applyFont="1" applyFill="1" applyBorder="1" applyAlignment="1">
      <alignment horizontal="center" vertical="center" shrinkToFit="1"/>
    </xf>
    <xf numFmtId="177" fontId="0" fillId="0" borderId="152" xfId="0" applyNumberFormat="1" applyFont="1" applyFill="1" applyBorder="1" applyAlignment="1">
      <alignment horizontal="center" vertical="center" shrinkToFit="1"/>
    </xf>
    <xf numFmtId="177" fontId="0" fillId="0" borderId="144" xfId="0" applyNumberFormat="1" applyFill="1" applyBorder="1" applyAlignment="1">
      <alignment vertical="center"/>
    </xf>
    <xf numFmtId="177" fontId="0" fillId="0" borderId="151" xfId="0" applyNumberFormat="1" applyFill="1" applyBorder="1" applyAlignment="1">
      <alignment vertical="center"/>
    </xf>
    <xf numFmtId="177" fontId="0" fillId="0" borderId="152" xfId="0" applyNumberFormat="1" applyFill="1" applyBorder="1" applyAlignment="1">
      <alignment vertical="center"/>
    </xf>
    <xf numFmtId="0" fontId="0" fillId="6" borderId="271" xfId="0" applyFill="1" applyBorder="1" applyAlignment="1">
      <alignment horizontal="left" vertical="center"/>
    </xf>
    <xf numFmtId="176" fontId="0" fillId="0" borderId="224" xfId="0" applyNumberFormat="1" applyFont="1" applyBorder="1" applyAlignment="1">
      <alignment horizontal="center" vertical="center"/>
    </xf>
    <xf numFmtId="176" fontId="0" fillId="0" borderId="225" xfId="0" applyNumberFormat="1" applyFont="1" applyBorder="1" applyAlignment="1">
      <alignment horizontal="center" vertical="center"/>
    </xf>
    <xf numFmtId="176" fontId="0" fillId="0" borderId="221" xfId="0" applyNumberFormat="1" applyFont="1" applyBorder="1" applyAlignment="1">
      <alignment horizontal="center" vertical="center"/>
    </xf>
    <xf numFmtId="176" fontId="0" fillId="0" borderId="222" xfId="0" applyNumberFormat="1" applyFont="1" applyBorder="1" applyAlignment="1">
      <alignment horizontal="center" vertical="center"/>
    </xf>
    <xf numFmtId="176" fontId="0" fillId="0" borderId="223" xfId="0" applyNumberFormat="1" applyFont="1" applyBorder="1" applyAlignment="1">
      <alignment horizontal="center" vertical="center"/>
    </xf>
    <xf numFmtId="176" fontId="0" fillId="0" borderId="226" xfId="0" applyNumberFormat="1" applyFont="1" applyBorder="1" applyAlignment="1">
      <alignment horizontal="center" vertical="center"/>
    </xf>
    <xf numFmtId="0" fontId="0" fillId="0" borderId="48" xfId="0" applyBorder="1" applyAlignment="1">
      <alignment horizontal="left" vertical="center" indent="1"/>
    </xf>
    <xf numFmtId="176" fontId="0" fillId="0" borderId="111" xfId="0" applyNumberFormat="1" applyFont="1" applyBorder="1" applyAlignment="1">
      <alignment horizontal="center" vertical="center" textRotation="255" shrinkToFit="1"/>
    </xf>
    <xf numFmtId="177" fontId="0" fillId="0" borderId="144" xfId="0" applyNumberFormat="1" applyFont="1" applyBorder="1" applyAlignment="1">
      <alignment horizontal="center" vertical="center" shrinkToFit="1"/>
    </xf>
    <xf numFmtId="177" fontId="0" fillId="0" borderId="48" xfId="0" applyNumberFormat="1" applyFont="1" applyBorder="1" applyAlignment="1">
      <alignment horizontal="center" vertical="center" shrinkToFit="1"/>
    </xf>
    <xf numFmtId="176" fontId="0" fillId="5" borderId="203" xfId="0" applyNumberFormat="1" applyFont="1" applyFill="1" applyBorder="1" applyAlignment="1">
      <alignment horizontal="center" vertical="center" textRotation="255" shrinkToFit="1"/>
    </xf>
    <xf numFmtId="176" fontId="0" fillId="5" borderId="54" xfId="0" applyNumberFormat="1" applyFont="1" applyFill="1" applyBorder="1" applyAlignment="1">
      <alignment horizontal="center" vertical="center" textRotation="255" shrinkToFit="1"/>
    </xf>
    <xf numFmtId="176" fontId="0" fillId="5" borderId="111" xfId="0" applyNumberFormat="1" applyFont="1" applyFill="1" applyBorder="1" applyAlignment="1">
      <alignment horizontal="center" vertical="center" textRotation="255" shrinkToFit="1"/>
    </xf>
    <xf numFmtId="176" fontId="0" fillId="0" borderId="252" xfId="0" applyNumberFormat="1" applyFont="1" applyBorder="1" applyAlignment="1">
      <alignment horizontal="center" vertical="center" textRotation="255" shrinkToFit="1"/>
    </xf>
    <xf numFmtId="176" fontId="0" fillId="0" borderId="119" xfId="0" applyNumberFormat="1" applyFont="1" applyBorder="1" applyAlignment="1">
      <alignment horizontal="center" vertical="center" textRotation="255" shrinkToFit="1"/>
    </xf>
    <xf numFmtId="176" fontId="0" fillId="0" borderId="235" xfId="0" applyNumberFormat="1" applyFont="1" applyBorder="1" applyAlignment="1">
      <alignment horizontal="center" vertical="center" shrinkToFit="1"/>
    </xf>
    <xf numFmtId="176" fontId="0" fillId="0" borderId="120" xfId="0" applyNumberFormat="1" applyFont="1" applyBorder="1" applyAlignment="1">
      <alignment horizontal="center" vertical="center" shrinkToFit="1"/>
    </xf>
    <xf numFmtId="176" fontId="0" fillId="0" borderId="257" xfId="0" applyNumberFormat="1" applyFont="1" applyBorder="1" applyAlignment="1">
      <alignment horizontal="center" vertical="center" shrinkToFit="1"/>
    </xf>
    <xf numFmtId="176" fontId="0" fillId="0" borderId="121" xfId="0" applyNumberFormat="1" applyFont="1" applyBorder="1" applyAlignment="1">
      <alignment horizontal="center" vertical="center" shrinkToFit="1"/>
    </xf>
    <xf numFmtId="177" fontId="0" fillId="0" borderId="243" xfId="0" applyNumberFormat="1" applyFont="1" applyBorder="1" applyAlignment="1">
      <alignment horizontal="center" vertical="center" shrinkToFit="1"/>
    </xf>
    <xf numFmtId="176" fontId="0" fillId="0" borderId="116" xfId="0" applyNumberFormat="1" applyFont="1" applyBorder="1" applyAlignment="1">
      <alignment horizontal="center" vertical="center" textRotation="255" shrinkToFit="1"/>
    </xf>
    <xf numFmtId="176" fontId="0" fillId="5" borderId="116" xfId="0" applyNumberFormat="1" applyFont="1" applyFill="1" applyBorder="1" applyAlignment="1">
      <alignment horizontal="center" vertical="center" textRotation="255" shrinkToFit="1"/>
    </xf>
    <xf numFmtId="0" fontId="0" fillId="0" borderId="54" xfId="0" applyBorder="1" applyAlignment="1">
      <alignment horizontal="center" vertical="center" textRotation="255" shrinkToFit="1"/>
    </xf>
    <xf numFmtId="0" fontId="0" fillId="0" borderId="111" xfId="0" applyBorder="1" applyAlignment="1">
      <alignment horizontal="center" vertical="center" textRotation="255" shrinkToFit="1"/>
    </xf>
    <xf numFmtId="176" fontId="0" fillId="5" borderId="33" xfId="0" applyNumberFormat="1" applyFont="1" applyFill="1" applyBorder="1" applyAlignment="1">
      <alignment horizontal="center" vertical="center" textRotation="255" shrinkToFit="1"/>
    </xf>
    <xf numFmtId="177" fontId="0" fillId="0" borderId="264" xfId="3" applyNumberFormat="1" applyFont="1" applyBorder="1" applyAlignment="1">
      <alignment horizontal="center" vertical="center" shrinkToFit="1"/>
    </xf>
    <xf numFmtId="177" fontId="0" fillId="0" borderId="265" xfId="3" applyNumberFormat="1" applyFont="1" applyBorder="1" applyAlignment="1">
      <alignment horizontal="center" vertical="center" shrinkToFit="1"/>
    </xf>
    <xf numFmtId="177" fontId="0" fillId="0" borderId="137" xfId="3" applyNumberFormat="1" applyFont="1" applyBorder="1" applyAlignment="1">
      <alignment horizontal="center" vertical="center" textRotation="255" shrinkToFit="1"/>
    </xf>
    <xf numFmtId="0" fontId="0" fillId="0" borderId="94" xfId="0" applyFont="1" applyBorder="1">
      <alignment vertical="center"/>
    </xf>
    <xf numFmtId="0" fontId="0" fillId="0" borderId="142" xfId="0" applyFont="1" applyBorder="1">
      <alignment vertical="center"/>
    </xf>
    <xf numFmtId="177" fontId="0" fillId="2" borderId="114" xfId="0" applyNumberFormat="1" applyFont="1" applyFill="1" applyBorder="1" applyAlignment="1">
      <alignment horizontal="center" vertical="center" shrinkToFit="1"/>
    </xf>
    <xf numFmtId="177" fontId="0" fillId="2" borderId="79" xfId="0" applyNumberFormat="1" applyFont="1" applyFill="1" applyBorder="1" applyAlignment="1">
      <alignment horizontal="center" vertical="center" shrinkToFit="1"/>
    </xf>
    <xf numFmtId="176" fontId="0" fillId="0" borderId="33" xfId="0" applyNumberFormat="1" applyFont="1" applyBorder="1" applyAlignment="1">
      <alignment horizontal="center" vertical="center" textRotation="255" shrinkToFit="1"/>
    </xf>
    <xf numFmtId="176" fontId="0" fillId="0" borderId="24" xfId="0" applyNumberFormat="1" applyFont="1" applyBorder="1" applyAlignment="1">
      <alignment vertical="center"/>
    </xf>
    <xf numFmtId="177" fontId="0" fillId="0" borderId="266" xfId="3" applyNumberFormat="1" applyFont="1" applyBorder="1" applyAlignment="1">
      <alignment horizontal="center" vertical="center" shrinkToFit="1"/>
    </xf>
    <xf numFmtId="177" fontId="0" fillId="0" borderId="137" xfId="3" applyNumberFormat="1" applyFont="1" applyBorder="1" applyAlignment="1">
      <alignment horizontal="center" vertical="center" shrinkToFit="1"/>
    </xf>
    <xf numFmtId="177" fontId="0" fillId="0" borderId="94" xfId="3" applyNumberFormat="1" applyFont="1" applyBorder="1" applyAlignment="1">
      <alignment horizontal="center" vertical="center" shrinkToFit="1"/>
    </xf>
    <xf numFmtId="177" fontId="0" fillId="0" borderId="142" xfId="3" applyNumberFormat="1" applyFont="1" applyBorder="1" applyAlignment="1">
      <alignment horizontal="center" vertical="center" shrinkToFit="1"/>
    </xf>
    <xf numFmtId="176" fontId="0" fillId="2" borderId="49" xfId="0" applyNumberFormat="1" applyFont="1" applyFill="1" applyBorder="1" applyAlignment="1">
      <alignment vertical="center" shrinkToFit="1"/>
    </xf>
    <xf numFmtId="176" fontId="0" fillId="0" borderId="49" xfId="0" applyNumberFormat="1" applyFont="1" applyBorder="1" applyAlignment="1">
      <alignment vertical="center"/>
    </xf>
    <xf numFmtId="177" fontId="0" fillId="0" borderId="140" xfId="3" applyNumberFormat="1" applyFont="1" applyBorder="1" applyAlignment="1">
      <alignment horizontal="center" vertical="center" textRotation="255" shrinkToFit="1"/>
    </xf>
    <xf numFmtId="177" fontId="0" fillId="0" borderId="87" xfId="3" applyNumberFormat="1" applyFont="1" applyBorder="1" applyAlignment="1">
      <alignment horizontal="center" vertical="center" textRotation="255" shrinkToFit="1"/>
    </xf>
    <xf numFmtId="177" fontId="0" fillId="0" borderId="138" xfId="3" applyNumberFormat="1" applyFont="1" applyBorder="1" applyAlignment="1">
      <alignment horizontal="center" vertical="center" textRotation="255" shrinkToFit="1"/>
    </xf>
    <xf numFmtId="176" fontId="0" fillId="0" borderId="141" xfId="0" applyNumberFormat="1" applyFont="1" applyBorder="1" applyAlignment="1">
      <alignment vertical="center"/>
    </xf>
    <xf numFmtId="3" fontId="0" fillId="0" borderId="50" xfId="5" applyNumberFormat="1" applyFont="1" applyFill="1" applyBorder="1" applyAlignment="1">
      <alignment horizontal="center" vertical="center" shrinkToFit="1"/>
    </xf>
    <xf numFmtId="3" fontId="0" fillId="0" borderId="41" xfId="5" applyNumberFormat="1" applyFont="1" applyFill="1" applyBorder="1" applyAlignment="1">
      <alignment horizontal="center" vertical="center" shrinkToFit="1"/>
    </xf>
    <xf numFmtId="3" fontId="0" fillId="0" borderId="120" xfId="5" applyNumberFormat="1" applyFont="1" applyFill="1" applyBorder="1" applyAlignment="1">
      <alignment horizontal="center" vertical="center" shrinkToFit="1"/>
    </xf>
    <xf numFmtId="177" fontId="0" fillId="0" borderId="149" xfId="3" applyNumberFormat="1" applyFont="1" applyBorder="1" applyAlignment="1">
      <alignment horizontal="center" vertical="center" shrinkToFit="1"/>
    </xf>
    <xf numFmtId="177" fontId="0" fillId="0" borderId="150" xfId="3" applyNumberFormat="1" applyFont="1" applyBorder="1" applyAlignment="1">
      <alignment horizontal="center" vertical="center" shrinkToFit="1"/>
    </xf>
    <xf numFmtId="176" fontId="0" fillId="2" borderId="143" xfId="0" applyNumberFormat="1" applyFont="1" applyFill="1" applyBorder="1" applyAlignment="1">
      <alignment vertical="center" shrinkToFit="1"/>
    </xf>
    <xf numFmtId="176" fontId="0" fillId="0" borderId="143" xfId="0" applyNumberFormat="1" applyFont="1" applyBorder="1" applyAlignment="1">
      <alignment vertical="center"/>
    </xf>
    <xf numFmtId="177" fontId="0" fillId="2" borderId="78" xfId="0" applyNumberFormat="1" applyFont="1" applyFill="1" applyBorder="1" applyAlignment="1">
      <alignment horizontal="center" vertical="center" shrinkToFit="1"/>
    </xf>
    <xf numFmtId="176" fontId="0" fillId="2" borderId="114" xfId="0" applyNumberFormat="1" applyFont="1" applyFill="1" applyBorder="1" applyAlignment="1">
      <alignment horizontal="center" vertical="center" shrinkToFit="1"/>
    </xf>
    <xf numFmtId="176" fontId="0" fillId="2" borderId="79" xfId="0" applyNumberFormat="1" applyFont="1" applyFill="1" applyBorder="1" applyAlignment="1">
      <alignment horizontal="center" vertical="center" shrinkToFit="1"/>
    </xf>
    <xf numFmtId="176" fontId="0" fillId="0" borderId="34" xfId="0" applyNumberFormat="1" applyFont="1" applyFill="1" applyBorder="1" applyAlignment="1">
      <alignment vertical="center"/>
    </xf>
    <xf numFmtId="176" fontId="0" fillId="0" borderId="38" xfId="0" applyNumberFormat="1" applyFont="1" applyFill="1" applyBorder="1" applyAlignment="1">
      <alignment vertical="center"/>
    </xf>
    <xf numFmtId="176" fontId="0" fillId="0" borderId="34" xfId="3" applyNumberFormat="1" applyFont="1" applyFill="1" applyBorder="1" applyAlignment="1">
      <alignment vertical="center" shrinkToFit="1"/>
    </xf>
    <xf numFmtId="176" fontId="0" fillId="0" borderId="38" xfId="3" applyNumberFormat="1" applyFont="1" applyFill="1" applyBorder="1" applyAlignment="1">
      <alignment vertical="center" shrinkToFit="1"/>
    </xf>
    <xf numFmtId="176" fontId="0" fillId="0" borderId="203" xfId="0" applyNumberFormat="1" applyFont="1" applyFill="1" applyBorder="1" applyAlignment="1">
      <alignment horizontal="center" vertical="center" textRotation="255" shrinkToFit="1"/>
    </xf>
    <xf numFmtId="176" fontId="0" fillId="0" borderId="54" xfId="0" applyNumberFormat="1" applyFont="1" applyFill="1" applyBorder="1" applyAlignment="1">
      <alignment horizontal="center" vertical="center" textRotation="255" shrinkToFit="1"/>
    </xf>
    <xf numFmtId="176" fontId="0" fillId="0" borderId="111" xfId="0" applyNumberFormat="1" applyFont="1" applyFill="1" applyBorder="1" applyAlignment="1">
      <alignment horizontal="center" vertical="center" textRotation="255" shrinkToFit="1"/>
    </xf>
    <xf numFmtId="176" fontId="0" fillId="0" borderId="116" xfId="0" applyNumberFormat="1" applyFont="1" applyFill="1" applyBorder="1" applyAlignment="1">
      <alignment horizontal="center" vertical="center" textRotation="255" shrinkToFit="1"/>
    </xf>
    <xf numFmtId="176" fontId="0" fillId="0" borderId="33" xfId="0" applyNumberFormat="1" applyFont="1" applyFill="1" applyBorder="1" applyAlignment="1">
      <alignment horizontal="center" vertical="center" textRotation="255" shrinkToFit="1"/>
    </xf>
    <xf numFmtId="177" fontId="0" fillId="0" borderId="259" xfId="0" applyNumberFormat="1" applyFont="1" applyBorder="1" applyAlignment="1">
      <alignment horizontal="center" vertical="center" shrinkToFit="1"/>
    </xf>
    <xf numFmtId="176" fontId="0" fillId="0" borderId="86" xfId="0" applyNumberFormat="1" applyFont="1" applyBorder="1" applyAlignment="1">
      <alignment horizontal="center" vertical="center" textRotation="255" shrinkToFit="1"/>
    </xf>
    <xf numFmtId="176" fontId="0" fillId="0" borderId="162" xfId="0" applyNumberFormat="1" applyFont="1" applyBorder="1" applyAlignment="1">
      <alignment horizontal="center" vertical="center" textRotation="255" shrinkToFit="1"/>
    </xf>
    <xf numFmtId="176" fontId="0" fillId="0" borderId="9" xfId="0" applyNumberFormat="1" applyFont="1" applyBorder="1" applyAlignment="1">
      <alignment horizontal="center" vertical="center" textRotation="255" shrinkToFit="1"/>
    </xf>
    <xf numFmtId="176" fontId="0" fillId="0" borderId="165" xfId="0" applyNumberFormat="1" applyFont="1" applyBorder="1" applyAlignment="1">
      <alignment horizontal="center" vertical="center" textRotation="255" shrinkToFit="1"/>
    </xf>
    <xf numFmtId="176" fontId="0" fillId="0" borderId="56" xfId="0" applyNumberFormat="1" applyFont="1" applyFill="1" applyBorder="1" applyAlignment="1">
      <alignment horizontal="center" vertical="center" textRotation="255" shrinkToFit="1"/>
    </xf>
    <xf numFmtId="177" fontId="0" fillId="0" borderId="245" xfId="0" applyNumberFormat="1" applyFont="1" applyBorder="1" applyAlignment="1">
      <alignment horizontal="center" vertical="center" shrinkToFit="1"/>
    </xf>
    <xf numFmtId="177" fontId="18" fillId="0" borderId="320" xfId="0" applyNumberFormat="1" applyFont="1" applyBorder="1" applyAlignment="1">
      <alignment vertical="top" wrapText="1"/>
    </xf>
    <xf numFmtId="177" fontId="19" fillId="0" borderId="320" xfId="0" applyNumberFormat="1" applyFont="1" applyBorder="1" applyAlignment="1">
      <alignment vertical="center" textRotation="255" shrinkToFit="1"/>
    </xf>
    <xf numFmtId="176" fontId="0" fillId="0" borderId="117" xfId="0" applyNumberFormat="1" applyFont="1" applyBorder="1" applyAlignment="1">
      <alignment horizontal="center" vertical="center" shrinkToFit="1"/>
    </xf>
    <xf numFmtId="176" fontId="0" fillId="0" borderId="118" xfId="0" applyNumberFormat="1" applyFont="1" applyBorder="1" applyAlignment="1">
      <alignment horizontal="center" vertical="center" shrinkToFit="1"/>
    </xf>
    <xf numFmtId="176" fontId="0" fillId="0" borderId="95" xfId="0" applyNumberFormat="1" applyFont="1" applyBorder="1" applyAlignment="1">
      <alignment horizontal="center" vertical="center" textRotation="255" shrinkToFit="1"/>
    </xf>
    <xf numFmtId="177" fontId="0" fillId="0" borderId="5" xfId="0" applyNumberFormat="1" applyFont="1" applyBorder="1" applyAlignment="1">
      <alignment horizontal="center" vertical="center" shrinkToFit="1"/>
    </xf>
    <xf numFmtId="177" fontId="0" fillId="0" borderId="13" xfId="0" applyNumberFormat="1" applyFont="1" applyBorder="1" applyAlignment="1">
      <alignment horizontal="center" vertical="center" shrinkToFit="1"/>
    </xf>
    <xf numFmtId="176" fontId="0" fillId="5" borderId="56" xfId="0" applyNumberFormat="1" applyFont="1" applyFill="1" applyBorder="1" applyAlignment="1">
      <alignment horizontal="center" vertical="center" textRotation="255" shrinkToFit="1"/>
    </xf>
    <xf numFmtId="177" fontId="1" fillId="0" borderId="252" xfId="0" applyNumberFormat="1" applyFont="1" applyBorder="1" applyAlignment="1">
      <alignment vertical="top" wrapText="1"/>
    </xf>
    <xf numFmtId="177" fontId="1" fillId="0" borderId="94" xfId="0" applyNumberFormat="1" applyFont="1" applyBorder="1" applyAlignment="1">
      <alignment vertical="top" wrapText="1"/>
    </xf>
    <xf numFmtId="177" fontId="5" fillId="0" borderId="252" xfId="0" applyNumberFormat="1" applyFont="1" applyBorder="1" applyAlignment="1">
      <alignment vertical="center" textRotation="255" shrinkToFit="1"/>
    </xf>
    <xf numFmtId="177" fontId="5" fillId="0" borderId="94" xfId="0" applyNumberFormat="1" applyFont="1" applyBorder="1" applyAlignment="1">
      <alignment vertical="center" textRotation="255" shrinkToFit="1"/>
    </xf>
    <xf numFmtId="177" fontId="5" fillId="0" borderId="200" xfId="0" applyNumberFormat="1" applyFont="1" applyBorder="1" applyAlignment="1">
      <alignment vertical="center" textRotation="255" shrinkToFit="1"/>
    </xf>
    <xf numFmtId="177" fontId="1" fillId="0" borderId="192" xfId="0" applyNumberFormat="1" applyFont="1" applyBorder="1" applyAlignment="1">
      <alignment vertical="top" wrapText="1"/>
    </xf>
    <xf numFmtId="177" fontId="5" fillId="0" borderId="192" xfId="0" applyNumberFormat="1" applyFont="1" applyBorder="1" applyAlignment="1">
      <alignment vertical="center" textRotation="255" shrinkToFit="1"/>
    </xf>
  </cellXfs>
  <cellStyles count="13">
    <cellStyle name="パーセント" xfId="4" builtinId="5"/>
    <cellStyle name="パーセント 2" xfId="8"/>
    <cellStyle name="ハイパーリンク_20101209　経営改善計画検討手順（素案）" xfId="9"/>
    <cellStyle name="桁区切り" xfId="1" builtinId="6"/>
    <cellStyle name="桁区切り 2" xfId="7"/>
    <cellStyle name="標準" xfId="0" builtinId="0"/>
    <cellStyle name="標準 2" xfId="6"/>
    <cellStyle name="標準_◇類型12（水稲24・大豆12・ぶどう4）" xfId="2"/>
    <cellStyle name="標準_せとか(080515)_コピー ～ 100224 ｼﾄﾗｽ総会_経営計画_0223修正(従事分量配当）" xfId="11"/>
    <cellStyle name="標準_水稲(24ha規模)＋大豆(6ｈａ)＋きゃべつ" xfId="3"/>
    <cellStyle name="標準_中晩柑　早生" xfId="12"/>
    <cellStyle name="標準_野菜計画(最終 ｱｽﾊﾟﾗ+ｺﾏﾂﾅ)" xfId="5"/>
    <cellStyle name="未定義" xfId="1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28575</xdr:colOff>
      <xdr:row>27</xdr:row>
      <xdr:rowOff>28576</xdr:rowOff>
    </xdr:from>
    <xdr:to>
      <xdr:col>13</xdr:col>
      <xdr:colOff>200025</xdr:colOff>
      <xdr:row>28</xdr:row>
      <xdr:rowOff>1</xdr:rowOff>
    </xdr:to>
    <xdr:sp macro="" textlink="">
      <xdr:nvSpPr>
        <xdr:cNvPr id="6" name="Rectangle 1" descr="10%"/>
        <xdr:cNvSpPr>
          <a:spLocks noChangeArrowheads="1"/>
        </xdr:cNvSpPr>
      </xdr:nvSpPr>
      <xdr:spPr bwMode="auto">
        <a:xfrm>
          <a:off x="4731544" y="6827045"/>
          <a:ext cx="695325" cy="221456"/>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4</xdr:col>
      <xdr:colOff>361950</xdr:colOff>
      <xdr:row>27</xdr:row>
      <xdr:rowOff>16669</xdr:rowOff>
    </xdr:from>
    <xdr:to>
      <xdr:col>4</xdr:col>
      <xdr:colOff>535781</xdr:colOff>
      <xdr:row>27</xdr:row>
      <xdr:rowOff>233957</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388" y="681513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250031</xdr:colOff>
      <xdr:row>27</xdr:row>
      <xdr:rowOff>93762</xdr:rowOff>
    </xdr:from>
    <xdr:to>
      <xdr:col>2</xdr:col>
      <xdr:colOff>440531</xdr:colOff>
      <xdr:row>28</xdr:row>
      <xdr:rowOff>0</xdr:rowOff>
    </xdr:to>
    <xdr:pic>
      <xdr:nvPicPr>
        <xdr:cNvPr id="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0" y="6892231"/>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17087</xdr:colOff>
      <xdr:row>21</xdr:row>
      <xdr:rowOff>23812</xdr:rowOff>
    </xdr:from>
    <xdr:to>
      <xdr:col>41</xdr:col>
      <xdr:colOff>231197</xdr:colOff>
      <xdr:row>22</xdr:row>
      <xdr:rowOff>2974</xdr:rowOff>
    </xdr:to>
    <xdr:grpSp>
      <xdr:nvGrpSpPr>
        <xdr:cNvPr id="16" name="グループ化 15"/>
        <xdr:cNvGrpSpPr/>
      </xdr:nvGrpSpPr>
      <xdr:grpSpPr>
        <a:xfrm>
          <a:off x="3369887" y="5421312"/>
          <a:ext cx="9586710" cy="233162"/>
          <a:chOff x="3374650" y="5322093"/>
          <a:chExt cx="9417641" cy="229194"/>
        </a:xfrm>
      </xdr:grpSpPr>
      <xdr:grpSp>
        <xdr:nvGrpSpPr>
          <xdr:cNvPr id="51" name="グループ化 50"/>
          <xdr:cNvGrpSpPr/>
        </xdr:nvGrpSpPr>
        <xdr:grpSpPr>
          <a:xfrm>
            <a:off x="4714875" y="5393529"/>
            <a:ext cx="738186" cy="152886"/>
            <a:chOff x="4738688" y="4357686"/>
            <a:chExt cx="738186" cy="168175"/>
          </a:xfrm>
        </xdr:grpSpPr>
        <xdr:pic>
          <xdr:nvPicPr>
            <xdr:cNvPr id="5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4"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57" name="グループ化 56"/>
            <xdr:cNvGrpSpPr/>
          </xdr:nvGrpSpPr>
          <xdr:grpSpPr>
            <a:xfrm>
              <a:off x="4738688" y="4357686"/>
              <a:ext cx="464342" cy="168175"/>
              <a:chOff x="4738688" y="4357686"/>
              <a:chExt cx="464342" cy="168175"/>
            </a:xfrm>
          </xdr:grpSpPr>
          <xdr:pic>
            <xdr:nvPicPr>
              <xdr:cNvPr id="5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71" name="グループ化 70"/>
          <xdr:cNvGrpSpPr/>
        </xdr:nvGrpSpPr>
        <xdr:grpSpPr>
          <a:xfrm>
            <a:off x="8155780" y="5322093"/>
            <a:ext cx="709612" cy="229194"/>
            <a:chOff x="8405812" y="4321968"/>
            <a:chExt cx="709612" cy="229194"/>
          </a:xfrm>
        </xdr:grpSpPr>
        <xdr:pic>
          <xdr:nvPicPr>
            <xdr:cNvPr id="7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75" name="Rectangle 1" descr="10%"/>
          <xdr:cNvSpPr>
            <a:spLocks noChangeArrowheads="1"/>
          </xdr:cNvSpPr>
        </xdr:nvSpPr>
        <xdr:spPr bwMode="auto">
          <a:xfrm>
            <a:off x="12314615" y="5333999"/>
            <a:ext cx="477676"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95" name="直線コネクタ 94"/>
          <xdr:cNvCxnSpPr/>
        </xdr:nvCxnSpPr>
        <xdr:spPr>
          <a:xfrm flipV="1">
            <a:off x="3374650" y="5441153"/>
            <a:ext cx="1296590"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a:xfrm flipV="1">
            <a:off x="5533750" y="5441153"/>
            <a:ext cx="252668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V="1">
            <a:off x="8952064" y="5441153"/>
            <a:ext cx="336302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10633</xdr:colOff>
      <xdr:row>22</xdr:row>
      <xdr:rowOff>23812</xdr:rowOff>
    </xdr:from>
    <xdr:to>
      <xdr:col>41</xdr:col>
      <xdr:colOff>221455</xdr:colOff>
      <xdr:row>23</xdr:row>
      <xdr:rowOff>2975</xdr:rowOff>
    </xdr:to>
    <xdr:grpSp>
      <xdr:nvGrpSpPr>
        <xdr:cNvPr id="17" name="グループ化 16"/>
        <xdr:cNvGrpSpPr/>
      </xdr:nvGrpSpPr>
      <xdr:grpSpPr>
        <a:xfrm>
          <a:off x="3363433" y="5675312"/>
          <a:ext cx="9583422" cy="233163"/>
          <a:chOff x="3368196" y="5572125"/>
          <a:chExt cx="9414353" cy="229194"/>
        </a:xfrm>
      </xdr:grpSpPr>
      <xdr:grpSp>
        <xdr:nvGrpSpPr>
          <xdr:cNvPr id="76" name="グループ化 75"/>
          <xdr:cNvGrpSpPr/>
        </xdr:nvGrpSpPr>
        <xdr:grpSpPr>
          <a:xfrm>
            <a:off x="5262567" y="5619749"/>
            <a:ext cx="738186" cy="152886"/>
            <a:chOff x="4738688" y="4357686"/>
            <a:chExt cx="738186" cy="168175"/>
          </a:xfrm>
        </xdr:grpSpPr>
        <xdr:pic>
          <xdr:nvPicPr>
            <xdr:cNvPr id="7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4"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78" name="グループ化 77"/>
            <xdr:cNvGrpSpPr/>
          </xdr:nvGrpSpPr>
          <xdr:grpSpPr>
            <a:xfrm>
              <a:off x="4738688" y="4357686"/>
              <a:ext cx="464342" cy="168175"/>
              <a:chOff x="4738688" y="4357686"/>
              <a:chExt cx="464342" cy="168175"/>
            </a:xfrm>
          </xdr:grpSpPr>
          <xdr:pic>
            <xdr:nvPicPr>
              <xdr:cNvPr id="7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81" name="グループ化 80"/>
          <xdr:cNvGrpSpPr/>
        </xdr:nvGrpSpPr>
        <xdr:grpSpPr>
          <a:xfrm>
            <a:off x="7881937" y="5572125"/>
            <a:ext cx="709612" cy="229194"/>
            <a:chOff x="8405812" y="4321968"/>
            <a:chExt cx="709612" cy="229194"/>
          </a:xfrm>
        </xdr:grpSpPr>
        <xdr:pic>
          <xdr:nvPicPr>
            <xdr:cNvPr id="8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86" name="Rectangle 1" descr="10%"/>
          <xdr:cNvSpPr>
            <a:spLocks noChangeArrowheads="1"/>
          </xdr:cNvSpPr>
        </xdr:nvSpPr>
        <xdr:spPr bwMode="auto">
          <a:xfrm>
            <a:off x="3905178" y="5584031"/>
            <a:ext cx="525444"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96" name="直線コネクタ 95"/>
          <xdr:cNvCxnSpPr/>
        </xdr:nvCxnSpPr>
        <xdr:spPr>
          <a:xfrm flipV="1">
            <a:off x="3368196" y="5691185"/>
            <a:ext cx="49989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flipV="1">
            <a:off x="4449549" y="5691185"/>
            <a:ext cx="73189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a:xfrm flipV="1">
            <a:off x="6053290" y="5691185"/>
            <a:ext cx="172576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flipV="1">
            <a:off x="8605323" y="5691185"/>
            <a:ext cx="369932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 name="グループ化 14"/>
          <xdr:cNvGrpSpPr/>
        </xdr:nvGrpSpPr>
        <xdr:grpSpPr>
          <a:xfrm>
            <a:off x="12346780" y="5572125"/>
            <a:ext cx="435769" cy="217288"/>
            <a:chOff x="12299156" y="5548313"/>
            <a:chExt cx="435769" cy="217288"/>
          </a:xfrm>
        </xdr:grpSpPr>
        <xdr:pic>
          <xdr:nvPicPr>
            <xdr:cNvPr id="11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9156"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094"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6</xdr:col>
      <xdr:colOff>0</xdr:colOff>
      <xdr:row>17</xdr:row>
      <xdr:rowOff>0</xdr:rowOff>
    </xdr:from>
    <xdr:to>
      <xdr:col>41</xdr:col>
      <xdr:colOff>230819</xdr:colOff>
      <xdr:row>17</xdr:row>
      <xdr:rowOff>226219</xdr:rowOff>
    </xdr:to>
    <xdr:grpSp>
      <xdr:nvGrpSpPr>
        <xdr:cNvPr id="13" name="グループ化 12"/>
        <xdr:cNvGrpSpPr/>
      </xdr:nvGrpSpPr>
      <xdr:grpSpPr>
        <a:xfrm>
          <a:off x="3352800" y="4381500"/>
          <a:ext cx="9603419" cy="226219"/>
          <a:chOff x="3357563" y="4298156"/>
          <a:chExt cx="9434350" cy="226219"/>
        </a:xfrm>
      </xdr:grpSpPr>
      <xdr:grpSp>
        <xdr:nvGrpSpPr>
          <xdr:cNvPr id="117" name="グループ化 116"/>
          <xdr:cNvGrpSpPr/>
        </xdr:nvGrpSpPr>
        <xdr:grpSpPr>
          <a:xfrm>
            <a:off x="8993204" y="4302622"/>
            <a:ext cx="455679" cy="217287"/>
            <a:chOff x="8905278" y="4298156"/>
            <a:chExt cx="447675" cy="217287"/>
          </a:xfrm>
        </xdr:grpSpPr>
        <xdr:pic>
          <xdr:nvPicPr>
            <xdr:cNvPr id="13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18" name="Rectangle 1" descr="10%"/>
          <xdr:cNvSpPr>
            <a:spLocks noChangeArrowheads="1"/>
          </xdr:cNvSpPr>
        </xdr:nvSpPr>
        <xdr:spPr bwMode="auto">
          <a:xfrm>
            <a:off x="10995384" y="4298156"/>
            <a:ext cx="1042245"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19" name="直線コネクタ 118"/>
          <xdr:cNvCxnSpPr/>
        </xdr:nvCxnSpPr>
        <xdr:spPr>
          <a:xfrm flipV="1">
            <a:off x="3357563" y="4411265"/>
            <a:ext cx="1821656"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xdr:cNvCxnSpPr/>
        </xdr:nvCxnSpPr>
        <xdr:spPr>
          <a:xfrm>
            <a:off x="6024624" y="4411265"/>
            <a:ext cx="289647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xdr:cNvCxnSpPr/>
        </xdr:nvCxnSpPr>
        <xdr:spPr>
          <a:xfrm>
            <a:off x="10486381" y="4411265"/>
            <a:ext cx="44840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xdr:cNvCxnSpPr/>
        </xdr:nvCxnSpPr>
        <xdr:spPr>
          <a:xfrm flipV="1">
            <a:off x="12046936" y="4411265"/>
            <a:ext cx="74497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3" name="グループ化 122"/>
          <xdr:cNvGrpSpPr/>
        </xdr:nvGrpSpPr>
        <xdr:grpSpPr>
          <a:xfrm>
            <a:off x="5237092" y="4333131"/>
            <a:ext cx="715811" cy="156269"/>
            <a:chOff x="5262563" y="4363641"/>
            <a:chExt cx="703237" cy="156269"/>
          </a:xfrm>
        </xdr:grpSpPr>
        <xdr:pic>
          <xdr:nvPicPr>
            <xdr:cNvPr id="12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24" name="グループ化 123"/>
          <xdr:cNvGrpSpPr/>
        </xdr:nvGrpSpPr>
        <xdr:grpSpPr>
          <a:xfrm>
            <a:off x="10012458" y="4302622"/>
            <a:ext cx="455679" cy="217287"/>
            <a:chOff x="8905278" y="4298156"/>
            <a:chExt cx="447675" cy="217287"/>
          </a:xfrm>
        </xdr:grpSpPr>
        <xdr:pic>
          <xdr:nvPicPr>
            <xdr:cNvPr id="12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25" name="直線コネクタ 124"/>
          <xdr:cNvCxnSpPr/>
        </xdr:nvCxnSpPr>
        <xdr:spPr>
          <a:xfrm flipV="1">
            <a:off x="9455402" y="4411264"/>
            <a:ext cx="460528"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18</xdr:row>
      <xdr:rowOff>0</xdr:rowOff>
    </xdr:from>
    <xdr:to>
      <xdr:col>42</xdr:col>
      <xdr:colOff>14288</xdr:colOff>
      <xdr:row>18</xdr:row>
      <xdr:rowOff>227705</xdr:rowOff>
    </xdr:to>
    <xdr:grpSp>
      <xdr:nvGrpSpPr>
        <xdr:cNvPr id="31" name="グループ化 30"/>
        <xdr:cNvGrpSpPr/>
      </xdr:nvGrpSpPr>
      <xdr:grpSpPr>
        <a:xfrm>
          <a:off x="3352800" y="4635500"/>
          <a:ext cx="9653588" cy="227705"/>
          <a:chOff x="3357563" y="4548188"/>
          <a:chExt cx="9479756" cy="227705"/>
        </a:xfrm>
      </xdr:grpSpPr>
      <xdr:cxnSp macro="">
        <xdr:nvCxnSpPr>
          <xdr:cNvPr id="149" name="直線コネクタ 148"/>
          <xdr:cNvCxnSpPr/>
        </xdr:nvCxnSpPr>
        <xdr:spPr>
          <a:xfrm flipV="1">
            <a:off x="12615708" y="4659064"/>
            <a:ext cx="22161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15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9768" y="4548188"/>
            <a:ext cx="176952"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0954" y="4548188"/>
            <a:ext cx="176952"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2" name="Rectangle 1" descr="10%"/>
          <xdr:cNvSpPr>
            <a:spLocks noChangeArrowheads="1"/>
          </xdr:cNvSpPr>
        </xdr:nvSpPr>
        <xdr:spPr bwMode="auto">
          <a:xfrm>
            <a:off x="11795429" y="4561581"/>
            <a:ext cx="799919" cy="214312"/>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53" name="直線コネクタ 152"/>
          <xdr:cNvCxnSpPr/>
        </xdr:nvCxnSpPr>
        <xdr:spPr>
          <a:xfrm>
            <a:off x="3357563" y="4656459"/>
            <a:ext cx="1587718" cy="74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 name="直線コネクタ 153"/>
          <xdr:cNvCxnSpPr/>
        </xdr:nvCxnSpPr>
        <xdr:spPr>
          <a:xfrm>
            <a:off x="5746482" y="4656831"/>
            <a:ext cx="289667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xdr:cNvCxnSpPr/>
        </xdr:nvCxnSpPr>
        <xdr:spPr>
          <a:xfrm flipV="1">
            <a:off x="10474990" y="4656087"/>
            <a:ext cx="1211999" cy="14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6" name="グループ化 155"/>
          <xdr:cNvGrpSpPr/>
        </xdr:nvGrpSpPr>
        <xdr:grpSpPr>
          <a:xfrm>
            <a:off x="5018001" y="4578697"/>
            <a:ext cx="715862" cy="156269"/>
            <a:chOff x="5262563" y="4363641"/>
            <a:chExt cx="703237" cy="156269"/>
          </a:xfrm>
        </xdr:grpSpPr>
        <xdr:pic>
          <xdr:nvPicPr>
            <xdr:cNvPr id="16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5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5976" y="4548188"/>
            <a:ext cx="176952"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58" name="直線コネクタ 157"/>
          <xdr:cNvCxnSpPr/>
        </xdr:nvCxnSpPr>
        <xdr:spPr>
          <a:xfrm>
            <a:off x="9698669" y="4656831"/>
            <a:ext cx="4242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 name="直線コネクタ 158"/>
          <xdr:cNvCxnSpPr/>
        </xdr:nvCxnSpPr>
        <xdr:spPr>
          <a:xfrm>
            <a:off x="8946588" y="4656831"/>
            <a:ext cx="44843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18</xdr:row>
      <xdr:rowOff>246113</xdr:rowOff>
    </xdr:from>
    <xdr:to>
      <xdr:col>42</xdr:col>
      <xdr:colOff>23019</xdr:colOff>
      <xdr:row>20</xdr:row>
      <xdr:rowOff>79127</xdr:rowOff>
    </xdr:to>
    <xdr:grpSp>
      <xdr:nvGrpSpPr>
        <xdr:cNvPr id="41" name="グループ化 40"/>
        <xdr:cNvGrpSpPr/>
      </xdr:nvGrpSpPr>
      <xdr:grpSpPr>
        <a:xfrm>
          <a:off x="3352800" y="4881613"/>
          <a:ext cx="9662319" cy="341014"/>
          <a:chOff x="3357563" y="4794301"/>
          <a:chExt cx="9488487" cy="333076"/>
        </a:xfrm>
      </xdr:grpSpPr>
      <xdr:sp macro="" textlink="">
        <xdr:nvSpPr>
          <xdr:cNvPr id="164" name="Rectangle 1" descr="10%"/>
          <xdr:cNvSpPr>
            <a:spLocks noChangeArrowheads="1"/>
          </xdr:cNvSpPr>
        </xdr:nvSpPr>
        <xdr:spPr bwMode="auto">
          <a:xfrm>
            <a:off x="10742613" y="4802139"/>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65" name="直線コネクタ 164"/>
          <xdr:cNvCxnSpPr/>
        </xdr:nvCxnSpPr>
        <xdr:spPr>
          <a:xfrm flipV="1">
            <a:off x="3357563" y="4904929"/>
            <a:ext cx="237410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xdr:cNvCxnSpPr/>
        </xdr:nvCxnSpPr>
        <xdr:spPr>
          <a:xfrm>
            <a:off x="6281737" y="4904929"/>
            <a:ext cx="183038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xdr:cNvCxnSpPr/>
        </xdr:nvCxnSpPr>
        <xdr:spPr>
          <a:xfrm>
            <a:off x="9940131" y="4904929"/>
            <a:ext cx="76596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 name="直線コネクタ 167"/>
          <xdr:cNvCxnSpPr/>
        </xdr:nvCxnSpPr>
        <xdr:spPr>
          <a:xfrm flipV="1">
            <a:off x="11817929" y="4904929"/>
            <a:ext cx="74617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9" name="グループ化 168"/>
          <xdr:cNvGrpSpPr/>
        </xdr:nvGrpSpPr>
        <xdr:grpSpPr>
          <a:xfrm>
            <a:off x="5819775" y="4805165"/>
            <a:ext cx="446063" cy="156269"/>
            <a:chOff x="5536406" y="4868913"/>
            <a:chExt cx="441300" cy="156269"/>
          </a:xfrm>
        </xdr:grpSpPr>
        <xdr:pic>
          <xdr:nvPicPr>
            <xdr:cNvPr id="18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6406"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2625"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7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6" y="4794301"/>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71" name="直線コネクタ 170"/>
          <xdr:cNvCxnSpPr/>
        </xdr:nvCxnSpPr>
        <xdr:spPr>
          <a:xfrm flipV="1">
            <a:off x="8929688" y="4904036"/>
            <a:ext cx="711200" cy="17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2" name="Rectangle 1" descr="10%"/>
          <xdr:cNvSpPr>
            <a:spLocks noChangeArrowheads="1"/>
          </xdr:cNvSpPr>
        </xdr:nvSpPr>
        <xdr:spPr bwMode="auto">
          <a:xfrm>
            <a:off x="5784058" y="4962277"/>
            <a:ext cx="292100" cy="1651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73" name="グループ化 172"/>
          <xdr:cNvGrpSpPr/>
        </xdr:nvGrpSpPr>
        <xdr:grpSpPr>
          <a:xfrm>
            <a:off x="8197253" y="4794301"/>
            <a:ext cx="688246" cy="221256"/>
            <a:chOff x="8275834" y="4903242"/>
            <a:chExt cx="688246" cy="221256"/>
          </a:xfrm>
        </xdr:grpSpPr>
        <xdr:pic>
          <xdr:nvPicPr>
            <xdr:cNvPr id="17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5834"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2592"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8400"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74" name="直線コネクタ 173"/>
          <xdr:cNvCxnSpPr/>
        </xdr:nvCxnSpPr>
        <xdr:spPr>
          <a:xfrm flipV="1">
            <a:off x="11013282" y="4904705"/>
            <a:ext cx="507207" cy="4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5" name="Rectangle 1" descr="10%"/>
          <xdr:cNvSpPr>
            <a:spLocks noChangeArrowheads="1"/>
          </xdr:cNvSpPr>
        </xdr:nvSpPr>
        <xdr:spPr bwMode="auto">
          <a:xfrm>
            <a:off x="11520489" y="4802139"/>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6" name="Rectangle 1" descr="10%"/>
          <xdr:cNvSpPr>
            <a:spLocks noChangeArrowheads="1"/>
          </xdr:cNvSpPr>
        </xdr:nvSpPr>
        <xdr:spPr bwMode="auto">
          <a:xfrm>
            <a:off x="12551569" y="4802139"/>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6</xdr:col>
      <xdr:colOff>23812</xdr:colOff>
      <xdr:row>20</xdr:row>
      <xdr:rowOff>23812</xdr:rowOff>
    </xdr:from>
    <xdr:to>
      <xdr:col>41</xdr:col>
      <xdr:colOff>222839</xdr:colOff>
      <xdr:row>21</xdr:row>
      <xdr:rowOff>2975</xdr:rowOff>
    </xdr:to>
    <xdr:grpSp>
      <xdr:nvGrpSpPr>
        <xdr:cNvPr id="4" name="グループ化 3"/>
        <xdr:cNvGrpSpPr/>
      </xdr:nvGrpSpPr>
      <xdr:grpSpPr>
        <a:xfrm>
          <a:off x="3376612" y="5167312"/>
          <a:ext cx="9571627" cy="233163"/>
          <a:chOff x="3381375" y="5072062"/>
          <a:chExt cx="9402558" cy="229194"/>
        </a:xfrm>
      </xdr:grpSpPr>
      <xdr:grpSp>
        <xdr:nvGrpSpPr>
          <xdr:cNvPr id="59" name="グループ化 58"/>
          <xdr:cNvGrpSpPr/>
        </xdr:nvGrpSpPr>
        <xdr:grpSpPr>
          <a:xfrm>
            <a:off x="5238755" y="5139238"/>
            <a:ext cx="738186" cy="152903"/>
            <a:chOff x="5262563" y="4370788"/>
            <a:chExt cx="738186" cy="168194"/>
          </a:xfrm>
        </xdr:grpSpPr>
        <xdr:pic>
          <xdr:nvPicPr>
            <xdr:cNvPr id="6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49" y="4370816"/>
              <a:ext cx="190500" cy="15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1" name="グループ化 60"/>
            <xdr:cNvGrpSpPr/>
          </xdr:nvGrpSpPr>
          <xdr:grpSpPr>
            <a:xfrm>
              <a:off x="5262563" y="4370788"/>
              <a:ext cx="464342" cy="168194"/>
              <a:chOff x="5262563" y="4370788"/>
              <a:chExt cx="464342" cy="168194"/>
            </a:xfrm>
          </xdr:grpSpPr>
          <xdr:pic>
            <xdr:nvPicPr>
              <xdr:cNvPr id="6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70788"/>
                <a:ext cx="190500" cy="15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6405" y="4382713"/>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64" name="グループ化 63"/>
          <xdr:cNvGrpSpPr/>
        </xdr:nvGrpSpPr>
        <xdr:grpSpPr>
          <a:xfrm>
            <a:off x="7881937" y="5072062"/>
            <a:ext cx="709612" cy="229194"/>
            <a:chOff x="8405812" y="4321968"/>
            <a:chExt cx="709612" cy="229194"/>
          </a:xfrm>
        </xdr:grpSpPr>
        <xdr:pic>
          <xdr:nvPicPr>
            <xdr:cNvPr id="6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68" name="Rectangle 1" descr="10%"/>
          <xdr:cNvSpPr>
            <a:spLocks noChangeArrowheads="1"/>
          </xdr:cNvSpPr>
        </xdr:nvSpPr>
        <xdr:spPr bwMode="auto">
          <a:xfrm>
            <a:off x="12561094" y="5083968"/>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 name="Rectangle 1" descr="10%"/>
          <xdr:cNvSpPr>
            <a:spLocks noChangeArrowheads="1"/>
          </xdr:cNvSpPr>
        </xdr:nvSpPr>
        <xdr:spPr bwMode="auto">
          <a:xfrm>
            <a:off x="3381375" y="5083968"/>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94" name="直線コネクタ 93"/>
          <xdr:cNvCxnSpPr/>
        </xdr:nvCxnSpPr>
        <xdr:spPr>
          <a:xfrm flipV="1">
            <a:off x="3624872" y="5191123"/>
            <a:ext cx="1506722"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a:xfrm flipV="1">
            <a:off x="8855354" y="5191122"/>
            <a:ext cx="369932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a:off x="6024563" y="5203033"/>
            <a:ext cx="178593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884463</xdr:colOff>
      <xdr:row>6</xdr:row>
      <xdr:rowOff>0</xdr:rowOff>
    </xdr:from>
    <xdr:to>
      <xdr:col>38</xdr:col>
      <xdr:colOff>421820</xdr:colOff>
      <xdr:row>7</xdr:row>
      <xdr:rowOff>0</xdr:rowOff>
    </xdr:to>
    <xdr:grpSp>
      <xdr:nvGrpSpPr>
        <xdr:cNvPr id="2" name="グループ化 1"/>
        <xdr:cNvGrpSpPr/>
      </xdr:nvGrpSpPr>
      <xdr:grpSpPr>
        <a:xfrm>
          <a:off x="1900463" y="1524000"/>
          <a:ext cx="16872857" cy="254000"/>
          <a:chOff x="3357563" y="4298156"/>
          <a:chExt cx="9434350" cy="226219"/>
        </a:xfrm>
      </xdr:grpSpPr>
      <xdr:grpSp>
        <xdr:nvGrpSpPr>
          <xdr:cNvPr id="3" name="グループ化 2"/>
          <xdr:cNvGrpSpPr/>
        </xdr:nvGrpSpPr>
        <xdr:grpSpPr>
          <a:xfrm>
            <a:off x="8993204" y="4302622"/>
            <a:ext cx="455679" cy="217287"/>
            <a:chOff x="8905278" y="4298156"/>
            <a:chExt cx="447675" cy="217287"/>
          </a:xfrm>
        </xdr:grpSpPr>
        <xdr:pic>
          <xdr:nvPicPr>
            <xdr:cNvPr id="1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 name="Rectangle 1" descr="10%"/>
          <xdr:cNvSpPr>
            <a:spLocks noChangeArrowheads="1"/>
          </xdr:cNvSpPr>
        </xdr:nvSpPr>
        <xdr:spPr bwMode="auto">
          <a:xfrm>
            <a:off x="10995384" y="4298156"/>
            <a:ext cx="1042245"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5" name="直線コネクタ 4"/>
          <xdr:cNvCxnSpPr/>
        </xdr:nvCxnSpPr>
        <xdr:spPr>
          <a:xfrm flipV="1">
            <a:off x="3357563" y="4411265"/>
            <a:ext cx="1821656"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6024624" y="4411265"/>
            <a:ext cx="289647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10486381" y="4411265"/>
            <a:ext cx="44840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12046936" y="4411265"/>
            <a:ext cx="74497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5237092" y="4333131"/>
            <a:ext cx="715811" cy="156269"/>
            <a:chOff x="5262563" y="4363641"/>
            <a:chExt cx="703237" cy="156269"/>
          </a:xfrm>
        </xdr:grpSpPr>
        <xdr:pic>
          <xdr:nvPicPr>
            <xdr:cNvPr id="1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 name="グループ化 9"/>
          <xdr:cNvGrpSpPr/>
        </xdr:nvGrpSpPr>
        <xdr:grpSpPr>
          <a:xfrm>
            <a:off x="10012458" y="4302622"/>
            <a:ext cx="455679" cy="217287"/>
            <a:chOff x="8905278" y="4298156"/>
            <a:chExt cx="447675" cy="217287"/>
          </a:xfrm>
        </xdr:grpSpPr>
        <xdr:pic>
          <xdr:nvPicPr>
            <xdr:cNvPr id="1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1" name="直線コネクタ 10"/>
          <xdr:cNvCxnSpPr/>
        </xdr:nvCxnSpPr>
        <xdr:spPr>
          <a:xfrm flipV="1">
            <a:off x="9455402" y="4411264"/>
            <a:ext cx="460528"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6</xdr:row>
      <xdr:rowOff>0</xdr:rowOff>
    </xdr:from>
    <xdr:to>
      <xdr:col>38</xdr:col>
      <xdr:colOff>429296</xdr:colOff>
      <xdr:row>7</xdr:row>
      <xdr:rowOff>26831</xdr:rowOff>
    </xdr:to>
    <xdr:grpSp>
      <xdr:nvGrpSpPr>
        <xdr:cNvPr id="2" name="グループ化 1"/>
        <xdr:cNvGrpSpPr/>
      </xdr:nvGrpSpPr>
      <xdr:grpSpPr>
        <a:xfrm>
          <a:off x="1905000" y="1524000"/>
          <a:ext cx="16875796" cy="280831"/>
          <a:chOff x="3357563" y="4548188"/>
          <a:chExt cx="9479756" cy="227705"/>
        </a:xfrm>
      </xdr:grpSpPr>
      <xdr:cxnSp macro="">
        <xdr:nvCxnSpPr>
          <xdr:cNvPr id="3" name="直線コネクタ 2"/>
          <xdr:cNvCxnSpPr/>
        </xdr:nvCxnSpPr>
        <xdr:spPr>
          <a:xfrm flipV="1">
            <a:off x="12615708" y="4659064"/>
            <a:ext cx="22161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9768" y="4548188"/>
            <a:ext cx="176952"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0954" y="4548188"/>
            <a:ext cx="176952"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1" descr="10%"/>
          <xdr:cNvSpPr>
            <a:spLocks noChangeArrowheads="1"/>
          </xdr:cNvSpPr>
        </xdr:nvSpPr>
        <xdr:spPr bwMode="auto">
          <a:xfrm>
            <a:off x="11795429" y="4561581"/>
            <a:ext cx="799919" cy="214312"/>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7" name="直線コネクタ 6"/>
          <xdr:cNvCxnSpPr/>
        </xdr:nvCxnSpPr>
        <xdr:spPr>
          <a:xfrm>
            <a:off x="3357563" y="4656459"/>
            <a:ext cx="1587718" cy="74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5746482" y="4656831"/>
            <a:ext cx="289667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10474990" y="4656087"/>
            <a:ext cx="1211999" cy="14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 name="グループ化 9"/>
          <xdr:cNvGrpSpPr/>
        </xdr:nvGrpSpPr>
        <xdr:grpSpPr>
          <a:xfrm>
            <a:off x="5018001" y="4578697"/>
            <a:ext cx="715862" cy="156269"/>
            <a:chOff x="5262563" y="4363641"/>
            <a:chExt cx="703237" cy="156269"/>
          </a:xfrm>
        </xdr:grpSpPr>
        <xdr:pic>
          <xdr:nvPicPr>
            <xdr:cNvPr id="1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5976" y="4548188"/>
            <a:ext cx="176952"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2" name="直線コネクタ 11"/>
          <xdr:cNvCxnSpPr/>
        </xdr:nvCxnSpPr>
        <xdr:spPr>
          <a:xfrm>
            <a:off x="9698669" y="4656831"/>
            <a:ext cx="4242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8946588" y="4656831"/>
            <a:ext cx="44843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6</xdr:row>
      <xdr:rowOff>0</xdr:rowOff>
    </xdr:from>
    <xdr:to>
      <xdr:col>38</xdr:col>
      <xdr:colOff>457200</xdr:colOff>
      <xdr:row>7</xdr:row>
      <xdr:rowOff>79076</xdr:rowOff>
    </xdr:to>
    <xdr:grpSp>
      <xdr:nvGrpSpPr>
        <xdr:cNvPr id="2" name="グループ化 1"/>
        <xdr:cNvGrpSpPr/>
      </xdr:nvGrpSpPr>
      <xdr:grpSpPr>
        <a:xfrm>
          <a:off x="1905000" y="1524000"/>
          <a:ext cx="16903700" cy="333076"/>
          <a:chOff x="3357563" y="4794301"/>
          <a:chExt cx="9488487" cy="333076"/>
        </a:xfrm>
      </xdr:grpSpPr>
      <xdr:sp macro="" textlink="">
        <xdr:nvSpPr>
          <xdr:cNvPr id="4" name="Rectangle 1" descr="10%"/>
          <xdr:cNvSpPr>
            <a:spLocks noChangeArrowheads="1"/>
          </xdr:cNvSpPr>
        </xdr:nvSpPr>
        <xdr:spPr bwMode="auto">
          <a:xfrm>
            <a:off x="10742613" y="4802139"/>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5" name="直線コネクタ 4"/>
          <xdr:cNvCxnSpPr/>
        </xdr:nvCxnSpPr>
        <xdr:spPr>
          <a:xfrm flipV="1">
            <a:off x="3357563" y="4904929"/>
            <a:ext cx="237410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6281737" y="4904929"/>
            <a:ext cx="183038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9940131" y="4904929"/>
            <a:ext cx="76596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11817929" y="4904929"/>
            <a:ext cx="74617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5819775" y="4805165"/>
            <a:ext cx="446063" cy="156269"/>
            <a:chOff x="5536406" y="4868913"/>
            <a:chExt cx="441300" cy="156269"/>
          </a:xfrm>
        </xdr:grpSpPr>
        <xdr:pic>
          <xdr:nvPicPr>
            <xdr:cNvPr id="2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6406"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25026" y="4794301"/>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直線コネクタ 10"/>
          <xdr:cNvCxnSpPr/>
        </xdr:nvCxnSpPr>
        <xdr:spPr>
          <a:xfrm flipV="1">
            <a:off x="8929688" y="4904036"/>
            <a:ext cx="711200" cy="17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Rectangle 1" descr="10%"/>
          <xdr:cNvSpPr>
            <a:spLocks noChangeArrowheads="1"/>
          </xdr:cNvSpPr>
        </xdr:nvSpPr>
        <xdr:spPr bwMode="auto">
          <a:xfrm>
            <a:off x="5784058" y="4962277"/>
            <a:ext cx="292100" cy="1651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3" name="グループ化 12"/>
          <xdr:cNvGrpSpPr/>
        </xdr:nvGrpSpPr>
        <xdr:grpSpPr>
          <a:xfrm>
            <a:off x="8197253" y="4794301"/>
            <a:ext cx="688246" cy="221256"/>
            <a:chOff x="8275834" y="4903242"/>
            <a:chExt cx="688246" cy="221256"/>
          </a:xfrm>
        </xdr:grpSpPr>
        <xdr:pic>
          <xdr:nvPicPr>
            <xdr:cNvPr id="1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75834"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52592"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88400"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4" name="直線コネクタ 13"/>
          <xdr:cNvCxnSpPr/>
        </xdr:nvCxnSpPr>
        <xdr:spPr>
          <a:xfrm flipV="1">
            <a:off x="11013282" y="4904705"/>
            <a:ext cx="507207" cy="4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Rectangle 1" descr="10%"/>
          <xdr:cNvSpPr>
            <a:spLocks noChangeArrowheads="1"/>
          </xdr:cNvSpPr>
        </xdr:nvSpPr>
        <xdr:spPr bwMode="auto">
          <a:xfrm>
            <a:off x="11520489" y="4802139"/>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Rectangle 1" descr="10%"/>
          <xdr:cNvSpPr>
            <a:spLocks noChangeArrowheads="1"/>
          </xdr:cNvSpPr>
        </xdr:nvSpPr>
        <xdr:spPr bwMode="auto">
          <a:xfrm>
            <a:off x="12551569" y="4802139"/>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15875</xdr:colOff>
      <xdr:row>6</xdr:row>
      <xdr:rowOff>15874</xdr:rowOff>
    </xdr:from>
    <xdr:to>
      <xdr:col>39</xdr:col>
      <xdr:colOff>0</xdr:colOff>
      <xdr:row>7</xdr:row>
      <xdr:rowOff>95250</xdr:rowOff>
    </xdr:to>
    <xdr:grpSp>
      <xdr:nvGrpSpPr>
        <xdr:cNvPr id="2" name="グループ化 1"/>
        <xdr:cNvGrpSpPr/>
      </xdr:nvGrpSpPr>
      <xdr:grpSpPr>
        <a:xfrm>
          <a:off x="1920875" y="1539874"/>
          <a:ext cx="16900525" cy="333376"/>
          <a:chOff x="3381375" y="5072062"/>
          <a:chExt cx="9402558" cy="229194"/>
        </a:xfrm>
      </xdr:grpSpPr>
      <xdr:grpSp>
        <xdr:nvGrpSpPr>
          <xdr:cNvPr id="3" name="グループ化 2"/>
          <xdr:cNvGrpSpPr/>
        </xdr:nvGrpSpPr>
        <xdr:grpSpPr>
          <a:xfrm>
            <a:off x="5219715" y="5138248"/>
            <a:ext cx="738186" cy="152886"/>
            <a:chOff x="5243523" y="4369691"/>
            <a:chExt cx="738186" cy="168175"/>
          </a:xfrm>
        </xdr:grpSpPr>
        <xdr:pic>
          <xdr:nvPicPr>
            <xdr:cNvPr id="1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9" y="4369691"/>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4" name="グループ化 13"/>
            <xdr:cNvGrpSpPr/>
          </xdr:nvGrpSpPr>
          <xdr:grpSpPr>
            <a:xfrm>
              <a:off x="5243523" y="4369691"/>
              <a:ext cx="464342" cy="168175"/>
              <a:chOff x="5243523" y="4369691"/>
              <a:chExt cx="464342" cy="168175"/>
            </a:xfrm>
          </xdr:grpSpPr>
          <xdr:pic>
            <xdr:nvPicPr>
              <xdr:cNvPr id="1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3523" y="4369691"/>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7365" y="4381597"/>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4" name="グループ化 3"/>
          <xdr:cNvGrpSpPr/>
        </xdr:nvGrpSpPr>
        <xdr:grpSpPr>
          <a:xfrm>
            <a:off x="7881937" y="5072062"/>
            <a:ext cx="709612" cy="229194"/>
            <a:chOff x="8405812" y="4321968"/>
            <a:chExt cx="709612" cy="229194"/>
          </a:xfrm>
        </xdr:grpSpPr>
        <xdr:pic>
          <xdr:nvPicPr>
            <xdr:cNvPr id="1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 name="Rectangle 1" descr="10%"/>
          <xdr:cNvSpPr>
            <a:spLocks noChangeArrowheads="1"/>
          </xdr:cNvSpPr>
        </xdr:nvSpPr>
        <xdr:spPr bwMode="auto">
          <a:xfrm>
            <a:off x="12561094" y="5083968"/>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Rectangle 1" descr="10%"/>
          <xdr:cNvSpPr>
            <a:spLocks noChangeArrowheads="1"/>
          </xdr:cNvSpPr>
        </xdr:nvSpPr>
        <xdr:spPr bwMode="auto">
          <a:xfrm>
            <a:off x="3381375" y="5083968"/>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7" name="直線コネクタ 6"/>
          <xdr:cNvCxnSpPr/>
        </xdr:nvCxnSpPr>
        <xdr:spPr>
          <a:xfrm flipV="1">
            <a:off x="3624872" y="5191123"/>
            <a:ext cx="1532442"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8664116" y="5191122"/>
            <a:ext cx="389056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6013731" y="5203033"/>
            <a:ext cx="179676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6</xdr:row>
      <xdr:rowOff>0</xdr:rowOff>
    </xdr:from>
    <xdr:to>
      <xdr:col>39</xdr:col>
      <xdr:colOff>25066</xdr:colOff>
      <xdr:row>7</xdr:row>
      <xdr:rowOff>12533</xdr:rowOff>
    </xdr:to>
    <xdr:grpSp>
      <xdr:nvGrpSpPr>
        <xdr:cNvPr id="2" name="グループ化 1"/>
        <xdr:cNvGrpSpPr/>
      </xdr:nvGrpSpPr>
      <xdr:grpSpPr>
        <a:xfrm>
          <a:off x="1905000" y="1524000"/>
          <a:ext cx="16941466" cy="266533"/>
          <a:chOff x="3374650" y="5322093"/>
          <a:chExt cx="9417641" cy="229194"/>
        </a:xfrm>
      </xdr:grpSpPr>
      <xdr:grpSp>
        <xdr:nvGrpSpPr>
          <xdr:cNvPr id="3" name="グループ化 2"/>
          <xdr:cNvGrpSpPr/>
        </xdr:nvGrpSpPr>
        <xdr:grpSpPr>
          <a:xfrm>
            <a:off x="4714875" y="5393529"/>
            <a:ext cx="738186" cy="152886"/>
            <a:chOff x="4738688" y="4357686"/>
            <a:chExt cx="738186" cy="168175"/>
          </a:xfrm>
        </xdr:grpSpPr>
        <xdr:pic>
          <xdr:nvPicPr>
            <xdr:cNvPr id="1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4"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 name="グループ化 12"/>
            <xdr:cNvGrpSpPr/>
          </xdr:nvGrpSpPr>
          <xdr:grpSpPr>
            <a:xfrm>
              <a:off x="4738688" y="4357686"/>
              <a:ext cx="464342" cy="168175"/>
              <a:chOff x="4738688" y="4357686"/>
              <a:chExt cx="464342" cy="168175"/>
            </a:xfrm>
          </xdr:grpSpPr>
          <xdr:pic>
            <xdr:nvPicPr>
              <xdr:cNvPr id="1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4" name="グループ化 3"/>
          <xdr:cNvGrpSpPr/>
        </xdr:nvGrpSpPr>
        <xdr:grpSpPr>
          <a:xfrm>
            <a:off x="8155780" y="5322093"/>
            <a:ext cx="709612" cy="229194"/>
            <a:chOff x="8405812" y="4321968"/>
            <a:chExt cx="709612" cy="229194"/>
          </a:xfrm>
        </xdr:grpSpPr>
        <xdr:pic>
          <xdr:nvPicPr>
            <xdr:cNvPr id="9"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 name="Rectangle 1" descr="10%"/>
          <xdr:cNvSpPr>
            <a:spLocks noChangeArrowheads="1"/>
          </xdr:cNvSpPr>
        </xdr:nvSpPr>
        <xdr:spPr bwMode="auto">
          <a:xfrm>
            <a:off x="12314615" y="5333999"/>
            <a:ext cx="477676"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6" name="直線コネクタ 5"/>
          <xdr:cNvCxnSpPr/>
        </xdr:nvCxnSpPr>
        <xdr:spPr>
          <a:xfrm flipV="1">
            <a:off x="3374650" y="5441153"/>
            <a:ext cx="1296590"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5533750" y="5441153"/>
            <a:ext cx="252668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8952064" y="5441153"/>
            <a:ext cx="336302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5</xdr:row>
      <xdr:rowOff>253999</xdr:rowOff>
    </xdr:from>
    <xdr:to>
      <xdr:col>39</xdr:col>
      <xdr:colOff>15875</xdr:colOff>
      <xdr:row>7</xdr:row>
      <xdr:rowOff>47624</xdr:rowOff>
    </xdr:to>
    <xdr:grpSp>
      <xdr:nvGrpSpPr>
        <xdr:cNvPr id="20" name="グループ化 19"/>
        <xdr:cNvGrpSpPr/>
      </xdr:nvGrpSpPr>
      <xdr:grpSpPr>
        <a:xfrm>
          <a:off x="1905000" y="1514474"/>
          <a:ext cx="16932275" cy="311150"/>
          <a:chOff x="3368196" y="5572125"/>
          <a:chExt cx="9414353" cy="229194"/>
        </a:xfrm>
      </xdr:grpSpPr>
      <xdr:grpSp>
        <xdr:nvGrpSpPr>
          <xdr:cNvPr id="21" name="グループ化 20"/>
          <xdr:cNvGrpSpPr/>
        </xdr:nvGrpSpPr>
        <xdr:grpSpPr>
          <a:xfrm>
            <a:off x="5262567" y="5619749"/>
            <a:ext cx="738186" cy="152886"/>
            <a:chOff x="4738688" y="4357686"/>
            <a:chExt cx="738186" cy="168175"/>
          </a:xfrm>
        </xdr:grpSpPr>
        <xdr:pic>
          <xdr:nvPicPr>
            <xdr:cNvPr id="3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4"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5" name="グループ化 34"/>
            <xdr:cNvGrpSpPr/>
          </xdr:nvGrpSpPr>
          <xdr:grpSpPr>
            <a:xfrm>
              <a:off x="4738688" y="4357686"/>
              <a:ext cx="464342" cy="168175"/>
              <a:chOff x="4738688" y="4357686"/>
              <a:chExt cx="464342" cy="168175"/>
            </a:xfrm>
          </xdr:grpSpPr>
          <xdr:pic>
            <xdr:nvPicPr>
              <xdr:cNvPr id="3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nvGrpSpPr>
          <xdr:cNvPr id="22" name="グループ化 21"/>
          <xdr:cNvGrpSpPr/>
        </xdr:nvGrpSpPr>
        <xdr:grpSpPr>
          <a:xfrm>
            <a:off x="7881937" y="5572125"/>
            <a:ext cx="709612" cy="229194"/>
            <a:chOff x="8405812" y="4321968"/>
            <a:chExt cx="709612" cy="229194"/>
          </a:xfrm>
        </xdr:grpSpPr>
        <xdr:pic>
          <xdr:nvPicPr>
            <xdr:cNvPr id="3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3" name="Rectangle 1" descr="10%"/>
          <xdr:cNvSpPr>
            <a:spLocks noChangeArrowheads="1"/>
          </xdr:cNvSpPr>
        </xdr:nvSpPr>
        <xdr:spPr bwMode="auto">
          <a:xfrm>
            <a:off x="3905178" y="5584031"/>
            <a:ext cx="525444"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4" name="直線コネクタ 23"/>
          <xdr:cNvCxnSpPr/>
        </xdr:nvCxnSpPr>
        <xdr:spPr>
          <a:xfrm flipV="1">
            <a:off x="3368196" y="5691185"/>
            <a:ext cx="49989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V="1">
            <a:off x="4449549" y="5691185"/>
            <a:ext cx="73189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6053290" y="5691185"/>
            <a:ext cx="172576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V="1">
            <a:off x="8605323" y="5691185"/>
            <a:ext cx="369932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8" name="グループ化 27"/>
          <xdr:cNvGrpSpPr/>
        </xdr:nvGrpSpPr>
        <xdr:grpSpPr>
          <a:xfrm>
            <a:off x="12346780" y="5572125"/>
            <a:ext cx="435769" cy="217288"/>
            <a:chOff x="12299156" y="5548313"/>
            <a:chExt cx="435769" cy="217288"/>
          </a:xfrm>
        </xdr:grpSpPr>
        <xdr:pic>
          <xdr:nvPicPr>
            <xdr:cNvPr id="29"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9156"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1094"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37"/>
  <sheetViews>
    <sheetView tabSelected="1" zoomScale="75" zoomScaleNormal="75" zoomScaleSheetLayoutView="80" workbookViewId="0"/>
  </sheetViews>
  <sheetFormatPr defaultRowHeight="13.5" x14ac:dyDescent="0.15"/>
  <cols>
    <col min="1" max="1" width="1.625" style="61" customWidth="1"/>
    <col min="2" max="3" width="7.625" style="61" customWidth="1"/>
    <col min="4" max="6" width="9" style="61"/>
    <col min="7" max="7" width="3.5" style="61" customWidth="1"/>
    <col min="8" max="8" width="3.625" style="61" customWidth="1"/>
    <col min="9" max="9" width="3.75" style="61" customWidth="1"/>
    <col min="10" max="42" width="3.5" style="61" customWidth="1"/>
    <col min="43" max="43" width="1.375" style="61" customWidth="1"/>
    <col min="44" max="16384" width="9" style="61"/>
  </cols>
  <sheetData>
    <row r="1" spans="1:38" ht="9.9499999999999993" customHeight="1" thickBot="1" x14ac:dyDescent="0.2">
      <c r="B1" s="60"/>
      <c r="C1" s="60"/>
      <c r="D1" s="60"/>
      <c r="E1" s="60"/>
      <c r="F1" s="60"/>
      <c r="G1" s="60"/>
      <c r="H1" s="60"/>
      <c r="I1" s="60"/>
      <c r="J1" s="60"/>
      <c r="K1" s="60"/>
      <c r="L1" s="60"/>
    </row>
    <row r="2" spans="1:38" ht="39.950000000000003" customHeight="1" thickBot="1" x14ac:dyDescent="0.2">
      <c r="A2" s="72"/>
      <c r="B2" s="258" t="s">
        <v>69</v>
      </c>
      <c r="C2" s="790" t="s">
        <v>967</v>
      </c>
      <c r="D2" s="791"/>
      <c r="E2" s="259" t="s">
        <v>54</v>
      </c>
      <c r="F2" s="792" t="s">
        <v>419</v>
      </c>
      <c r="G2" s="793"/>
      <c r="H2" s="793"/>
      <c r="I2" s="793"/>
      <c r="J2" s="793"/>
      <c r="K2" s="793"/>
      <c r="L2" s="793"/>
      <c r="M2" s="793"/>
      <c r="N2" s="791"/>
      <c r="O2" s="797" t="s">
        <v>55</v>
      </c>
      <c r="P2" s="798"/>
      <c r="Q2" s="799"/>
      <c r="R2" s="800" t="s">
        <v>420</v>
      </c>
      <c r="S2" s="801"/>
      <c r="T2" s="801"/>
      <c r="U2" s="801"/>
      <c r="V2" s="800" t="s">
        <v>56</v>
      </c>
      <c r="W2" s="801"/>
      <c r="X2" s="801"/>
      <c r="Y2" s="794" t="s">
        <v>836</v>
      </c>
      <c r="Z2" s="795"/>
      <c r="AA2" s="796"/>
      <c r="AB2" s="73"/>
      <c r="AC2" s="73"/>
      <c r="AD2" s="73"/>
    </row>
    <row r="3" spans="1:38" ht="9.9499999999999993" customHeight="1" x14ac:dyDescent="0.15">
      <c r="B3" s="74"/>
    </row>
    <row r="4" spans="1:38" ht="24.95" customHeight="1" thickBot="1" x14ac:dyDescent="0.2">
      <c r="B4" s="61" t="s">
        <v>92</v>
      </c>
    </row>
    <row r="5" spans="1:38" ht="20.100000000000001" customHeight="1" x14ac:dyDescent="0.15">
      <c r="B5" s="755" t="s">
        <v>93</v>
      </c>
      <c r="C5" s="756"/>
      <c r="D5" s="757" t="s">
        <v>1019</v>
      </c>
      <c r="E5" s="758"/>
      <c r="F5" s="758"/>
      <c r="G5" s="759"/>
      <c r="H5" s="760" t="s">
        <v>57</v>
      </c>
      <c r="I5" s="756"/>
      <c r="J5" s="756"/>
      <c r="K5" s="756"/>
      <c r="L5" s="756"/>
      <c r="M5" s="756"/>
      <c r="N5" s="756"/>
      <c r="O5" s="756"/>
      <c r="P5" s="756"/>
      <c r="Q5" s="756"/>
      <c r="R5" s="756"/>
      <c r="S5" s="756"/>
      <c r="T5" s="756"/>
      <c r="U5" s="756"/>
      <c r="V5" s="756"/>
      <c r="W5" s="756"/>
      <c r="X5" s="756"/>
      <c r="Y5" s="756"/>
      <c r="Z5" s="756"/>
      <c r="AA5" s="761"/>
      <c r="AD5" s="73"/>
      <c r="AE5" s="73"/>
      <c r="AF5" s="73"/>
      <c r="AG5" s="73"/>
      <c r="AH5" s="73"/>
      <c r="AI5" s="73"/>
      <c r="AJ5" s="73"/>
      <c r="AK5" s="73"/>
      <c r="AL5" s="73"/>
    </row>
    <row r="6" spans="1:38" ht="20.100000000000001" customHeight="1" x14ac:dyDescent="0.15">
      <c r="B6" s="767" t="s">
        <v>58</v>
      </c>
      <c r="C6" s="768"/>
      <c r="D6" s="768"/>
      <c r="E6" s="768"/>
      <c r="F6" s="768"/>
      <c r="G6" s="769"/>
      <c r="H6" s="769" t="s">
        <v>59</v>
      </c>
      <c r="I6" s="753"/>
      <c r="J6" s="753"/>
      <c r="K6" s="753"/>
      <c r="L6" s="753"/>
      <c r="M6" s="753"/>
      <c r="N6" s="769" t="s">
        <v>60</v>
      </c>
      <c r="O6" s="753"/>
      <c r="P6" s="753"/>
      <c r="Q6" s="769" t="s">
        <v>61</v>
      </c>
      <c r="R6" s="753"/>
      <c r="S6" s="753"/>
      <c r="T6" s="753"/>
      <c r="U6" s="753"/>
      <c r="V6" s="753"/>
      <c r="W6" s="753"/>
      <c r="X6" s="776"/>
      <c r="Y6" s="753" t="s">
        <v>62</v>
      </c>
      <c r="Z6" s="753"/>
      <c r="AA6" s="754"/>
    </row>
    <row r="7" spans="1:38" ht="20.100000000000001" customHeight="1" x14ac:dyDescent="0.15">
      <c r="B7" s="770" t="s">
        <v>63</v>
      </c>
      <c r="C7" s="771"/>
      <c r="D7" s="772"/>
      <c r="E7" s="773"/>
      <c r="F7" s="773"/>
      <c r="G7" s="773"/>
      <c r="H7" s="774" t="s">
        <v>429</v>
      </c>
      <c r="I7" s="775"/>
      <c r="J7" s="775"/>
      <c r="K7" s="775"/>
      <c r="L7" s="775"/>
      <c r="M7" s="776"/>
      <c r="N7" s="777">
        <v>50</v>
      </c>
      <c r="O7" s="778"/>
      <c r="P7" s="779"/>
      <c r="Q7" s="762"/>
      <c r="R7" s="763"/>
      <c r="S7" s="763"/>
      <c r="T7" s="763"/>
      <c r="U7" s="763"/>
      <c r="V7" s="763"/>
      <c r="W7" s="763"/>
      <c r="X7" s="764"/>
      <c r="Y7" s="765"/>
      <c r="Z7" s="765"/>
      <c r="AA7" s="766"/>
    </row>
    <row r="8" spans="1:38" ht="20.100000000000001" customHeight="1" x14ac:dyDescent="0.15">
      <c r="B8" s="767" t="s">
        <v>64</v>
      </c>
      <c r="C8" s="768"/>
      <c r="D8" s="783"/>
      <c r="E8" s="784"/>
      <c r="F8" s="784"/>
      <c r="G8" s="782"/>
      <c r="H8" s="774" t="s">
        <v>431</v>
      </c>
      <c r="I8" s="775"/>
      <c r="J8" s="775"/>
      <c r="K8" s="775"/>
      <c r="L8" s="775"/>
      <c r="M8" s="776"/>
      <c r="N8" s="777">
        <v>100</v>
      </c>
      <c r="O8" s="778"/>
      <c r="P8" s="779"/>
      <c r="Q8" s="780"/>
      <c r="R8" s="781"/>
      <c r="S8" s="781"/>
      <c r="T8" s="781"/>
      <c r="U8" s="781"/>
      <c r="V8" s="781"/>
      <c r="W8" s="781"/>
      <c r="X8" s="782"/>
      <c r="Y8" s="769"/>
      <c r="Z8" s="753"/>
      <c r="AA8" s="754"/>
    </row>
    <row r="9" spans="1:38" ht="20.100000000000001" customHeight="1" x14ac:dyDescent="0.15">
      <c r="B9" s="767" t="s">
        <v>65</v>
      </c>
      <c r="C9" s="768"/>
      <c r="D9" s="783" t="s">
        <v>830</v>
      </c>
      <c r="E9" s="784"/>
      <c r="F9" s="784"/>
      <c r="G9" s="782"/>
      <c r="H9" s="774" t="s">
        <v>421</v>
      </c>
      <c r="I9" s="775"/>
      <c r="J9" s="775"/>
      <c r="K9" s="775"/>
      <c r="L9" s="775"/>
      <c r="M9" s="776"/>
      <c r="N9" s="777">
        <v>600</v>
      </c>
      <c r="O9" s="778"/>
      <c r="P9" s="779"/>
      <c r="Q9" s="780"/>
      <c r="R9" s="781"/>
      <c r="S9" s="781"/>
      <c r="T9" s="781"/>
      <c r="U9" s="781"/>
      <c r="V9" s="781"/>
      <c r="W9" s="781"/>
      <c r="X9" s="782"/>
      <c r="Y9" s="769"/>
      <c r="Z9" s="753"/>
      <c r="AA9" s="754"/>
    </row>
    <row r="10" spans="1:38" ht="20.100000000000001" customHeight="1" x14ac:dyDescent="0.15">
      <c r="B10" s="767" t="s">
        <v>66</v>
      </c>
      <c r="C10" s="768"/>
      <c r="D10" s="788"/>
      <c r="E10" s="788"/>
      <c r="F10" s="788"/>
      <c r="G10" s="789"/>
      <c r="H10" s="774" t="s">
        <v>423</v>
      </c>
      <c r="I10" s="775"/>
      <c r="J10" s="775"/>
      <c r="K10" s="775"/>
      <c r="L10" s="775"/>
      <c r="M10" s="776"/>
      <c r="N10" s="785">
        <v>50</v>
      </c>
      <c r="O10" s="786"/>
      <c r="P10" s="787"/>
      <c r="Q10" s="780"/>
      <c r="R10" s="781"/>
      <c r="S10" s="781"/>
      <c r="T10" s="781"/>
      <c r="U10" s="781"/>
      <c r="V10" s="781"/>
      <c r="W10" s="781"/>
      <c r="X10" s="782"/>
      <c r="Y10" s="753"/>
      <c r="Z10" s="753"/>
      <c r="AA10" s="754"/>
    </row>
    <row r="11" spans="1:38" ht="20.100000000000001" customHeight="1" x14ac:dyDescent="0.15">
      <c r="B11" s="873" t="s">
        <v>67</v>
      </c>
      <c r="C11" s="874"/>
      <c r="D11" s="863"/>
      <c r="E11" s="863"/>
      <c r="F11" s="863"/>
      <c r="G11" s="864"/>
      <c r="H11" s="774" t="s">
        <v>425</v>
      </c>
      <c r="I11" s="775"/>
      <c r="J11" s="775"/>
      <c r="K11" s="775" t="s">
        <v>425</v>
      </c>
      <c r="L11" s="775"/>
      <c r="M11" s="776"/>
      <c r="N11" s="865">
        <v>50</v>
      </c>
      <c r="O11" s="866">
        <v>0.5</v>
      </c>
      <c r="P11" s="867">
        <v>0.5</v>
      </c>
      <c r="Q11" s="868"/>
      <c r="R11" s="869"/>
      <c r="S11" s="869"/>
      <c r="T11" s="869"/>
      <c r="U11" s="869"/>
      <c r="V11" s="869"/>
      <c r="W11" s="869"/>
      <c r="X11" s="870"/>
      <c r="Y11" s="871"/>
      <c r="Z11" s="871"/>
      <c r="AA11" s="872"/>
    </row>
    <row r="12" spans="1:38" ht="20.100000000000001" customHeight="1" x14ac:dyDescent="0.15">
      <c r="B12" s="767"/>
      <c r="C12" s="768"/>
      <c r="D12" s="783"/>
      <c r="E12" s="784"/>
      <c r="F12" s="784"/>
      <c r="G12" s="782"/>
      <c r="H12" s="774" t="s">
        <v>427</v>
      </c>
      <c r="I12" s="775"/>
      <c r="J12" s="775"/>
      <c r="K12" s="775" t="s">
        <v>427</v>
      </c>
      <c r="L12" s="775"/>
      <c r="M12" s="776"/>
      <c r="N12" s="785">
        <v>50</v>
      </c>
      <c r="O12" s="786">
        <v>0.5</v>
      </c>
      <c r="P12" s="787">
        <v>0.5</v>
      </c>
      <c r="Q12" s="780"/>
      <c r="R12" s="781"/>
      <c r="S12" s="781"/>
      <c r="T12" s="781"/>
      <c r="U12" s="781"/>
      <c r="V12" s="781"/>
      <c r="W12" s="781"/>
      <c r="X12" s="782"/>
      <c r="Y12" s="769"/>
      <c r="Z12" s="753"/>
      <c r="AA12" s="754"/>
    </row>
    <row r="13" spans="1:38" ht="20.100000000000001" customHeight="1" x14ac:dyDescent="0.15">
      <c r="B13" s="767"/>
      <c r="C13" s="768"/>
      <c r="D13" s="783"/>
      <c r="E13" s="784"/>
      <c r="F13" s="784"/>
      <c r="G13" s="782"/>
      <c r="H13" s="774" t="s">
        <v>434</v>
      </c>
      <c r="I13" s="775"/>
      <c r="J13" s="775"/>
      <c r="K13" s="775"/>
      <c r="L13" s="775"/>
      <c r="M13" s="776"/>
      <c r="N13" s="785">
        <v>100</v>
      </c>
      <c r="O13" s="786"/>
      <c r="P13" s="787"/>
      <c r="Q13" s="780"/>
      <c r="R13" s="781"/>
      <c r="S13" s="781"/>
      <c r="T13" s="781"/>
      <c r="U13" s="781"/>
      <c r="V13" s="781"/>
      <c r="W13" s="781"/>
      <c r="X13" s="782"/>
      <c r="Y13" s="769"/>
      <c r="Z13" s="753"/>
      <c r="AA13" s="754"/>
    </row>
    <row r="14" spans="1:38" ht="20.100000000000001" customHeight="1" x14ac:dyDescent="0.15">
      <c r="B14" s="767"/>
      <c r="C14" s="768"/>
      <c r="D14" s="788"/>
      <c r="E14" s="788"/>
      <c r="F14" s="788"/>
      <c r="G14" s="789"/>
      <c r="H14" s="774"/>
      <c r="I14" s="775"/>
      <c r="J14" s="775"/>
      <c r="K14" s="775"/>
      <c r="L14" s="775"/>
      <c r="M14" s="776"/>
      <c r="N14" s="785"/>
      <c r="O14" s="786"/>
      <c r="P14" s="787"/>
      <c r="Q14" s="780"/>
      <c r="R14" s="781"/>
      <c r="S14" s="781"/>
      <c r="T14" s="781"/>
      <c r="U14" s="781"/>
      <c r="V14" s="781"/>
      <c r="W14" s="781"/>
      <c r="X14" s="782"/>
      <c r="Y14" s="753"/>
      <c r="Z14" s="753"/>
      <c r="AA14" s="754"/>
    </row>
    <row r="15" spans="1:38" ht="20.100000000000001" customHeight="1" x14ac:dyDescent="0.15">
      <c r="B15" s="767"/>
      <c r="C15" s="768"/>
      <c r="D15" s="788"/>
      <c r="E15" s="788"/>
      <c r="F15" s="788"/>
      <c r="G15" s="789"/>
      <c r="H15" s="774"/>
      <c r="I15" s="775"/>
      <c r="J15" s="775"/>
      <c r="K15" s="775"/>
      <c r="L15" s="775"/>
      <c r="M15" s="776"/>
      <c r="N15" s="785"/>
      <c r="O15" s="786"/>
      <c r="P15" s="787"/>
      <c r="Q15" s="780"/>
      <c r="R15" s="781"/>
      <c r="S15" s="781"/>
      <c r="T15" s="781"/>
      <c r="U15" s="781"/>
      <c r="V15" s="781"/>
      <c r="W15" s="781"/>
      <c r="X15" s="782"/>
      <c r="Y15" s="753"/>
      <c r="Z15" s="753"/>
      <c r="AA15" s="754"/>
    </row>
    <row r="16" spans="1:38" ht="20.100000000000001" customHeight="1" thickBot="1" x14ac:dyDescent="0.2">
      <c r="B16" s="767"/>
      <c r="C16" s="768"/>
      <c r="D16" s="788"/>
      <c r="E16" s="788"/>
      <c r="F16" s="788"/>
      <c r="G16" s="789"/>
      <c r="H16" s="774" t="s">
        <v>433</v>
      </c>
      <c r="I16" s="775"/>
      <c r="J16" s="775"/>
      <c r="K16" s="775"/>
      <c r="L16" s="775"/>
      <c r="M16" s="776"/>
      <c r="N16" s="854">
        <f>SUM(N7:N15)</f>
        <v>1000</v>
      </c>
      <c r="O16" s="855"/>
      <c r="P16" s="856"/>
      <c r="Q16" s="780"/>
      <c r="R16" s="781"/>
      <c r="S16" s="781"/>
      <c r="T16" s="781"/>
      <c r="U16" s="781"/>
      <c r="V16" s="781"/>
      <c r="W16" s="781"/>
      <c r="X16" s="782"/>
      <c r="Y16" s="753"/>
      <c r="Z16" s="753"/>
      <c r="AA16" s="754"/>
    </row>
    <row r="17" spans="2:42" ht="20.100000000000001" customHeight="1" x14ac:dyDescent="0.15">
      <c r="B17" s="878" t="s">
        <v>90</v>
      </c>
      <c r="C17" s="760" t="s">
        <v>94</v>
      </c>
      <c r="D17" s="756"/>
      <c r="E17" s="857"/>
      <c r="F17" s="62" t="s">
        <v>91</v>
      </c>
      <c r="G17" s="860">
        <v>1</v>
      </c>
      <c r="H17" s="861"/>
      <c r="I17" s="862"/>
      <c r="J17" s="760">
        <v>2</v>
      </c>
      <c r="K17" s="756"/>
      <c r="L17" s="857"/>
      <c r="M17" s="756">
        <v>3</v>
      </c>
      <c r="N17" s="756"/>
      <c r="O17" s="859"/>
      <c r="P17" s="860">
        <v>4</v>
      </c>
      <c r="Q17" s="861"/>
      <c r="R17" s="862"/>
      <c r="S17" s="858">
        <v>5</v>
      </c>
      <c r="T17" s="756"/>
      <c r="U17" s="859"/>
      <c r="V17" s="760">
        <v>6</v>
      </c>
      <c r="W17" s="756"/>
      <c r="X17" s="857"/>
      <c r="Y17" s="858">
        <v>7</v>
      </c>
      <c r="Z17" s="756"/>
      <c r="AA17" s="859"/>
      <c r="AB17" s="760">
        <v>8</v>
      </c>
      <c r="AC17" s="756"/>
      <c r="AD17" s="857"/>
      <c r="AE17" s="858">
        <v>9</v>
      </c>
      <c r="AF17" s="756"/>
      <c r="AG17" s="859"/>
      <c r="AH17" s="760">
        <v>10</v>
      </c>
      <c r="AI17" s="756"/>
      <c r="AJ17" s="857"/>
      <c r="AK17" s="760">
        <v>11</v>
      </c>
      <c r="AL17" s="756"/>
      <c r="AM17" s="857"/>
      <c r="AN17" s="756">
        <v>12</v>
      </c>
      <c r="AO17" s="756"/>
      <c r="AP17" s="761"/>
    </row>
    <row r="18" spans="2:42" ht="20.100000000000001" customHeight="1" x14ac:dyDescent="0.15">
      <c r="B18" s="879"/>
      <c r="C18" s="774" t="s">
        <v>430</v>
      </c>
      <c r="D18" s="775"/>
      <c r="E18" s="776"/>
      <c r="F18" s="647">
        <v>50</v>
      </c>
      <c r="G18" s="75"/>
      <c r="H18" s="76"/>
      <c r="I18" s="76"/>
      <c r="J18" s="75"/>
      <c r="K18" s="76"/>
      <c r="L18" s="77"/>
      <c r="M18" s="76"/>
      <c r="N18" s="76"/>
      <c r="O18" s="78"/>
      <c r="P18" s="75"/>
      <c r="Q18" s="76"/>
      <c r="R18" s="77"/>
      <c r="S18" s="79"/>
      <c r="T18" s="76"/>
      <c r="U18" s="78"/>
      <c r="V18" s="75"/>
      <c r="W18" s="76"/>
      <c r="X18" s="77"/>
      <c r="Y18" s="79"/>
      <c r="Z18" s="76"/>
      <c r="AA18" s="78"/>
      <c r="AB18" s="75"/>
      <c r="AC18" s="76"/>
      <c r="AD18" s="77"/>
      <c r="AE18" s="75"/>
      <c r="AF18" s="76"/>
      <c r="AG18" s="77"/>
      <c r="AH18" s="638"/>
      <c r="AI18" s="639"/>
      <c r="AJ18" s="640"/>
      <c r="AK18" s="638"/>
      <c r="AL18" s="639"/>
      <c r="AM18" s="640"/>
      <c r="AN18" s="639"/>
      <c r="AO18" s="639"/>
      <c r="AP18" s="80"/>
    </row>
    <row r="19" spans="2:42" ht="20.100000000000001" customHeight="1" x14ac:dyDescent="0.15">
      <c r="B19" s="879"/>
      <c r="C19" s="774" t="s">
        <v>432</v>
      </c>
      <c r="D19" s="775"/>
      <c r="E19" s="776"/>
      <c r="F19" s="647">
        <v>100</v>
      </c>
      <c r="G19" s="81"/>
      <c r="H19" s="82"/>
      <c r="I19" s="82"/>
      <c r="J19" s="81"/>
      <c r="K19" s="82"/>
      <c r="L19" s="83"/>
      <c r="M19" s="82"/>
      <c r="N19" s="82"/>
      <c r="O19" s="84"/>
      <c r="P19" s="81"/>
      <c r="Q19" s="82"/>
      <c r="R19" s="83"/>
      <c r="S19" s="85"/>
      <c r="T19" s="82"/>
      <c r="U19" s="84"/>
      <c r="V19" s="81"/>
      <c r="W19" s="82"/>
      <c r="X19" s="83"/>
      <c r="Y19" s="85"/>
      <c r="Z19" s="82"/>
      <c r="AA19" s="84"/>
      <c r="AB19" s="81"/>
      <c r="AC19" s="82"/>
      <c r="AD19" s="83"/>
      <c r="AE19" s="81"/>
      <c r="AF19" s="82"/>
      <c r="AG19" s="83"/>
      <c r="AH19" s="641"/>
      <c r="AI19" s="642"/>
      <c r="AJ19" s="643"/>
      <c r="AK19" s="641"/>
      <c r="AL19" s="642"/>
      <c r="AM19" s="643"/>
      <c r="AN19" s="642"/>
      <c r="AO19" s="642"/>
      <c r="AP19" s="86"/>
    </row>
    <row r="20" spans="2:42" ht="20.100000000000001" customHeight="1" x14ac:dyDescent="0.15">
      <c r="B20" s="879"/>
      <c r="C20" s="774" t="s">
        <v>422</v>
      </c>
      <c r="D20" s="775"/>
      <c r="E20" s="776"/>
      <c r="F20" s="647">
        <v>600</v>
      </c>
      <c r="G20" s="81"/>
      <c r="H20" s="82"/>
      <c r="I20" s="82"/>
      <c r="J20" s="81"/>
      <c r="K20" s="82"/>
      <c r="L20" s="83"/>
      <c r="M20" s="82"/>
      <c r="N20" s="82"/>
      <c r="O20" s="84"/>
      <c r="P20" s="81"/>
      <c r="Q20" s="82"/>
      <c r="R20" s="83"/>
      <c r="S20" s="85"/>
      <c r="T20" s="82"/>
      <c r="U20" s="84"/>
      <c r="V20" s="81"/>
      <c r="W20" s="82"/>
      <c r="X20" s="83"/>
      <c r="Y20" s="85"/>
      <c r="Z20" s="82"/>
      <c r="AA20" s="84"/>
      <c r="AB20" s="81"/>
      <c r="AC20" s="82"/>
      <c r="AD20" s="83"/>
      <c r="AE20" s="81"/>
      <c r="AF20" s="82"/>
      <c r="AG20" s="83"/>
      <c r="AH20" s="81"/>
      <c r="AI20" s="82"/>
      <c r="AJ20" s="83"/>
      <c r="AK20" s="81"/>
      <c r="AL20" s="82"/>
      <c r="AM20" s="83"/>
      <c r="AN20" s="82"/>
      <c r="AO20" s="82"/>
      <c r="AP20" s="86"/>
    </row>
    <row r="21" spans="2:42" ht="20.100000000000001" customHeight="1" x14ac:dyDescent="0.15">
      <c r="B21" s="879"/>
      <c r="C21" s="774" t="s">
        <v>424</v>
      </c>
      <c r="D21" s="775"/>
      <c r="E21" s="776"/>
      <c r="F21" s="647">
        <v>50</v>
      </c>
      <c r="G21" s="81"/>
      <c r="H21" s="82"/>
      <c r="I21" s="82"/>
      <c r="J21" s="81"/>
      <c r="K21" s="82"/>
      <c r="L21" s="83"/>
      <c r="M21" s="82"/>
      <c r="N21" s="82"/>
      <c r="O21" s="84"/>
      <c r="P21" s="81"/>
      <c r="Q21" s="82"/>
      <c r="R21" s="83"/>
      <c r="S21" s="85"/>
      <c r="T21" s="82"/>
      <c r="U21" s="84"/>
      <c r="V21" s="81"/>
      <c r="W21" s="82"/>
      <c r="X21" s="83"/>
      <c r="Y21" s="85"/>
      <c r="Z21" s="82"/>
      <c r="AA21" s="84"/>
      <c r="AB21" s="81"/>
      <c r="AC21" s="82"/>
      <c r="AD21" s="83"/>
      <c r="AE21" s="81"/>
      <c r="AF21" s="82"/>
      <c r="AG21" s="83"/>
      <c r="AH21" s="81"/>
      <c r="AI21" s="82"/>
      <c r="AJ21" s="83"/>
      <c r="AK21" s="81"/>
      <c r="AL21" s="82"/>
      <c r="AM21" s="83"/>
      <c r="AN21" s="82"/>
      <c r="AO21" s="82"/>
      <c r="AP21" s="86"/>
    </row>
    <row r="22" spans="2:42" ht="20.100000000000001" customHeight="1" x14ac:dyDescent="0.15">
      <c r="B22" s="879"/>
      <c r="C22" s="774" t="s">
        <v>426</v>
      </c>
      <c r="D22" s="775"/>
      <c r="E22" s="776"/>
      <c r="F22" s="647">
        <v>50</v>
      </c>
      <c r="G22" s="81"/>
      <c r="H22" s="82"/>
      <c r="I22" s="82"/>
      <c r="J22" s="81"/>
      <c r="K22" s="82"/>
      <c r="L22" s="83"/>
      <c r="M22" s="82"/>
      <c r="N22" s="82"/>
      <c r="O22" s="84"/>
      <c r="P22" s="81"/>
      <c r="Q22" s="82"/>
      <c r="R22" s="83"/>
      <c r="S22" s="85"/>
      <c r="T22" s="82"/>
      <c r="U22" s="84"/>
      <c r="V22" s="81"/>
      <c r="W22" s="82"/>
      <c r="X22" s="83"/>
      <c r="Y22" s="85"/>
      <c r="Z22" s="82"/>
      <c r="AA22" s="84"/>
      <c r="AB22" s="81"/>
      <c r="AC22" s="82"/>
      <c r="AD22" s="83"/>
      <c r="AE22" s="81"/>
      <c r="AF22" s="82"/>
      <c r="AG22" s="83"/>
      <c r="AH22" s="81"/>
      <c r="AI22" s="82"/>
      <c r="AJ22" s="83"/>
      <c r="AK22" s="81"/>
      <c r="AL22" s="82"/>
      <c r="AM22" s="83"/>
      <c r="AN22" s="82"/>
      <c r="AO22" s="82"/>
      <c r="AP22" s="86"/>
    </row>
    <row r="23" spans="2:42" ht="20.100000000000001" customHeight="1" x14ac:dyDescent="0.15">
      <c r="B23" s="879"/>
      <c r="C23" s="882" t="s">
        <v>428</v>
      </c>
      <c r="D23" s="883"/>
      <c r="E23" s="884"/>
      <c r="F23" s="648">
        <v>50</v>
      </c>
      <c r="G23" s="81"/>
      <c r="H23" s="82"/>
      <c r="I23" s="82"/>
      <c r="J23" s="81"/>
      <c r="K23" s="82"/>
      <c r="L23" s="83"/>
      <c r="M23" s="82"/>
      <c r="N23" s="82"/>
      <c r="O23" s="84"/>
      <c r="P23" s="81"/>
      <c r="Q23" s="82"/>
      <c r="R23" s="83"/>
      <c r="S23" s="85"/>
      <c r="T23" s="82"/>
      <c r="U23" s="84"/>
      <c r="V23" s="81"/>
      <c r="W23" s="82"/>
      <c r="X23" s="83"/>
      <c r="Y23" s="85"/>
      <c r="Z23" s="82"/>
      <c r="AA23" s="84"/>
      <c r="AB23" s="81"/>
      <c r="AC23" s="82"/>
      <c r="AD23" s="83"/>
      <c r="AE23" s="81"/>
      <c r="AF23" s="82"/>
      <c r="AG23" s="83"/>
      <c r="AH23" s="81"/>
      <c r="AI23" s="82"/>
      <c r="AJ23" s="83"/>
      <c r="AK23" s="81"/>
      <c r="AL23" s="82"/>
      <c r="AM23" s="83"/>
      <c r="AN23" s="82"/>
      <c r="AO23" s="82"/>
      <c r="AP23" s="86"/>
    </row>
    <row r="24" spans="2:42" ht="20.100000000000001" customHeight="1" x14ac:dyDescent="0.15">
      <c r="B24" s="880"/>
      <c r="C24" s="875" t="s">
        <v>434</v>
      </c>
      <c r="D24" s="876"/>
      <c r="E24" s="877"/>
      <c r="F24" s="649">
        <v>100</v>
      </c>
      <c r="G24" s="457"/>
      <c r="H24" s="457"/>
      <c r="I24" s="457"/>
      <c r="J24" s="456"/>
      <c r="K24" s="457"/>
      <c r="L24" s="458"/>
      <c r="M24" s="457"/>
      <c r="N24" s="457"/>
      <c r="O24" s="459"/>
      <c r="P24" s="456"/>
      <c r="Q24" s="457"/>
      <c r="R24" s="458"/>
      <c r="S24" s="460"/>
      <c r="T24" s="457"/>
      <c r="U24" s="459"/>
      <c r="V24" s="456"/>
      <c r="W24" s="457"/>
      <c r="X24" s="458"/>
      <c r="Y24" s="460"/>
      <c r="Z24" s="457"/>
      <c r="AA24" s="459"/>
      <c r="AB24" s="456"/>
      <c r="AC24" s="457"/>
      <c r="AD24" s="458"/>
      <c r="AE24" s="456"/>
      <c r="AF24" s="457"/>
      <c r="AG24" s="458"/>
      <c r="AH24" s="456"/>
      <c r="AI24" s="457"/>
      <c r="AJ24" s="458"/>
      <c r="AK24" s="456"/>
      <c r="AL24" s="457"/>
      <c r="AM24" s="458"/>
      <c r="AN24" s="457"/>
      <c r="AO24" s="457"/>
      <c r="AP24" s="455"/>
    </row>
    <row r="25" spans="2:42" ht="20.100000000000001" customHeight="1" x14ac:dyDescent="0.15">
      <c r="B25" s="880"/>
      <c r="C25" s="887"/>
      <c r="D25" s="888"/>
      <c r="E25" s="888"/>
      <c r="F25" s="649"/>
      <c r="G25" s="462"/>
      <c r="H25" s="462"/>
      <c r="I25" s="462"/>
      <c r="J25" s="461"/>
      <c r="K25" s="462"/>
      <c r="L25" s="463"/>
      <c r="M25" s="462"/>
      <c r="N25" s="462"/>
      <c r="O25" s="464"/>
      <c r="P25" s="461"/>
      <c r="Q25" s="462"/>
      <c r="R25" s="463"/>
      <c r="S25" s="465"/>
      <c r="T25" s="462"/>
      <c r="U25" s="464"/>
      <c r="V25" s="461"/>
      <c r="W25" s="462"/>
      <c r="X25" s="463"/>
      <c r="Y25" s="465"/>
      <c r="Z25" s="462"/>
      <c r="AA25" s="464"/>
      <c r="AB25" s="461"/>
      <c r="AC25" s="462"/>
      <c r="AD25" s="463"/>
      <c r="AE25" s="461"/>
      <c r="AF25" s="462"/>
      <c r="AG25" s="463"/>
      <c r="AH25" s="461"/>
      <c r="AI25" s="462"/>
      <c r="AJ25" s="463"/>
      <c r="AK25" s="461"/>
      <c r="AL25" s="462"/>
      <c r="AM25" s="463"/>
      <c r="AN25" s="462"/>
      <c r="AO25" s="462"/>
      <c r="AP25" s="466"/>
    </row>
    <row r="26" spans="2:42" ht="20.100000000000001" customHeight="1" x14ac:dyDescent="0.15">
      <c r="B26" s="881"/>
      <c r="C26" s="885"/>
      <c r="D26" s="886"/>
      <c r="E26" s="886"/>
      <c r="F26" s="650"/>
      <c r="G26" s="88"/>
      <c r="H26" s="89"/>
      <c r="I26" s="89"/>
      <c r="J26" s="90"/>
      <c r="K26" s="91"/>
      <c r="L26" s="92"/>
      <c r="M26" s="89"/>
      <c r="N26" s="89"/>
      <c r="O26" s="93"/>
      <c r="P26" s="90"/>
      <c r="Q26" s="91"/>
      <c r="R26" s="92"/>
      <c r="S26" s="94"/>
      <c r="T26" s="89"/>
      <c r="U26" s="93"/>
      <c r="V26" s="90"/>
      <c r="W26" s="91"/>
      <c r="X26" s="92"/>
      <c r="Y26" s="94"/>
      <c r="Z26" s="89"/>
      <c r="AA26" s="93"/>
      <c r="AB26" s="90"/>
      <c r="AC26" s="91"/>
      <c r="AD26" s="92"/>
      <c r="AE26" s="90"/>
      <c r="AF26" s="91"/>
      <c r="AG26" s="92"/>
      <c r="AH26" s="90"/>
      <c r="AI26" s="91"/>
      <c r="AJ26" s="92"/>
      <c r="AK26" s="90"/>
      <c r="AL26" s="91"/>
      <c r="AM26" s="92"/>
      <c r="AN26" s="91"/>
      <c r="AO26" s="91"/>
      <c r="AP26" s="95"/>
    </row>
    <row r="27" spans="2:42" ht="20.100000000000001" customHeight="1" x14ac:dyDescent="0.15">
      <c r="B27" s="844" t="s">
        <v>68</v>
      </c>
      <c r="C27" s="827"/>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8"/>
      <c r="AM27" s="828"/>
      <c r="AN27" s="828"/>
      <c r="AO27" s="828"/>
      <c r="AP27" s="829"/>
    </row>
    <row r="28" spans="2:42" ht="20.100000000000001" customHeight="1" x14ac:dyDescent="0.15">
      <c r="B28" s="770"/>
      <c r="C28" s="644"/>
      <c r="D28" s="645" t="s">
        <v>826</v>
      </c>
      <c r="E28" s="645"/>
      <c r="F28" s="645" t="s">
        <v>827</v>
      </c>
      <c r="G28" s="645"/>
      <c r="H28" s="645"/>
      <c r="I28" s="645"/>
      <c r="J28" s="645"/>
      <c r="K28" s="645"/>
      <c r="L28" s="645"/>
      <c r="M28" s="645"/>
      <c r="N28" s="645"/>
      <c r="O28" s="645" t="s">
        <v>828</v>
      </c>
      <c r="P28" s="645"/>
      <c r="Q28" s="645"/>
      <c r="R28" s="633"/>
      <c r="S28" s="633"/>
      <c r="T28" s="633"/>
      <c r="U28" s="633"/>
      <c r="V28" s="634"/>
      <c r="W28" s="634"/>
      <c r="Y28" s="646"/>
      <c r="Z28" s="646"/>
      <c r="AA28" s="646"/>
      <c r="AB28" s="646"/>
      <c r="AC28" s="634"/>
      <c r="AD28" s="634"/>
      <c r="AI28" s="634"/>
      <c r="AJ28" s="634"/>
      <c r="AK28" s="634"/>
      <c r="AL28" s="634"/>
      <c r="AM28" s="634"/>
      <c r="AN28" s="634"/>
      <c r="AO28" s="634"/>
      <c r="AP28" s="96"/>
    </row>
    <row r="29" spans="2:42" ht="20.100000000000001" customHeight="1" thickBot="1" x14ac:dyDescent="0.2">
      <c r="B29" s="845"/>
      <c r="C29" s="830"/>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832"/>
    </row>
    <row r="30" spans="2:42" ht="9.9499999999999993" customHeight="1" x14ac:dyDescent="0.15">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row>
    <row r="31" spans="2:42" ht="24.95" customHeight="1" thickBot="1" x14ac:dyDescent="0.2">
      <c r="B31" s="61" t="s">
        <v>95</v>
      </c>
    </row>
    <row r="32" spans="2:42" ht="20.100000000000001" customHeight="1" thickBot="1" x14ac:dyDescent="0.2">
      <c r="B32" s="833" t="s">
        <v>16</v>
      </c>
      <c r="C32" s="834"/>
      <c r="D32" s="834"/>
      <c r="E32" s="834"/>
      <c r="F32" s="834"/>
      <c r="G32" s="834"/>
      <c r="H32" s="834"/>
      <c r="I32" s="834"/>
      <c r="J32" s="834"/>
      <c r="K32" s="834"/>
      <c r="L32" s="834"/>
      <c r="M32" s="834"/>
      <c r="N32" s="835"/>
      <c r="O32" s="836" t="s">
        <v>15</v>
      </c>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7"/>
      <c r="AP32" s="838"/>
    </row>
    <row r="33" spans="2:42" ht="39.950000000000003" customHeight="1" x14ac:dyDescent="0.15">
      <c r="B33" s="839" t="s">
        <v>11</v>
      </c>
      <c r="C33" s="840"/>
      <c r="D33" s="840"/>
      <c r="E33" s="841" t="s">
        <v>831</v>
      </c>
      <c r="F33" s="842"/>
      <c r="G33" s="842"/>
      <c r="H33" s="842"/>
      <c r="I33" s="842"/>
      <c r="J33" s="842"/>
      <c r="K33" s="842"/>
      <c r="L33" s="842"/>
      <c r="M33" s="842"/>
      <c r="N33" s="843"/>
      <c r="O33" s="821" t="s">
        <v>8</v>
      </c>
      <c r="P33" s="822"/>
      <c r="Q33" s="822"/>
      <c r="R33" s="822"/>
      <c r="S33" s="823"/>
      <c r="T33" s="824" t="s">
        <v>696</v>
      </c>
      <c r="U33" s="825"/>
      <c r="V33" s="825"/>
      <c r="W33" s="825"/>
      <c r="X33" s="825"/>
      <c r="Y33" s="825"/>
      <c r="Z33" s="825"/>
      <c r="AA33" s="825"/>
      <c r="AB33" s="825"/>
      <c r="AC33" s="825"/>
      <c r="AD33" s="825"/>
      <c r="AE33" s="825"/>
      <c r="AF33" s="825"/>
      <c r="AG33" s="825"/>
      <c r="AH33" s="825"/>
      <c r="AI33" s="825"/>
      <c r="AJ33" s="825"/>
      <c r="AK33" s="825"/>
      <c r="AL33" s="825"/>
      <c r="AM33" s="825"/>
      <c r="AN33" s="825"/>
      <c r="AO33" s="825"/>
      <c r="AP33" s="826"/>
    </row>
    <row r="34" spans="2:42" ht="39.950000000000003" customHeight="1" x14ac:dyDescent="0.15">
      <c r="B34" s="805" t="s">
        <v>12</v>
      </c>
      <c r="C34" s="806"/>
      <c r="D34" s="806"/>
      <c r="E34" s="807" t="s">
        <v>832</v>
      </c>
      <c r="F34" s="808"/>
      <c r="G34" s="808"/>
      <c r="H34" s="808"/>
      <c r="I34" s="808"/>
      <c r="J34" s="808"/>
      <c r="K34" s="808"/>
      <c r="L34" s="808"/>
      <c r="M34" s="808"/>
      <c r="N34" s="809"/>
      <c r="O34" s="810" t="s">
        <v>9</v>
      </c>
      <c r="P34" s="811"/>
      <c r="Q34" s="811"/>
      <c r="R34" s="811"/>
      <c r="S34" s="812"/>
      <c r="T34" s="807" t="s">
        <v>835</v>
      </c>
      <c r="U34" s="852"/>
      <c r="V34" s="852"/>
      <c r="W34" s="852"/>
      <c r="X34" s="852"/>
      <c r="Y34" s="852"/>
      <c r="Z34" s="852"/>
      <c r="AA34" s="852"/>
      <c r="AB34" s="852"/>
      <c r="AC34" s="852"/>
      <c r="AD34" s="852"/>
      <c r="AE34" s="852"/>
      <c r="AF34" s="852"/>
      <c r="AG34" s="852"/>
      <c r="AH34" s="852"/>
      <c r="AI34" s="852"/>
      <c r="AJ34" s="852"/>
      <c r="AK34" s="852"/>
      <c r="AL34" s="852"/>
      <c r="AM34" s="852"/>
      <c r="AN34" s="852"/>
      <c r="AO34" s="852"/>
      <c r="AP34" s="853"/>
    </row>
    <row r="35" spans="2:42" ht="39.950000000000003" customHeight="1" x14ac:dyDescent="0.15">
      <c r="B35" s="805" t="s">
        <v>13</v>
      </c>
      <c r="C35" s="806"/>
      <c r="D35" s="806"/>
      <c r="E35" s="807" t="s">
        <v>880</v>
      </c>
      <c r="F35" s="808"/>
      <c r="G35" s="808"/>
      <c r="H35" s="808"/>
      <c r="I35" s="808"/>
      <c r="J35" s="808"/>
      <c r="K35" s="808"/>
      <c r="L35" s="808"/>
      <c r="M35" s="808"/>
      <c r="N35" s="809"/>
      <c r="O35" s="813" t="s">
        <v>10</v>
      </c>
      <c r="P35" s="814"/>
      <c r="Q35" s="814"/>
      <c r="R35" s="814"/>
      <c r="S35" s="815"/>
      <c r="T35" s="846" t="s">
        <v>834</v>
      </c>
      <c r="U35" s="847"/>
      <c r="V35" s="847"/>
      <c r="W35" s="847"/>
      <c r="X35" s="847"/>
      <c r="Y35" s="847"/>
      <c r="Z35" s="847"/>
      <c r="AA35" s="847"/>
      <c r="AB35" s="847"/>
      <c r="AC35" s="847"/>
      <c r="AD35" s="847"/>
      <c r="AE35" s="847"/>
      <c r="AF35" s="847"/>
      <c r="AG35" s="847"/>
      <c r="AH35" s="847"/>
      <c r="AI35" s="847"/>
      <c r="AJ35" s="847"/>
      <c r="AK35" s="847"/>
      <c r="AL35" s="847"/>
      <c r="AM35" s="847"/>
      <c r="AN35" s="847"/>
      <c r="AO35" s="847"/>
      <c r="AP35" s="848"/>
    </row>
    <row r="36" spans="2:42" ht="39.950000000000003" customHeight="1" thickBot="1" x14ac:dyDescent="0.2">
      <c r="B36" s="819" t="s">
        <v>14</v>
      </c>
      <c r="C36" s="820"/>
      <c r="D36" s="820"/>
      <c r="E36" s="802" t="s">
        <v>833</v>
      </c>
      <c r="F36" s="803"/>
      <c r="G36" s="803"/>
      <c r="H36" s="803"/>
      <c r="I36" s="803"/>
      <c r="J36" s="803"/>
      <c r="K36" s="803"/>
      <c r="L36" s="803"/>
      <c r="M36" s="803"/>
      <c r="N36" s="804"/>
      <c r="O36" s="816"/>
      <c r="P36" s="817"/>
      <c r="Q36" s="817"/>
      <c r="R36" s="817"/>
      <c r="S36" s="818"/>
      <c r="T36" s="849"/>
      <c r="U36" s="850"/>
      <c r="V36" s="850"/>
      <c r="W36" s="850"/>
      <c r="X36" s="850"/>
      <c r="Y36" s="850"/>
      <c r="Z36" s="850"/>
      <c r="AA36" s="850"/>
      <c r="AB36" s="850"/>
      <c r="AC36" s="850"/>
      <c r="AD36" s="850"/>
      <c r="AE36" s="850"/>
      <c r="AF36" s="850"/>
      <c r="AG36" s="850"/>
      <c r="AH36" s="850"/>
      <c r="AI36" s="850"/>
      <c r="AJ36" s="850"/>
      <c r="AK36" s="850"/>
      <c r="AL36" s="850"/>
      <c r="AM36" s="850"/>
      <c r="AN36" s="850"/>
      <c r="AO36" s="850"/>
      <c r="AP36" s="851"/>
    </row>
    <row r="37" spans="2:42" ht="9.75" customHeight="1" x14ac:dyDescent="0.15">
      <c r="B37" s="71"/>
    </row>
  </sheetData>
  <mergeCells count="116">
    <mergeCell ref="C24:E24"/>
    <mergeCell ref="N15:P15"/>
    <mergeCell ref="Q13:X13"/>
    <mergeCell ref="G17:I17"/>
    <mergeCell ref="J17:L17"/>
    <mergeCell ref="M17:O17"/>
    <mergeCell ref="N14:P14"/>
    <mergeCell ref="B15:C15"/>
    <mergeCell ref="D15:G15"/>
    <mergeCell ref="H15:M15"/>
    <mergeCell ref="B17:B26"/>
    <mergeCell ref="C21:E21"/>
    <mergeCell ref="C22:E22"/>
    <mergeCell ref="C23:E23"/>
    <mergeCell ref="C26:E26"/>
    <mergeCell ref="B13:C13"/>
    <mergeCell ref="D13:G13"/>
    <mergeCell ref="C25:E25"/>
    <mergeCell ref="C18:E18"/>
    <mergeCell ref="C19:E19"/>
    <mergeCell ref="C20:E20"/>
    <mergeCell ref="C17:E17"/>
    <mergeCell ref="B16:C16"/>
    <mergeCell ref="D16:G16"/>
    <mergeCell ref="D11:G11"/>
    <mergeCell ref="B12:C12"/>
    <mergeCell ref="D12:G12"/>
    <mergeCell ref="H12:M12"/>
    <mergeCell ref="H11:M11"/>
    <mergeCell ref="N11:P11"/>
    <mergeCell ref="Q11:X11"/>
    <mergeCell ref="Y11:AA11"/>
    <mergeCell ref="Q14:X14"/>
    <mergeCell ref="H13:M13"/>
    <mergeCell ref="B14:C14"/>
    <mergeCell ref="D14:G14"/>
    <mergeCell ref="H14:M14"/>
    <mergeCell ref="B11:C11"/>
    <mergeCell ref="T35:AP36"/>
    <mergeCell ref="T34:AP34"/>
    <mergeCell ref="N12:P12"/>
    <mergeCell ref="Q12:X12"/>
    <mergeCell ref="Y12:AA12"/>
    <mergeCell ref="Y13:AA13"/>
    <mergeCell ref="Y16:AA16"/>
    <mergeCell ref="Y14:AA14"/>
    <mergeCell ref="AN17:AP17"/>
    <mergeCell ref="N13:P13"/>
    <mergeCell ref="N16:P16"/>
    <mergeCell ref="Q16:X16"/>
    <mergeCell ref="AB17:AD17"/>
    <mergeCell ref="AE17:AG17"/>
    <mergeCell ref="Q15:X15"/>
    <mergeCell ref="Y15:AA15"/>
    <mergeCell ref="AH17:AJ17"/>
    <mergeCell ref="AK17:AM17"/>
    <mergeCell ref="P17:R17"/>
    <mergeCell ref="S17:U17"/>
    <mergeCell ref="V17:X17"/>
    <mergeCell ref="Y17:AA17"/>
    <mergeCell ref="H16:M16"/>
    <mergeCell ref="C2:D2"/>
    <mergeCell ref="F2:N2"/>
    <mergeCell ref="Y2:AA2"/>
    <mergeCell ref="O2:Q2"/>
    <mergeCell ref="R2:U2"/>
    <mergeCell ref="V2:X2"/>
    <mergeCell ref="E36:N36"/>
    <mergeCell ref="B34:D34"/>
    <mergeCell ref="E34:N34"/>
    <mergeCell ref="O34:S34"/>
    <mergeCell ref="B35:D35"/>
    <mergeCell ref="E35:N35"/>
    <mergeCell ref="O35:S36"/>
    <mergeCell ref="B36:D36"/>
    <mergeCell ref="O33:S33"/>
    <mergeCell ref="T33:AP33"/>
    <mergeCell ref="C27:AP27"/>
    <mergeCell ref="C29:AP29"/>
    <mergeCell ref="B32:N32"/>
    <mergeCell ref="O32:AP32"/>
    <mergeCell ref="B33:D33"/>
    <mergeCell ref="E33:N33"/>
    <mergeCell ref="B27:B29"/>
    <mergeCell ref="Q8:X8"/>
    <mergeCell ref="Y8:AA8"/>
    <mergeCell ref="Q9:X9"/>
    <mergeCell ref="Y9:AA9"/>
    <mergeCell ref="Q10:X10"/>
    <mergeCell ref="Y10:AA10"/>
    <mergeCell ref="B9:C9"/>
    <mergeCell ref="D9:G9"/>
    <mergeCell ref="H9:M9"/>
    <mergeCell ref="N9:P9"/>
    <mergeCell ref="B8:C8"/>
    <mergeCell ref="D8:G8"/>
    <mergeCell ref="H8:M8"/>
    <mergeCell ref="N8:P8"/>
    <mergeCell ref="H10:M10"/>
    <mergeCell ref="N10:P10"/>
    <mergeCell ref="B10:C10"/>
    <mergeCell ref="D10:G10"/>
    <mergeCell ref="Y6:AA6"/>
    <mergeCell ref="B5:C5"/>
    <mergeCell ref="D5:G5"/>
    <mergeCell ref="H5:AA5"/>
    <mergeCell ref="Q7:X7"/>
    <mergeCell ref="Y7:AA7"/>
    <mergeCell ref="B6:G6"/>
    <mergeCell ref="H6:M6"/>
    <mergeCell ref="N6:P6"/>
    <mergeCell ref="B7:C7"/>
    <mergeCell ref="D7:G7"/>
    <mergeCell ref="H7:M7"/>
    <mergeCell ref="N7:P7"/>
    <mergeCell ref="Q6:X6"/>
  </mergeCells>
  <phoneticPr fontId="3"/>
  <pageMargins left="0.78740157480314965" right="0.78740157480314965" top="0.78740157480314965" bottom="0.78740157480314965" header="0.39370078740157483" footer="0.39370078740157483"/>
  <pageSetup paperSize="9" scale="6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38"/>
  <sheetViews>
    <sheetView zoomScale="75" zoomScaleNormal="75" zoomScaleSheetLayoutView="80" workbookViewId="0"/>
  </sheetViews>
  <sheetFormatPr defaultRowHeight="13.5" x14ac:dyDescent="0.15"/>
  <cols>
    <col min="1" max="1" width="1.625" style="10" customWidth="1"/>
    <col min="2" max="2" width="7.625" style="10" customWidth="1"/>
    <col min="3" max="3" width="8.625" style="10" customWidth="1"/>
    <col min="4" max="4" width="11.625" style="10" customWidth="1"/>
    <col min="5" max="5" width="11.25" style="10" customWidth="1"/>
    <col min="6" max="6" width="15.875" style="10" customWidth="1"/>
    <col min="7" max="12" width="12.625" style="10" customWidth="1"/>
    <col min="13" max="13" width="11.75" style="10" customWidth="1"/>
    <col min="14" max="14" width="5.25" style="10" customWidth="1"/>
    <col min="15" max="15" width="7.125" style="10" customWidth="1"/>
    <col min="16" max="16" width="11.375" style="10" customWidth="1"/>
    <col min="17" max="17" width="7.125" style="10" customWidth="1"/>
    <col min="18" max="18" width="5.625" style="10" customWidth="1"/>
    <col min="19" max="19" width="13.375" style="10" customWidth="1"/>
    <col min="20" max="16384" width="9" style="10"/>
  </cols>
  <sheetData>
    <row r="1" spans="2:19" ht="9.9499999999999993" customHeight="1" x14ac:dyDescent="0.15"/>
    <row r="2" spans="2:19" ht="24.95" customHeight="1" thickBot="1" x14ac:dyDescent="0.2">
      <c r="B2" s="11" t="s">
        <v>79</v>
      </c>
      <c r="C2" s="12"/>
      <c r="D2" s="12"/>
      <c r="R2" s="13"/>
      <c r="S2" s="13"/>
    </row>
    <row r="3" spans="2:19" ht="20.100000000000001" customHeight="1" x14ac:dyDescent="0.15">
      <c r="B3" s="948" t="s">
        <v>256</v>
      </c>
      <c r="C3" s="949"/>
      <c r="D3" s="949"/>
      <c r="E3" s="949"/>
      <c r="F3" s="14" t="s">
        <v>22</v>
      </c>
      <c r="G3" s="480" t="s">
        <v>870</v>
      </c>
      <c r="H3" s="480" t="s">
        <v>530</v>
      </c>
      <c r="I3" s="480" t="s">
        <v>531</v>
      </c>
      <c r="J3" s="480" t="s">
        <v>532</v>
      </c>
      <c r="K3" s="14" t="s">
        <v>375</v>
      </c>
      <c r="L3" s="309" t="s">
        <v>533</v>
      </c>
      <c r="M3" s="926" t="s">
        <v>255</v>
      </c>
      <c r="N3" s="927"/>
      <c r="O3" s="927"/>
      <c r="P3" s="927"/>
      <c r="Q3" s="927"/>
      <c r="R3" s="927"/>
      <c r="S3" s="928"/>
    </row>
    <row r="4" spans="2:19" ht="20.100000000000001" customHeight="1" thickBot="1" x14ac:dyDescent="0.2">
      <c r="B4" s="950"/>
      <c r="C4" s="951"/>
      <c r="D4" s="951"/>
      <c r="E4" s="951"/>
      <c r="F4" s="308">
        <f>SUM(G4:L4)</f>
        <v>900</v>
      </c>
      <c r="G4" s="308">
        <v>50</v>
      </c>
      <c r="H4" s="308">
        <v>100</v>
      </c>
      <c r="I4" s="308">
        <v>600</v>
      </c>
      <c r="J4" s="308">
        <v>50</v>
      </c>
      <c r="K4" s="308">
        <v>50</v>
      </c>
      <c r="L4" s="308">
        <v>50</v>
      </c>
      <c r="M4" s="929"/>
      <c r="N4" s="930"/>
      <c r="O4" s="930"/>
      <c r="P4" s="930"/>
      <c r="Q4" s="930"/>
      <c r="R4" s="930"/>
      <c r="S4" s="931"/>
    </row>
    <row r="5" spans="2:19" ht="20.100000000000001" customHeight="1" x14ac:dyDescent="0.15">
      <c r="B5" s="960" t="s">
        <v>44</v>
      </c>
      <c r="C5" s="961"/>
      <c r="D5" s="15" t="s">
        <v>165</v>
      </c>
      <c r="E5" s="16"/>
      <c r="F5" s="482">
        <f>SUM(G5:L5)</f>
        <v>72160000</v>
      </c>
      <c r="G5" s="602">
        <f>'７-１早生部門収支'!F4*G$4/10</f>
        <v>3168000</v>
      </c>
      <c r="H5" s="602">
        <f>'７-２いしじ部門収支'!F4*H$4/10</f>
        <v>6636000</v>
      </c>
      <c r="I5" s="602">
        <f>'７-３レモン部門収支'!F4*I$4/10</f>
        <v>52416000</v>
      </c>
      <c r="J5" s="602">
        <f>'７-４はるみ部門収支'!F4*J$4/10</f>
        <v>3540000</v>
      </c>
      <c r="K5" s="502">
        <f>'７-５はっさく部門収支'!F4*K$4/10</f>
        <v>3040000</v>
      </c>
      <c r="L5" s="602">
        <f>'７-６不知火部門収支'!F4*L$4/10</f>
        <v>3360000</v>
      </c>
      <c r="M5" s="932"/>
      <c r="N5" s="933"/>
      <c r="O5" s="933"/>
      <c r="P5" s="933"/>
      <c r="Q5" s="933"/>
      <c r="R5" s="933"/>
      <c r="S5" s="934"/>
    </row>
    <row r="6" spans="2:19" ht="20.100000000000001" customHeight="1" x14ac:dyDescent="0.15">
      <c r="B6" s="962"/>
      <c r="C6" s="963"/>
      <c r="D6" s="17" t="s">
        <v>71</v>
      </c>
      <c r="E6" s="18"/>
      <c r="F6" s="481">
        <f>SUM(G6:L6)</f>
        <v>0</v>
      </c>
      <c r="G6" s="481">
        <f>'７-１早生部門収支'!F5*G$4/10</f>
        <v>0</v>
      </c>
      <c r="H6" s="481">
        <f>'７-２いしじ部門収支'!F5*H$4/10</f>
        <v>0</v>
      </c>
      <c r="I6" s="481">
        <f>'７-３レモン部門収支'!F5*I$4/10</f>
        <v>0</v>
      </c>
      <c r="J6" s="481">
        <f>'７-４はるみ部門収支'!F5*J$4/10</f>
        <v>0</v>
      </c>
      <c r="K6" s="481">
        <f>'７-５はっさく部門収支'!F5*K$4/10</f>
        <v>0</v>
      </c>
      <c r="L6" s="481">
        <f>'７-６不知火部門収支'!F5*L$4/10</f>
        <v>0</v>
      </c>
      <c r="M6" s="923"/>
      <c r="N6" s="924"/>
      <c r="O6" s="924"/>
      <c r="P6" s="924"/>
      <c r="Q6" s="924"/>
      <c r="R6" s="924"/>
      <c r="S6" s="925"/>
    </row>
    <row r="7" spans="2:19" ht="20.100000000000001" customHeight="1" x14ac:dyDescent="0.15">
      <c r="B7" s="964"/>
      <c r="C7" s="965"/>
      <c r="D7" s="952" t="s">
        <v>161</v>
      </c>
      <c r="E7" s="953"/>
      <c r="F7" s="489">
        <f>SUM(F5:F6)</f>
        <v>72160000</v>
      </c>
      <c r="G7" s="20">
        <f t="shared" ref="G7:L7" si="0">G5+G6</f>
        <v>3168000</v>
      </c>
      <c r="H7" s="20">
        <f t="shared" si="0"/>
        <v>6636000</v>
      </c>
      <c r="I7" s="20">
        <f t="shared" si="0"/>
        <v>52416000</v>
      </c>
      <c r="J7" s="20">
        <f t="shared" si="0"/>
        <v>3540000</v>
      </c>
      <c r="K7" s="20">
        <f t="shared" si="0"/>
        <v>3040000</v>
      </c>
      <c r="L7" s="20">
        <f t="shared" si="0"/>
        <v>3360000</v>
      </c>
      <c r="M7" s="923"/>
      <c r="N7" s="924"/>
      <c r="O7" s="924"/>
      <c r="P7" s="924"/>
      <c r="Q7" s="924"/>
      <c r="R7" s="924"/>
      <c r="S7" s="925"/>
    </row>
    <row r="8" spans="2:19" ht="20.100000000000001" customHeight="1" x14ac:dyDescent="0.15">
      <c r="B8" s="916" t="s">
        <v>242</v>
      </c>
      <c r="C8" s="908" t="s">
        <v>257</v>
      </c>
      <c r="D8" s="17" t="s">
        <v>45</v>
      </c>
      <c r="E8" s="18"/>
      <c r="F8" s="19">
        <f t="shared" ref="F8:F19" si="1">SUM(G8:L8)</f>
        <v>0</v>
      </c>
      <c r="G8" s="21">
        <f>'７-１早生部門収支'!F6*G$4/10</f>
        <v>0</v>
      </c>
      <c r="H8" s="21">
        <f>'７-２いしじ部門収支'!F6*H$4/10</f>
        <v>0</v>
      </c>
      <c r="I8" s="21">
        <f>'７-３レモン部門収支'!F6*I$4/10</f>
        <v>0</v>
      </c>
      <c r="J8" s="21">
        <f>'７-４はるみ部門収支'!F6*J$4/10</f>
        <v>0</v>
      </c>
      <c r="K8" s="21">
        <f>'７-５はっさく部門収支'!F6*K$4/10</f>
        <v>0</v>
      </c>
      <c r="L8" s="21">
        <f>'７-６不知火部門収支'!F6*L$4/10</f>
        <v>0</v>
      </c>
      <c r="M8" s="923"/>
      <c r="N8" s="924"/>
      <c r="O8" s="924"/>
      <c r="P8" s="924"/>
      <c r="Q8" s="924"/>
      <c r="R8" s="924"/>
      <c r="S8" s="925"/>
    </row>
    <row r="9" spans="2:19" ht="20.100000000000001" customHeight="1" x14ac:dyDescent="0.15">
      <c r="B9" s="917"/>
      <c r="C9" s="909"/>
      <c r="D9" s="17" t="s">
        <v>46</v>
      </c>
      <c r="E9" s="18"/>
      <c r="F9" s="19">
        <f t="shared" si="1"/>
        <v>7453140</v>
      </c>
      <c r="G9" s="21">
        <f>'７-１早生部門収支'!F7*G$4/10</f>
        <v>299110</v>
      </c>
      <c r="H9" s="21">
        <f>'７-２いしじ部門収支'!F7*H$4/10</f>
        <v>598220</v>
      </c>
      <c r="I9" s="21">
        <f>'７-３レモン部門収支'!F7*I$4/10</f>
        <v>5217600</v>
      </c>
      <c r="J9" s="21">
        <f>'７-４はるみ部門収支'!F7*J$4/10</f>
        <v>446070</v>
      </c>
      <c r="K9" s="21">
        <f>'７-５はっさく部門収支'!F7*K$4/10</f>
        <v>446070</v>
      </c>
      <c r="L9" s="21">
        <f>'７-６不知火部門収支'!F7*L$4/10</f>
        <v>446070</v>
      </c>
      <c r="M9" s="923"/>
      <c r="N9" s="924"/>
      <c r="O9" s="924"/>
      <c r="P9" s="924"/>
      <c r="Q9" s="924"/>
      <c r="R9" s="924"/>
      <c r="S9" s="925"/>
    </row>
    <row r="10" spans="2:19" ht="20.100000000000001" customHeight="1" x14ac:dyDescent="0.15">
      <c r="B10" s="917"/>
      <c r="C10" s="909"/>
      <c r="D10" s="17" t="s">
        <v>47</v>
      </c>
      <c r="E10" s="18"/>
      <c r="F10" s="19">
        <f t="shared" si="1"/>
        <v>3978840.5599999996</v>
      </c>
      <c r="G10" s="21">
        <f>'７-１早生部門収支'!F8*G$4/10</f>
        <v>232038.52000000002</v>
      </c>
      <c r="H10" s="21">
        <f>'７-２いしじ部門収支'!F8*H$4/10</f>
        <v>464077.04000000004</v>
      </c>
      <c r="I10" s="21">
        <f>'７-３レモン部門収支'!F8*I$4/10</f>
        <v>2580090</v>
      </c>
      <c r="J10" s="21">
        <f>'７-４はるみ部門収支'!F8*J$4/10</f>
        <v>234211.66666666666</v>
      </c>
      <c r="K10" s="21">
        <f>'７-５はっさく部門収支'!F8*K$4/10</f>
        <v>234211.66666666666</v>
      </c>
      <c r="L10" s="21">
        <f>'７-６不知火部門収支'!F8*L$4/10</f>
        <v>234211.66666666666</v>
      </c>
      <c r="M10" s="923"/>
      <c r="N10" s="924"/>
      <c r="O10" s="924"/>
      <c r="P10" s="924"/>
      <c r="Q10" s="924"/>
      <c r="R10" s="924"/>
      <c r="S10" s="925"/>
    </row>
    <row r="11" spans="2:19" ht="20.100000000000001" customHeight="1" x14ac:dyDescent="0.15">
      <c r="B11" s="917"/>
      <c r="C11" s="909"/>
      <c r="D11" s="17" t="s">
        <v>72</v>
      </c>
      <c r="E11" s="18"/>
      <c r="F11" s="19">
        <f t="shared" si="1"/>
        <v>515489.40000000014</v>
      </c>
      <c r="G11" s="21">
        <f>'７-１早生部門収支'!F9*G$4/10</f>
        <v>27665.899999999994</v>
      </c>
      <c r="H11" s="21">
        <f>'７-２いしじ部門収支'!F9*H$4/10</f>
        <v>57391.000000000015</v>
      </c>
      <c r="I11" s="21">
        <f>'７-３レモン部門収支'!F9*I$4/10</f>
        <v>344346.00000000012</v>
      </c>
      <c r="J11" s="21">
        <f>'７-４はるみ部門収支'!F9*J$4/10</f>
        <v>28695.500000000007</v>
      </c>
      <c r="K11" s="21">
        <f>'７-５はっさく部門収支'!F9*K$4/10</f>
        <v>28695.500000000007</v>
      </c>
      <c r="L11" s="21">
        <f>'７-６不知火部門収支'!F9*L$4/10</f>
        <v>28695.500000000007</v>
      </c>
      <c r="M11" s="923"/>
      <c r="N11" s="924"/>
      <c r="O11" s="924"/>
      <c r="P11" s="924"/>
      <c r="Q11" s="924"/>
      <c r="R11" s="924"/>
      <c r="S11" s="925"/>
    </row>
    <row r="12" spans="2:19" ht="20.100000000000001" customHeight="1" x14ac:dyDescent="0.15">
      <c r="B12" s="917"/>
      <c r="C12" s="909"/>
      <c r="D12" s="17" t="s">
        <v>48</v>
      </c>
      <c r="E12" s="18"/>
      <c r="F12" s="19">
        <f t="shared" si="1"/>
        <v>210000</v>
      </c>
      <c r="G12" s="21">
        <f>'７-１早生部門収支'!F10*G$4/10</f>
        <v>0</v>
      </c>
      <c r="H12" s="21">
        <f>'７-２いしじ部門収支'!F10*H$4/10</f>
        <v>0</v>
      </c>
      <c r="I12" s="21">
        <f>'７-３レモン部門収支'!F10*I$4/10</f>
        <v>0</v>
      </c>
      <c r="J12" s="21">
        <f>'７-４はるみ部門収支'!F10*J$4/10</f>
        <v>0</v>
      </c>
      <c r="K12" s="21">
        <f>'７-５はっさく部門収支'!F10*K$4/10</f>
        <v>0</v>
      </c>
      <c r="L12" s="21">
        <f>'７-６不知火部門収支'!F10*L$4/10</f>
        <v>210000</v>
      </c>
      <c r="M12" s="923"/>
      <c r="N12" s="924"/>
      <c r="O12" s="924"/>
      <c r="P12" s="924"/>
      <c r="Q12" s="924"/>
      <c r="R12" s="924"/>
      <c r="S12" s="925"/>
    </row>
    <row r="13" spans="2:19" ht="20.100000000000001" customHeight="1" x14ac:dyDescent="0.15">
      <c r="B13" s="917"/>
      <c r="C13" s="909"/>
      <c r="D13" s="17" t="s">
        <v>4</v>
      </c>
      <c r="E13" s="18"/>
      <c r="F13" s="19">
        <f t="shared" si="1"/>
        <v>29399.142857142859</v>
      </c>
      <c r="G13" s="21">
        <f>'７-１早生部門収支'!F11*G$4/10</f>
        <v>1633.2857142857142</v>
      </c>
      <c r="H13" s="21">
        <f>'７-２いしじ部門収支'!F11*H$4/10</f>
        <v>3266.5714285714284</v>
      </c>
      <c r="I13" s="21">
        <f>'７-３レモン部門収支'!F11*I$4/10</f>
        <v>19599.428571428572</v>
      </c>
      <c r="J13" s="21">
        <f>'７-４はるみ部門収支'!F11*J$4/10</f>
        <v>1633.2857142857142</v>
      </c>
      <c r="K13" s="21">
        <f>'７-５はっさく部門収支'!F11*K$4/10</f>
        <v>1633.2857142857142</v>
      </c>
      <c r="L13" s="21">
        <f>'７-６不知火部門収支'!F11*L$4/10</f>
        <v>1633.2857142857142</v>
      </c>
      <c r="M13" s="923"/>
      <c r="N13" s="924"/>
      <c r="O13" s="924"/>
      <c r="P13" s="924"/>
      <c r="Q13" s="924"/>
      <c r="R13" s="924"/>
      <c r="S13" s="925"/>
    </row>
    <row r="14" spans="2:19" ht="20.100000000000001" customHeight="1" x14ac:dyDescent="0.15">
      <c r="B14" s="917"/>
      <c r="C14" s="909"/>
      <c r="D14" s="17" t="s">
        <v>5</v>
      </c>
      <c r="E14" s="18"/>
      <c r="F14" s="19">
        <f t="shared" si="1"/>
        <v>0</v>
      </c>
      <c r="G14" s="21">
        <f>'７-１早生部門収支'!F12*G$4/10</f>
        <v>0</v>
      </c>
      <c r="H14" s="21">
        <f>'７-２いしじ部門収支'!F12*H$4/10</f>
        <v>0</v>
      </c>
      <c r="I14" s="21">
        <f>'７-３レモン部門収支'!F12*I$4/10</f>
        <v>0</v>
      </c>
      <c r="J14" s="21">
        <f>'７-４はるみ部門収支'!F12*J$4/10</f>
        <v>0</v>
      </c>
      <c r="K14" s="21">
        <f>'７-５はっさく部門収支'!F12*K$4/10</f>
        <v>0</v>
      </c>
      <c r="L14" s="21">
        <f>'７-６不知火部門収支'!F12*L$4/10</f>
        <v>0</v>
      </c>
      <c r="M14" s="923"/>
      <c r="N14" s="924"/>
      <c r="O14" s="924"/>
      <c r="P14" s="924"/>
      <c r="Q14" s="924"/>
      <c r="R14" s="924"/>
      <c r="S14" s="925"/>
    </row>
    <row r="15" spans="2:19" ht="20.100000000000001" customHeight="1" x14ac:dyDescent="0.15">
      <c r="B15" s="917"/>
      <c r="C15" s="909"/>
      <c r="D15" s="954" t="s">
        <v>49</v>
      </c>
      <c r="E15" s="300" t="s">
        <v>152</v>
      </c>
      <c r="F15" s="19">
        <f t="shared" si="1"/>
        <v>162756</v>
      </c>
      <c r="G15" s="21">
        <f>'７-１早生部門収支'!F13*G$4/10</f>
        <v>9042</v>
      </c>
      <c r="H15" s="21">
        <f>'７-２いしじ部門収支'!F13*H$4/10</f>
        <v>18084</v>
      </c>
      <c r="I15" s="21">
        <f>'７-３レモン部門収支'!F13*I$4/10</f>
        <v>108504</v>
      </c>
      <c r="J15" s="21">
        <f>'７-４はるみ部門収支'!F13*J$4/10</f>
        <v>9042</v>
      </c>
      <c r="K15" s="21">
        <f>'７-５はっさく部門収支'!F13*K$4/10</f>
        <v>9042</v>
      </c>
      <c r="L15" s="21">
        <f>'７-６不知火部門収支'!F13*L$4/10</f>
        <v>9042</v>
      </c>
      <c r="M15" s="923"/>
      <c r="N15" s="924"/>
      <c r="O15" s="924"/>
      <c r="P15" s="924"/>
      <c r="Q15" s="924"/>
      <c r="R15" s="924"/>
      <c r="S15" s="925"/>
    </row>
    <row r="16" spans="2:19" ht="20.100000000000001" customHeight="1" x14ac:dyDescent="0.15">
      <c r="B16" s="917"/>
      <c r="C16" s="909"/>
      <c r="D16" s="955"/>
      <c r="E16" s="300" t="s">
        <v>153</v>
      </c>
      <c r="F16" s="19">
        <f t="shared" si="1"/>
        <v>497135.25</v>
      </c>
      <c r="G16" s="21">
        <f>'７-１早生部門収支'!F14*G$4/10</f>
        <v>27618.625</v>
      </c>
      <c r="H16" s="21">
        <f>'７-２いしじ部門収支'!F14*H$4/10</f>
        <v>55237.25</v>
      </c>
      <c r="I16" s="21">
        <f>'７-３レモン部門収支'!F14*I$4/10</f>
        <v>331423.5</v>
      </c>
      <c r="J16" s="21">
        <f>'７-４はるみ部門収支'!F14*J$4/10</f>
        <v>27618.625</v>
      </c>
      <c r="K16" s="21">
        <f>'７-５はっさく部門収支'!F14*K$4/10</f>
        <v>27618.625</v>
      </c>
      <c r="L16" s="21">
        <f>'７-６不知火部門収支'!F14*L$4/10</f>
        <v>27618.625</v>
      </c>
      <c r="M16" s="923"/>
      <c r="N16" s="924"/>
      <c r="O16" s="924"/>
      <c r="P16" s="924"/>
      <c r="Q16" s="924"/>
      <c r="R16" s="924"/>
      <c r="S16" s="925"/>
    </row>
    <row r="17" spans="2:19" ht="20.100000000000001" customHeight="1" x14ac:dyDescent="0.15">
      <c r="B17" s="917"/>
      <c r="C17" s="909"/>
      <c r="D17" s="956" t="s">
        <v>73</v>
      </c>
      <c r="E17" s="300" t="s">
        <v>152</v>
      </c>
      <c r="F17" s="19">
        <f t="shared" si="1"/>
        <v>1817242.721604771</v>
      </c>
      <c r="G17" s="21">
        <f>'７-１早生部門収支'!F15*G$4/10</f>
        <v>100957.92897804282</v>
      </c>
      <c r="H17" s="21">
        <f>'７-２いしじ部門収支'!F15*H$4/10</f>
        <v>201915.85795608565</v>
      </c>
      <c r="I17" s="21">
        <f>'７-３レモン部門収支'!F15*I$4/10</f>
        <v>1211495.1477365138</v>
      </c>
      <c r="J17" s="21">
        <f>'７-４はるみ部門収支'!F15*J$4/10</f>
        <v>100957.92897804282</v>
      </c>
      <c r="K17" s="21">
        <f>'７-５はっさく部門収支'!F15*K$4/10</f>
        <v>100957.92897804282</v>
      </c>
      <c r="L17" s="21">
        <f>'７-６不知火部門収支'!F15*L$4/10</f>
        <v>100957.92897804282</v>
      </c>
      <c r="M17" s="923"/>
      <c r="N17" s="924"/>
      <c r="O17" s="924"/>
      <c r="P17" s="924"/>
      <c r="Q17" s="924"/>
      <c r="R17" s="924"/>
      <c r="S17" s="925"/>
    </row>
    <row r="18" spans="2:19" ht="20.100000000000001" customHeight="1" x14ac:dyDescent="0.15">
      <c r="B18" s="917"/>
      <c r="C18" s="909"/>
      <c r="D18" s="957"/>
      <c r="E18" s="300" t="s">
        <v>153</v>
      </c>
      <c r="F18" s="19">
        <f t="shared" si="1"/>
        <v>2189430</v>
      </c>
      <c r="G18" s="21">
        <f>'７-１早生部門収支'!F16*G$4/10</f>
        <v>121635</v>
      </c>
      <c r="H18" s="21">
        <f>'７-２いしじ部門収支'!F16*H$4/10</f>
        <v>243270</v>
      </c>
      <c r="I18" s="21">
        <f>'７-３レモン部門収支'!F16*I$4/10</f>
        <v>1459620</v>
      </c>
      <c r="J18" s="21">
        <f>'７-４はるみ部門収支'!F16*J$4/10</f>
        <v>121635</v>
      </c>
      <c r="K18" s="21">
        <f>'７-５はっさく部門収支'!F16*K$4/10</f>
        <v>121635</v>
      </c>
      <c r="L18" s="21">
        <f>'７-６不知火部門収支'!F16*L$4/10</f>
        <v>121635</v>
      </c>
      <c r="M18" s="923"/>
      <c r="N18" s="924"/>
      <c r="O18" s="924"/>
      <c r="P18" s="924"/>
      <c r="Q18" s="924"/>
      <c r="R18" s="924"/>
      <c r="S18" s="925"/>
    </row>
    <row r="19" spans="2:19" ht="20.100000000000001" customHeight="1" x14ac:dyDescent="0.15">
      <c r="B19" s="917"/>
      <c r="C19" s="909"/>
      <c r="D19" s="955"/>
      <c r="E19" s="301" t="s">
        <v>50</v>
      </c>
      <c r="F19" s="19">
        <f t="shared" si="1"/>
        <v>2137047.6190476189</v>
      </c>
      <c r="G19" s="21">
        <f>'７-１早生部門収支'!F17*G$4/10</f>
        <v>137071.42857142858</v>
      </c>
      <c r="H19" s="21">
        <f>'７-２いしじ部門収支'!F17*H$4/10</f>
        <v>274142.85714285716</v>
      </c>
      <c r="I19" s="21">
        <f>'７-３レモン部門収支'!F17*I$4/10</f>
        <v>942400</v>
      </c>
      <c r="J19" s="21">
        <f>'７-４はるみ部門収支'!F17*J$4/10</f>
        <v>291016.66666666669</v>
      </c>
      <c r="K19" s="21">
        <f>'７-５はっさく部門収支'!F17*K$4/10</f>
        <v>218500</v>
      </c>
      <c r="L19" s="21">
        <f>'７-６不知火部門収支'!F17*L$4/10</f>
        <v>273916.66666666669</v>
      </c>
      <c r="M19" s="923"/>
      <c r="N19" s="924"/>
      <c r="O19" s="924"/>
      <c r="P19" s="924"/>
      <c r="Q19" s="924"/>
      <c r="R19" s="924"/>
      <c r="S19" s="925"/>
    </row>
    <row r="20" spans="2:19" ht="19.5" customHeight="1" x14ac:dyDescent="0.15">
      <c r="B20" s="917"/>
      <c r="C20" s="909"/>
      <c r="D20" s="17" t="s">
        <v>51</v>
      </c>
      <c r="E20" s="18"/>
      <c r="F20" s="19">
        <f>N20*Q20/10</f>
        <v>2400000</v>
      </c>
      <c r="G20" s="21">
        <f>'７-１早生部門収支'!F18*G$4/10</f>
        <v>0</v>
      </c>
      <c r="H20" s="21">
        <f>'７-２いしじ部門収支'!F18*H$4/10</f>
        <v>0</v>
      </c>
      <c r="I20" s="21">
        <f>'７-３レモン部門収支'!F18*I$4/10</f>
        <v>0</v>
      </c>
      <c r="J20" s="21">
        <f>'７-４はるみ部門収支'!F18*J$4/10</f>
        <v>0</v>
      </c>
      <c r="K20" s="21">
        <f>'７-５はっさく部門収支'!F18*K$4/10</f>
        <v>0</v>
      </c>
      <c r="L20" s="21">
        <f>'７-６不知火部門収支'!F18*L$4/10</f>
        <v>0</v>
      </c>
      <c r="M20" s="744" t="s">
        <v>534</v>
      </c>
      <c r="N20" s="745">
        <v>800</v>
      </c>
      <c r="O20" s="745" t="s">
        <v>535</v>
      </c>
      <c r="P20" s="746" t="s">
        <v>536</v>
      </c>
      <c r="Q20" s="745">
        <v>30000</v>
      </c>
      <c r="R20" s="747" t="s">
        <v>537</v>
      </c>
      <c r="S20" s="748" t="s">
        <v>697</v>
      </c>
    </row>
    <row r="21" spans="2:19" ht="20.100000000000001" customHeight="1" x14ac:dyDescent="0.15">
      <c r="B21" s="917"/>
      <c r="C21" s="909"/>
      <c r="D21" s="17" t="s">
        <v>130</v>
      </c>
      <c r="E21" s="18"/>
      <c r="F21" s="19">
        <f>SUM(G21:L21)</f>
        <v>191823.03730817707</v>
      </c>
      <c r="G21" s="21">
        <f>'７-１早生部門収支'!F19*G$4/10</f>
        <v>9664.3705885227992</v>
      </c>
      <c r="H21" s="21">
        <f>'７-２いしじ部門収支'!F19*H$4/10</f>
        <v>19349.541177045598</v>
      </c>
      <c r="I21" s="21">
        <f>'７-３レモン部門収支'!F19*I$4/10</f>
        <v>123384.62703341355</v>
      </c>
      <c r="J21" s="21">
        <f>'７-４はるみ部門収支'!F19*J$4/10</f>
        <v>12736.168414400625</v>
      </c>
      <c r="K21" s="21">
        <f>'７-５はっさく部門収支'!F19*K$4/10</f>
        <v>12003.676831909042</v>
      </c>
      <c r="L21" s="21">
        <f>'７-６不知火部門収支'!F19*L$4/10</f>
        <v>14684.653262885471</v>
      </c>
      <c r="M21" s="942" t="s">
        <v>700</v>
      </c>
      <c r="N21" s="943"/>
      <c r="O21" s="943"/>
      <c r="P21" s="943"/>
      <c r="Q21" s="943"/>
      <c r="R21" s="943"/>
      <c r="S21" s="944"/>
    </row>
    <row r="22" spans="2:19" ht="20.100000000000001" customHeight="1" x14ac:dyDescent="0.15">
      <c r="B22" s="917"/>
      <c r="C22" s="910"/>
      <c r="D22" s="958" t="s">
        <v>162</v>
      </c>
      <c r="E22" s="959"/>
      <c r="F22" s="312">
        <f t="shared" ref="F22:L22" si="2">SUM(F8:F21)</f>
        <v>21582303.730817713</v>
      </c>
      <c r="G22" s="312">
        <f t="shared" si="2"/>
        <v>966437.05885227991</v>
      </c>
      <c r="H22" s="312">
        <f t="shared" si="2"/>
        <v>1934954.1177045596</v>
      </c>
      <c r="I22" s="312">
        <f t="shared" si="2"/>
        <v>12338462.703341357</v>
      </c>
      <c r="J22" s="312">
        <f t="shared" si="2"/>
        <v>1273616.8414400625</v>
      </c>
      <c r="K22" s="312">
        <f t="shared" si="2"/>
        <v>1200367.6831909041</v>
      </c>
      <c r="L22" s="312">
        <f t="shared" si="2"/>
        <v>1468465.3262885474</v>
      </c>
      <c r="M22" s="920"/>
      <c r="N22" s="921"/>
      <c r="O22" s="921"/>
      <c r="P22" s="921"/>
      <c r="Q22" s="921"/>
      <c r="R22" s="921"/>
      <c r="S22" s="922"/>
    </row>
    <row r="23" spans="2:19" ht="20.100000000000001" customHeight="1" x14ac:dyDescent="0.15">
      <c r="B23" s="917"/>
      <c r="C23" s="911" t="s">
        <v>158</v>
      </c>
      <c r="D23" s="937" t="s">
        <v>52</v>
      </c>
      <c r="E23" s="23" t="s">
        <v>1</v>
      </c>
      <c r="F23" s="21">
        <f t="shared" ref="F23:F29" si="3">SUM(G23:L23)</f>
        <v>11316000</v>
      </c>
      <c r="G23" s="21">
        <f>'７-１早生部門収支'!F21*G$4/10</f>
        <v>656000</v>
      </c>
      <c r="H23" s="21">
        <f>'７-２いしじ部門収支'!F21*H$4/10</f>
        <v>1148000</v>
      </c>
      <c r="I23" s="21">
        <f>'７-３レモン部門収支'!F21*I$4/10</f>
        <v>7872000</v>
      </c>
      <c r="J23" s="21">
        <f>'７-４はるみ部門収支'!F21*J$4/10</f>
        <v>492000</v>
      </c>
      <c r="K23" s="21">
        <f>'７-５はっさく部門収支'!F21*K$4/10</f>
        <v>656000</v>
      </c>
      <c r="L23" s="21">
        <f>'７-６不知火部門収支'!F21*L$4/10</f>
        <v>492000</v>
      </c>
      <c r="M23" s="920"/>
      <c r="N23" s="921"/>
      <c r="O23" s="921"/>
      <c r="P23" s="921"/>
      <c r="Q23" s="921"/>
      <c r="R23" s="921"/>
      <c r="S23" s="922"/>
    </row>
    <row r="24" spans="2:19" ht="20.100000000000001" customHeight="1" x14ac:dyDescent="0.15">
      <c r="B24" s="917"/>
      <c r="C24" s="912"/>
      <c r="D24" s="938"/>
      <c r="E24" s="23" t="s">
        <v>2</v>
      </c>
      <c r="F24" s="21">
        <f t="shared" si="3"/>
        <v>0</v>
      </c>
      <c r="G24" s="21">
        <f>'７-１早生部門収支'!F22*G$4/10</f>
        <v>0</v>
      </c>
      <c r="H24" s="21">
        <f>'７-２いしじ部門収支'!F22*H$4/10</f>
        <v>0</v>
      </c>
      <c r="I24" s="21">
        <f>'７-３レモン部門収支'!F22*I$4/10</f>
        <v>0</v>
      </c>
      <c r="J24" s="21">
        <f>'７-４はるみ部門収支'!F22*J$4/10</f>
        <v>0</v>
      </c>
      <c r="K24" s="21">
        <f>'７-５はっさく部門収支'!F22*K$4/10</f>
        <v>0</v>
      </c>
      <c r="L24" s="21">
        <f>'７-６不知火部門収支'!F22*L$4/10</f>
        <v>0</v>
      </c>
      <c r="M24" s="920"/>
      <c r="N24" s="921"/>
      <c r="O24" s="921"/>
      <c r="P24" s="921"/>
      <c r="Q24" s="921"/>
      <c r="R24" s="921"/>
      <c r="S24" s="922"/>
    </row>
    <row r="25" spans="2:19" ht="20.100000000000001" customHeight="1" x14ac:dyDescent="0.15">
      <c r="B25" s="917"/>
      <c r="C25" s="912"/>
      <c r="D25" s="939"/>
      <c r="E25" s="23" t="s">
        <v>6</v>
      </c>
      <c r="F25" s="21">
        <f t="shared" si="3"/>
        <v>9741600.0000000019</v>
      </c>
      <c r="G25" s="21">
        <f>'７-１早生部門収支'!F23*G$4/10</f>
        <v>427680</v>
      </c>
      <c r="H25" s="21">
        <f>'７-２いしじ部門収支'!F23*H$4/10</f>
        <v>895860</v>
      </c>
      <c r="I25" s="21">
        <f>'７-３レモン部門収支'!F23*I$4/10</f>
        <v>7076160.0000000019</v>
      </c>
      <c r="J25" s="21">
        <f>'７-４はるみ部門収支'!F23*J$4/10</f>
        <v>477900</v>
      </c>
      <c r="K25" s="21">
        <f>'７-５はっさく部門収支'!F23*K$4/10</f>
        <v>410400</v>
      </c>
      <c r="L25" s="21">
        <f>'７-６不知火部門収支'!F23*L$4/10</f>
        <v>453600</v>
      </c>
      <c r="M25" s="920"/>
      <c r="N25" s="921"/>
      <c r="O25" s="921"/>
      <c r="P25" s="921"/>
      <c r="Q25" s="921"/>
      <c r="R25" s="921"/>
      <c r="S25" s="922"/>
    </row>
    <row r="26" spans="2:19" ht="20.100000000000001" customHeight="1" x14ac:dyDescent="0.15">
      <c r="B26" s="917"/>
      <c r="C26" s="912"/>
      <c r="D26" s="23" t="s">
        <v>240</v>
      </c>
      <c r="E26" s="488"/>
      <c r="F26" s="21">
        <f t="shared" si="3"/>
        <v>0</v>
      </c>
      <c r="G26" s="21">
        <f>'７-１早生部門収支'!F24*G$4/10</f>
        <v>0</v>
      </c>
      <c r="H26" s="21">
        <f>'７-２いしじ部門収支'!F24*H$4/10</f>
        <v>0</v>
      </c>
      <c r="I26" s="21">
        <f>'７-３レモン部門収支'!F24*I$4/10</f>
        <v>0</v>
      </c>
      <c r="J26" s="21">
        <f>'７-４はるみ部門収支'!F24*J$4/10</f>
        <v>0</v>
      </c>
      <c r="K26" s="21">
        <f>'７-５はっさく部門収支'!F24*K$4/10</f>
        <v>0</v>
      </c>
      <c r="L26" s="21">
        <f>'７-６不知火部門収支'!F24*L$4/10</f>
        <v>0</v>
      </c>
      <c r="M26" s="920"/>
      <c r="N26" s="921"/>
      <c r="O26" s="921"/>
      <c r="P26" s="921"/>
      <c r="Q26" s="921"/>
      <c r="R26" s="921"/>
      <c r="S26" s="922"/>
    </row>
    <row r="27" spans="2:19" ht="20.100000000000001" customHeight="1" x14ac:dyDescent="0.15">
      <c r="B27" s="917"/>
      <c r="C27" s="912"/>
      <c r="D27" s="23" t="s">
        <v>74</v>
      </c>
      <c r="E27" s="24"/>
      <c r="F27" s="19">
        <f t="shared" si="3"/>
        <v>0</v>
      </c>
      <c r="G27" s="21">
        <f>'７-１早生部門収支'!F25*G$4/10</f>
        <v>0</v>
      </c>
      <c r="H27" s="21">
        <f>'７-２いしじ部門収支'!F25*H$4/10</f>
        <v>0</v>
      </c>
      <c r="I27" s="21">
        <f>'７-３レモン部門収支'!F25*I$4/10</f>
        <v>0</v>
      </c>
      <c r="J27" s="21">
        <f>'７-４はるみ部門収支'!F25*J$4/10</f>
        <v>0</v>
      </c>
      <c r="K27" s="21">
        <f>'７-５はっさく部門収支'!F25*K$4/10</f>
        <v>0</v>
      </c>
      <c r="L27" s="21">
        <f>'７-６不知火部門収支'!F25*L$4/10</f>
        <v>0</v>
      </c>
      <c r="M27" s="920"/>
      <c r="N27" s="921"/>
      <c r="O27" s="921"/>
      <c r="P27" s="921"/>
      <c r="Q27" s="921"/>
      <c r="R27" s="921"/>
      <c r="S27" s="922"/>
    </row>
    <row r="28" spans="2:19" ht="20.100000000000001" customHeight="1" x14ac:dyDescent="0.15">
      <c r="B28" s="917"/>
      <c r="C28" s="912"/>
      <c r="D28" s="23" t="s">
        <v>96</v>
      </c>
      <c r="E28" s="24"/>
      <c r="F28" s="19">
        <f t="shared" si="3"/>
        <v>418821</v>
      </c>
      <c r="G28" s="21">
        <f>'７-１早生部門収支'!F26*G$4/10</f>
        <v>27547</v>
      </c>
      <c r="H28" s="21">
        <f>'７-２いしじ部門収支'!F26*H$4/10</f>
        <v>55094</v>
      </c>
      <c r="I28" s="21">
        <f>'７-３レモン部門収支'!F26*I$4/10</f>
        <v>268944</v>
      </c>
      <c r="J28" s="21">
        <f>'７-４はるみ部門収支'!F26*J$4/10</f>
        <v>22411.999999999996</v>
      </c>
      <c r="K28" s="21">
        <f>'７-５はっさく部門収支'!F26*K$4/10</f>
        <v>22411.999999999996</v>
      </c>
      <c r="L28" s="21">
        <f>'７-６不知火部門収支'!F26*L$4/10</f>
        <v>22411.999999999996</v>
      </c>
      <c r="M28" s="920"/>
      <c r="N28" s="921"/>
      <c r="O28" s="921"/>
      <c r="P28" s="921"/>
      <c r="Q28" s="921"/>
      <c r="R28" s="921"/>
      <c r="S28" s="922"/>
    </row>
    <row r="29" spans="2:19" ht="20.100000000000001" customHeight="1" x14ac:dyDescent="0.15">
      <c r="B29" s="917"/>
      <c r="C29" s="912"/>
      <c r="D29" s="23" t="s">
        <v>75</v>
      </c>
      <c r="E29" s="24"/>
      <c r="F29" s="19">
        <f t="shared" si="3"/>
        <v>450000</v>
      </c>
      <c r="G29" s="21">
        <f>'７-１早生部門収支'!F27*G$4/10</f>
        <v>25000</v>
      </c>
      <c r="H29" s="21">
        <f>'７-２いしじ部門収支'!F27*H$4/10</f>
        <v>50000</v>
      </c>
      <c r="I29" s="21">
        <f>'７-３レモン部門収支'!F27*I$4/10</f>
        <v>300000</v>
      </c>
      <c r="J29" s="21">
        <f>'７-４はるみ部門収支'!F27*J$4/10</f>
        <v>25000</v>
      </c>
      <c r="K29" s="21">
        <f>'７-５はっさく部門収支'!F27*K$4/10</f>
        <v>25000</v>
      </c>
      <c r="L29" s="21">
        <f>'７-６不知火部門収支'!F27*L$4/10</f>
        <v>25000</v>
      </c>
      <c r="M29" s="920" t="s">
        <v>699</v>
      </c>
      <c r="N29" s="921"/>
      <c r="O29" s="921"/>
      <c r="P29" s="921"/>
      <c r="Q29" s="921"/>
      <c r="R29" s="921"/>
      <c r="S29" s="922"/>
    </row>
    <row r="30" spans="2:19" ht="20.100000000000001" customHeight="1" x14ac:dyDescent="0.15">
      <c r="B30" s="917"/>
      <c r="C30" s="912"/>
      <c r="D30" s="23" t="s">
        <v>53</v>
      </c>
      <c r="E30" s="24"/>
      <c r="F30" s="19">
        <f>SUM(G30:L30)+(O30*R30/10)</f>
        <v>743865.52</v>
      </c>
      <c r="G30" s="21">
        <f>'７-１早生部門収支'!F28*G$4/10</f>
        <v>40903.64</v>
      </c>
      <c r="H30" s="21">
        <f>'７-２いしじ部門収支'!F28*H$4/10</f>
        <v>81807.28</v>
      </c>
      <c r="I30" s="21">
        <f>'７-３レモン部門収支'!F28*I$4/10</f>
        <v>490843.68</v>
      </c>
      <c r="J30" s="21">
        <f>'７-４はるみ部門収支'!F28*J$4/10</f>
        <v>40903.64</v>
      </c>
      <c r="K30" s="21">
        <f>'７-５はっさく部門収支'!F28*K$4/10</f>
        <v>40903.64</v>
      </c>
      <c r="L30" s="21">
        <f>'７-６不知火部門収支'!F28*L$4/10</f>
        <v>40903.64</v>
      </c>
      <c r="M30" s="749" t="s">
        <v>837</v>
      </c>
      <c r="N30" s="745"/>
      <c r="O30" s="745">
        <v>380</v>
      </c>
      <c r="P30" s="745" t="s">
        <v>838</v>
      </c>
      <c r="Q30" s="745" t="s">
        <v>839</v>
      </c>
      <c r="R30" s="745">
        <v>200</v>
      </c>
      <c r="S30" s="750" t="s">
        <v>840</v>
      </c>
    </row>
    <row r="31" spans="2:19" ht="20.100000000000001" customHeight="1" x14ac:dyDescent="0.15">
      <c r="B31" s="917"/>
      <c r="C31" s="912"/>
      <c r="D31" s="23" t="s">
        <v>241</v>
      </c>
      <c r="E31" s="24"/>
      <c r="F31" s="19">
        <f>SUM(G31:L31)</f>
        <v>228916.02545454542</v>
      </c>
      <c r="G31" s="21">
        <f>'７-１早生部門収支'!F29*G$4/10</f>
        <v>11890.208484848485</v>
      </c>
      <c r="H31" s="21">
        <f>'７-２いしじ部門収支'!F29*H$4/10</f>
        <v>22532.942222222224</v>
      </c>
      <c r="I31" s="21">
        <f>'７-３レモン部門収支'!F29*I$4/10</f>
        <v>161696.44121212119</v>
      </c>
      <c r="J31" s="21">
        <f>'７-４はるみ部門収支'!F29*J$4/10</f>
        <v>10689.046868686868</v>
      </c>
      <c r="K31" s="21">
        <f>'７-５はっさく部門収支'!F29*K$4/10</f>
        <v>11663.794343434343</v>
      </c>
      <c r="L31" s="21">
        <f>'７-６不知火部門収支'!F29*L$4/10</f>
        <v>10443.592323232324</v>
      </c>
      <c r="M31" s="920"/>
      <c r="N31" s="921"/>
      <c r="O31" s="921"/>
      <c r="P31" s="921"/>
      <c r="Q31" s="921"/>
      <c r="R31" s="921"/>
      <c r="S31" s="922"/>
    </row>
    <row r="32" spans="2:19" ht="20.100000000000001" customHeight="1" x14ac:dyDescent="0.15">
      <c r="B32" s="917"/>
      <c r="C32" s="912"/>
      <c r="D32" s="940" t="s">
        <v>243</v>
      </c>
      <c r="E32" s="941"/>
      <c r="F32" s="310">
        <f t="shared" ref="F32:L32" si="4">SUM(F23:F31)</f>
        <v>22899202.545454547</v>
      </c>
      <c r="G32" s="310">
        <f t="shared" si="4"/>
        <v>1189020.8484848484</v>
      </c>
      <c r="H32" s="310">
        <f t="shared" si="4"/>
        <v>2253294.222222222</v>
      </c>
      <c r="I32" s="310">
        <f t="shared" si="4"/>
        <v>16169644.121212123</v>
      </c>
      <c r="J32" s="310">
        <f t="shared" si="4"/>
        <v>1068904.6868686867</v>
      </c>
      <c r="K32" s="310">
        <f t="shared" si="4"/>
        <v>1166379.4343434342</v>
      </c>
      <c r="L32" s="310">
        <f t="shared" si="4"/>
        <v>1044359.2323232323</v>
      </c>
      <c r="M32" s="920"/>
      <c r="N32" s="921"/>
      <c r="O32" s="921"/>
      <c r="P32" s="921"/>
      <c r="Q32" s="921"/>
      <c r="R32" s="921"/>
      <c r="S32" s="922"/>
    </row>
    <row r="33" spans="2:19" ht="20.100000000000001" customHeight="1" x14ac:dyDescent="0.15">
      <c r="B33" s="917"/>
      <c r="C33" s="945" t="s">
        <v>244</v>
      </c>
      <c r="D33" s="946"/>
      <c r="E33" s="947"/>
      <c r="F33" s="21">
        <f>N33*Q37</f>
        <v>7933500</v>
      </c>
      <c r="G33" s="311"/>
      <c r="H33" s="311"/>
      <c r="I33" s="311"/>
      <c r="J33" s="311"/>
      <c r="K33" s="311"/>
      <c r="L33" s="317"/>
      <c r="M33" s="751" t="s">
        <v>246</v>
      </c>
      <c r="N33" s="745">
        <v>900</v>
      </c>
      <c r="O33" s="745" t="s">
        <v>247</v>
      </c>
      <c r="P33" s="745"/>
      <c r="Q33" s="745"/>
      <c r="R33" s="745"/>
      <c r="S33" s="750"/>
    </row>
    <row r="34" spans="2:19" ht="20.100000000000001" customHeight="1" x14ac:dyDescent="0.15">
      <c r="B34" s="935" t="s">
        <v>245</v>
      </c>
      <c r="C34" s="936"/>
      <c r="D34" s="936"/>
      <c r="E34" s="936"/>
      <c r="F34" s="313">
        <f t="shared" ref="F34:L34" si="5">F22+F32+F33</f>
        <v>52415006.27627226</v>
      </c>
      <c r="G34" s="313">
        <f t="shared" si="5"/>
        <v>2155457.9073371282</v>
      </c>
      <c r="H34" s="313">
        <f t="shared" si="5"/>
        <v>4188248.3399267816</v>
      </c>
      <c r="I34" s="313">
        <f t="shared" si="5"/>
        <v>28508106.824553482</v>
      </c>
      <c r="J34" s="313">
        <f t="shared" si="5"/>
        <v>2342521.5283087492</v>
      </c>
      <c r="K34" s="313">
        <f t="shared" si="5"/>
        <v>2366747.1175343385</v>
      </c>
      <c r="L34" s="313">
        <f t="shared" si="5"/>
        <v>2512824.5586117795</v>
      </c>
      <c r="M34" s="920"/>
      <c r="N34" s="921"/>
      <c r="O34" s="921"/>
      <c r="P34" s="921"/>
      <c r="Q34" s="921"/>
      <c r="R34" s="921"/>
      <c r="S34" s="922"/>
    </row>
    <row r="35" spans="2:19" ht="20.100000000000001" customHeight="1" x14ac:dyDescent="0.15">
      <c r="B35" s="906" t="s">
        <v>248</v>
      </c>
      <c r="C35" s="907"/>
      <c r="D35" s="907"/>
      <c r="E35" s="907"/>
      <c r="F35" s="314">
        <f t="shared" ref="F35:L35" si="6">F7-F34</f>
        <v>19744993.72372774</v>
      </c>
      <c r="G35" s="314">
        <f t="shared" si="6"/>
        <v>1012542.0926628718</v>
      </c>
      <c r="H35" s="314">
        <f t="shared" si="6"/>
        <v>2447751.6600732184</v>
      </c>
      <c r="I35" s="314">
        <f t="shared" si="6"/>
        <v>23907893.175446518</v>
      </c>
      <c r="J35" s="314">
        <f t="shared" si="6"/>
        <v>1197478.4716912508</v>
      </c>
      <c r="K35" s="314">
        <f t="shared" si="6"/>
        <v>673252.8824656615</v>
      </c>
      <c r="L35" s="314">
        <f t="shared" si="6"/>
        <v>847175.44138822053</v>
      </c>
      <c r="M35" s="920"/>
      <c r="N35" s="921"/>
      <c r="O35" s="921"/>
      <c r="P35" s="921"/>
      <c r="Q35" s="921"/>
      <c r="R35" s="921"/>
      <c r="S35" s="922"/>
    </row>
    <row r="36" spans="2:19" ht="20.100000000000001" customHeight="1" x14ac:dyDescent="0.15">
      <c r="B36" s="906" t="s">
        <v>249</v>
      </c>
      <c r="C36" s="907"/>
      <c r="D36" s="907"/>
      <c r="E36" s="907"/>
      <c r="F36" s="315">
        <f>F35/F7</f>
        <v>0.27362796180332233</v>
      </c>
      <c r="G36" s="315">
        <f t="shared" ref="G36:J36" si="7">G35/G7</f>
        <v>0.31961555955267418</v>
      </c>
      <c r="H36" s="315">
        <f t="shared" si="7"/>
        <v>0.36885950272351092</v>
      </c>
      <c r="I36" s="315">
        <f t="shared" si="7"/>
        <v>0.45611823060604623</v>
      </c>
      <c r="J36" s="315">
        <f t="shared" si="7"/>
        <v>0.33827075471504259</v>
      </c>
      <c r="K36" s="315">
        <f>K35/K7</f>
        <v>0.22146476396896761</v>
      </c>
      <c r="L36" s="315">
        <f>L35/L7</f>
        <v>0.2521355480322085</v>
      </c>
      <c r="M36" s="920"/>
      <c r="N36" s="921"/>
      <c r="O36" s="921"/>
      <c r="P36" s="921"/>
      <c r="Q36" s="921"/>
      <c r="R36" s="921"/>
      <c r="S36" s="922"/>
    </row>
    <row r="37" spans="2:19" ht="20.100000000000001" customHeight="1" x14ac:dyDescent="0.15">
      <c r="B37" s="906" t="s">
        <v>253</v>
      </c>
      <c r="C37" s="907"/>
      <c r="D37" s="907"/>
      <c r="E37" s="907"/>
      <c r="F37" s="314">
        <f>SUM(G37:L37)</f>
        <v>12822.5</v>
      </c>
      <c r="G37" s="314">
        <f>'５-１早生作業時間'!AN28</f>
        <v>995</v>
      </c>
      <c r="H37" s="314">
        <f>'５-２いしじ作業時間'!AN28</f>
        <v>2065</v>
      </c>
      <c r="I37" s="314">
        <f>'５-３レモン作業時間'!AN28</f>
        <v>7380</v>
      </c>
      <c r="J37" s="314">
        <f>'５-４はるみ作業時間'!AN29</f>
        <v>695</v>
      </c>
      <c r="K37" s="314">
        <f>'５-５はっさく作業時間'!AN29</f>
        <v>680</v>
      </c>
      <c r="L37" s="314">
        <f>'５-６不知火作業時間'!AN30</f>
        <v>1007.5</v>
      </c>
      <c r="M37" s="751" t="s">
        <v>250</v>
      </c>
      <c r="N37" s="745">
        <f>'５　作業時間'!AN10-'５　作業時間'!AN17</f>
        <v>4007.5</v>
      </c>
      <c r="O37" s="745" t="s">
        <v>251</v>
      </c>
      <c r="P37" s="746" t="s">
        <v>252</v>
      </c>
      <c r="Q37" s="745">
        <f>'５　作業時間'!AN17</f>
        <v>8815</v>
      </c>
      <c r="R37" s="745" t="s">
        <v>251</v>
      </c>
      <c r="S37" s="750"/>
    </row>
    <row r="38" spans="2:19" ht="20.100000000000001" customHeight="1" thickBot="1" x14ac:dyDescent="0.2">
      <c r="B38" s="918" t="s">
        <v>254</v>
      </c>
      <c r="C38" s="919"/>
      <c r="D38" s="919"/>
      <c r="E38" s="919"/>
      <c r="F38" s="316">
        <f>F35/N37</f>
        <v>4927.0102866444768</v>
      </c>
      <c r="G38" s="316"/>
      <c r="H38" s="316"/>
      <c r="I38" s="316"/>
      <c r="J38" s="316"/>
      <c r="K38" s="316"/>
      <c r="L38" s="316"/>
      <c r="M38" s="913"/>
      <c r="N38" s="914"/>
      <c r="O38" s="914"/>
      <c r="P38" s="914"/>
      <c r="Q38" s="914"/>
      <c r="R38" s="914"/>
      <c r="S38" s="915"/>
    </row>
  </sheetData>
  <mergeCells count="48">
    <mergeCell ref="B3:E4"/>
    <mergeCell ref="D7:E7"/>
    <mergeCell ref="D15:D16"/>
    <mergeCell ref="D17:D19"/>
    <mergeCell ref="D22:E22"/>
    <mergeCell ref="B5:C7"/>
    <mergeCell ref="M15:S15"/>
    <mergeCell ref="M16:S16"/>
    <mergeCell ref="M17:S17"/>
    <mergeCell ref="B34:E34"/>
    <mergeCell ref="D23:D25"/>
    <mergeCell ref="D32:E32"/>
    <mergeCell ref="M18:S18"/>
    <mergeCell ref="M19:S19"/>
    <mergeCell ref="M21:S21"/>
    <mergeCell ref="M22:S22"/>
    <mergeCell ref="C33:E33"/>
    <mergeCell ref="M10:S10"/>
    <mergeCell ref="M11:S11"/>
    <mergeCell ref="M12:S12"/>
    <mergeCell ref="M13:S13"/>
    <mergeCell ref="M14:S14"/>
    <mergeCell ref="M3:S4"/>
    <mergeCell ref="M5:S5"/>
    <mergeCell ref="M6:S6"/>
    <mergeCell ref="M7:S7"/>
    <mergeCell ref="M8:S8"/>
    <mergeCell ref="M38:S38"/>
    <mergeCell ref="B8:B33"/>
    <mergeCell ref="B38:E38"/>
    <mergeCell ref="M34:S34"/>
    <mergeCell ref="M35:S35"/>
    <mergeCell ref="M36:S36"/>
    <mergeCell ref="M28:S28"/>
    <mergeCell ref="M29:S29"/>
    <mergeCell ref="M31:S31"/>
    <mergeCell ref="M32:S32"/>
    <mergeCell ref="M23:S23"/>
    <mergeCell ref="M24:S24"/>
    <mergeCell ref="M25:S25"/>
    <mergeCell ref="M26:S26"/>
    <mergeCell ref="M27:S27"/>
    <mergeCell ref="M9:S9"/>
    <mergeCell ref="B35:E35"/>
    <mergeCell ref="B36:E36"/>
    <mergeCell ref="B37:E37"/>
    <mergeCell ref="C8:C22"/>
    <mergeCell ref="C23:C32"/>
  </mergeCells>
  <phoneticPr fontId="4"/>
  <conditionalFormatting sqref="F5:L6">
    <cfRule type="cellIs" dxfId="14" priority="3" operator="equal">
      <formula>0</formula>
    </cfRule>
  </conditionalFormatting>
  <conditionalFormatting sqref="F8:L21">
    <cfRule type="cellIs" dxfId="13" priority="2" operator="equal">
      <formula>0</formula>
    </cfRule>
  </conditionalFormatting>
  <conditionalFormatting sqref="F23:L31">
    <cfRule type="cellIs" dxfId="12" priority="1" operator="equal">
      <formula>0</formula>
    </cfRule>
  </conditionalFormatting>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99"/>
  <sheetViews>
    <sheetView workbookViewId="0">
      <selection activeCell="G27" sqref="G27"/>
    </sheetView>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x14ac:dyDescent="0.15">
      <c r="B1" s="98"/>
      <c r="C1" s="98"/>
      <c r="D1" s="98"/>
      <c r="E1" s="98"/>
      <c r="F1" s="98"/>
      <c r="G1" s="98"/>
      <c r="H1" s="98"/>
      <c r="I1" s="98"/>
      <c r="J1" s="98"/>
      <c r="K1" s="98"/>
      <c r="L1" s="98"/>
      <c r="M1" s="98"/>
      <c r="N1" s="98"/>
      <c r="O1" s="98"/>
      <c r="P1" s="98"/>
      <c r="Q1" s="98"/>
      <c r="R1" s="98"/>
      <c r="S1" s="98"/>
    </row>
    <row r="2" spans="2:19" s="99" customFormat="1" ht="14.25" thickBot="1" x14ac:dyDescent="0.2">
      <c r="B2" s="3" t="s">
        <v>690</v>
      </c>
      <c r="H2" s="100" t="s">
        <v>203</v>
      </c>
      <c r="I2" s="3" t="s">
        <v>691</v>
      </c>
      <c r="K2" s="100" t="s">
        <v>204</v>
      </c>
      <c r="L2" s="3" t="s">
        <v>263</v>
      </c>
      <c r="N2" s="98"/>
      <c r="O2" s="98"/>
      <c r="Q2" s="4"/>
      <c r="R2" s="4"/>
    </row>
    <row r="3" spans="2:19" s="99" customFormat="1" x14ac:dyDescent="0.15">
      <c r="B3" s="996" t="s">
        <v>17</v>
      </c>
      <c r="C3" s="997"/>
      <c r="D3" s="997"/>
      <c r="E3" s="998"/>
      <c r="F3" s="600" t="s">
        <v>18</v>
      </c>
      <c r="G3" s="601"/>
      <c r="H3" s="573" t="s">
        <v>19</v>
      </c>
      <c r="I3" s="574"/>
      <c r="J3" s="574"/>
      <c r="K3" s="999" t="s">
        <v>661</v>
      </c>
      <c r="L3" s="1000"/>
      <c r="M3" s="1000"/>
      <c r="N3" s="1000"/>
      <c r="O3" s="1000"/>
      <c r="P3" s="1000"/>
      <c r="Q3" s="1000"/>
      <c r="R3" s="1000"/>
      <c r="S3" s="1001"/>
    </row>
    <row r="4" spans="2:19" s="99" customFormat="1" x14ac:dyDescent="0.15">
      <c r="B4" s="1002" t="s">
        <v>20</v>
      </c>
      <c r="C4" s="1003"/>
      <c r="D4" s="256" t="s">
        <v>165</v>
      </c>
      <c r="E4" s="207"/>
      <c r="F4" s="575">
        <f>R11</f>
        <v>476000</v>
      </c>
      <c r="G4" s="256" t="s">
        <v>154</v>
      </c>
      <c r="H4" s="304"/>
      <c r="I4" s="304"/>
      <c r="J4" s="304"/>
      <c r="K4" s="576" t="s">
        <v>230</v>
      </c>
      <c r="L4" s="577" t="s">
        <v>662</v>
      </c>
      <c r="M4" s="578" t="s">
        <v>21</v>
      </c>
      <c r="N4" s="578" t="s">
        <v>20</v>
      </c>
      <c r="O4" s="577" t="s">
        <v>230</v>
      </c>
      <c r="P4" s="577" t="s">
        <v>662</v>
      </c>
      <c r="Q4" s="578" t="s">
        <v>21</v>
      </c>
      <c r="R4" s="1004" t="s">
        <v>20</v>
      </c>
      <c r="S4" s="1005"/>
    </row>
    <row r="5" spans="2:19" s="99" customFormat="1" x14ac:dyDescent="0.15">
      <c r="B5" s="1002"/>
      <c r="C5" s="1003"/>
      <c r="D5" s="256" t="s">
        <v>71</v>
      </c>
      <c r="E5" s="207"/>
      <c r="F5" s="579"/>
      <c r="G5" s="172" t="s">
        <v>156</v>
      </c>
      <c r="H5" s="184"/>
      <c r="I5" s="184"/>
      <c r="J5" s="184"/>
      <c r="K5" s="580"/>
      <c r="L5" s="579">
        <v>2800</v>
      </c>
      <c r="M5" s="579">
        <v>170</v>
      </c>
      <c r="N5" s="575">
        <f>L5*M5</f>
        <v>476000</v>
      </c>
      <c r="O5" s="579"/>
      <c r="P5" s="579"/>
      <c r="Q5" s="579"/>
      <c r="R5" s="972">
        <f>P5*Q5</f>
        <v>0</v>
      </c>
      <c r="S5" s="973"/>
    </row>
    <row r="6" spans="2:19" s="99" customFormat="1" x14ac:dyDescent="0.15">
      <c r="B6" s="966" t="s">
        <v>168</v>
      </c>
      <c r="C6" s="969" t="s">
        <v>257</v>
      </c>
      <c r="D6" s="579" t="s">
        <v>45</v>
      </c>
      <c r="E6" s="203"/>
      <c r="F6" s="579">
        <f>+P13</f>
        <v>0</v>
      </c>
      <c r="G6" s="172" t="s">
        <v>663</v>
      </c>
      <c r="H6" s="184"/>
      <c r="I6" s="184"/>
      <c r="J6" s="184"/>
      <c r="K6" s="206"/>
      <c r="L6" s="579"/>
      <c r="M6" s="579"/>
      <c r="N6" s="575">
        <f>L6*M6</f>
        <v>0</v>
      </c>
      <c r="O6" s="579"/>
      <c r="P6" s="579"/>
      <c r="Q6" s="579"/>
      <c r="R6" s="972">
        <f t="shared" ref="R6:R9" si="0">P6*Q6</f>
        <v>0</v>
      </c>
      <c r="S6" s="973"/>
    </row>
    <row r="7" spans="2:19" s="99" customFormat="1" x14ac:dyDescent="0.15">
      <c r="B7" s="967"/>
      <c r="C7" s="970"/>
      <c r="D7" s="579" t="s">
        <v>46</v>
      </c>
      <c r="E7" s="203"/>
      <c r="F7" s="575">
        <f>P22</f>
        <v>59822</v>
      </c>
      <c r="G7" s="256" t="s">
        <v>692</v>
      </c>
      <c r="H7" s="304"/>
      <c r="I7" s="304"/>
      <c r="J7" s="305"/>
      <c r="K7" s="204"/>
      <c r="L7" s="205"/>
      <c r="M7" s="579"/>
      <c r="N7" s="575">
        <f t="shared" ref="N7:N11" si="1">L7*M7</f>
        <v>0</v>
      </c>
      <c r="O7" s="579"/>
      <c r="P7" s="579"/>
      <c r="Q7" s="579"/>
      <c r="R7" s="972">
        <f t="shared" si="0"/>
        <v>0</v>
      </c>
      <c r="S7" s="973"/>
    </row>
    <row r="8" spans="2:19" s="99" customFormat="1" x14ac:dyDescent="0.15">
      <c r="B8" s="967"/>
      <c r="C8" s="970"/>
      <c r="D8" s="579" t="s">
        <v>47</v>
      </c>
      <c r="E8" s="203"/>
      <c r="F8" s="575">
        <f>P28</f>
        <v>46407.704000000005</v>
      </c>
      <c r="G8" s="256" t="s">
        <v>693</v>
      </c>
      <c r="H8" s="304"/>
      <c r="I8" s="304"/>
      <c r="J8" s="305"/>
      <c r="K8" s="203"/>
      <c r="L8" s="579"/>
      <c r="M8" s="579"/>
      <c r="N8" s="575">
        <f t="shared" si="1"/>
        <v>0</v>
      </c>
      <c r="O8" s="579"/>
      <c r="P8" s="579"/>
      <c r="Q8" s="579"/>
      <c r="R8" s="972">
        <f t="shared" si="0"/>
        <v>0</v>
      </c>
      <c r="S8" s="973"/>
    </row>
    <row r="9" spans="2:19" s="99" customFormat="1" x14ac:dyDescent="0.15">
      <c r="B9" s="967"/>
      <c r="C9" s="970"/>
      <c r="D9" s="579" t="s">
        <v>72</v>
      </c>
      <c r="E9" s="203"/>
      <c r="F9" s="575">
        <f>P37</f>
        <v>5739.1000000000013</v>
      </c>
      <c r="G9" s="256" t="s">
        <v>694</v>
      </c>
      <c r="H9" s="304"/>
      <c r="I9" s="304"/>
      <c r="J9" s="305"/>
      <c r="K9" s="203"/>
      <c r="L9" s="579"/>
      <c r="M9" s="579"/>
      <c r="N9" s="575">
        <f t="shared" si="1"/>
        <v>0</v>
      </c>
      <c r="O9" s="579"/>
      <c r="P9" s="579"/>
      <c r="Q9" s="579"/>
      <c r="R9" s="972">
        <f t="shared" si="0"/>
        <v>0</v>
      </c>
      <c r="S9" s="973"/>
    </row>
    <row r="10" spans="2:19" s="99" customFormat="1" x14ac:dyDescent="0.15">
      <c r="B10" s="967"/>
      <c r="C10" s="970"/>
      <c r="D10" s="579" t="s">
        <v>48</v>
      </c>
      <c r="E10" s="203"/>
      <c r="F10" s="575">
        <f>'8-1極早生算出基礎'!V15</f>
        <v>0</v>
      </c>
      <c r="G10" s="986" t="s">
        <v>695</v>
      </c>
      <c r="H10" s="987"/>
      <c r="I10" s="987"/>
      <c r="J10" s="973"/>
      <c r="K10" s="203"/>
      <c r="L10" s="579"/>
      <c r="M10" s="579"/>
      <c r="N10" s="579">
        <f t="shared" si="1"/>
        <v>0</v>
      </c>
      <c r="O10" s="579"/>
      <c r="P10" s="579"/>
      <c r="Q10" s="579"/>
      <c r="R10" s="972"/>
      <c r="S10" s="973"/>
    </row>
    <row r="11" spans="2:19" s="99" customFormat="1" ht="14.25" thickBot="1" x14ac:dyDescent="0.2">
      <c r="B11" s="967"/>
      <c r="C11" s="970"/>
      <c r="D11" s="579" t="s">
        <v>4</v>
      </c>
      <c r="E11" s="203"/>
      <c r="F11" s="575">
        <f>'8-1極早生算出基礎'!V34</f>
        <v>326.65714285714284</v>
      </c>
      <c r="G11" s="986" t="s">
        <v>695</v>
      </c>
      <c r="H11" s="987"/>
      <c r="I11" s="987"/>
      <c r="J11" s="973"/>
      <c r="K11" s="120"/>
      <c r="L11" s="105"/>
      <c r="M11" s="105"/>
      <c r="N11" s="581">
        <f t="shared" si="1"/>
        <v>0</v>
      </c>
      <c r="O11" s="106" t="s">
        <v>22</v>
      </c>
      <c r="P11" s="107">
        <f>SUM(L5:L11,P5:Q10)</f>
        <v>2800</v>
      </c>
      <c r="Q11" s="108">
        <f>R11/P11</f>
        <v>170</v>
      </c>
      <c r="R11" s="988">
        <f>SUM(N5:N11,R5:S10)</f>
        <v>476000</v>
      </c>
      <c r="S11" s="989"/>
    </row>
    <row r="12" spans="2:19" s="99" customFormat="1" ht="14.25" thickTop="1" x14ac:dyDescent="0.15">
      <c r="B12" s="967"/>
      <c r="C12" s="970"/>
      <c r="D12" s="579" t="s">
        <v>5</v>
      </c>
      <c r="E12" s="203"/>
      <c r="F12" s="579"/>
      <c r="G12" s="172" t="s">
        <v>156</v>
      </c>
      <c r="H12" s="184"/>
      <c r="I12" s="184"/>
      <c r="J12" s="211"/>
      <c r="K12" s="990" t="s">
        <v>169</v>
      </c>
      <c r="L12" s="197" t="s">
        <v>126</v>
      </c>
      <c r="M12" s="505" t="s">
        <v>7</v>
      </c>
      <c r="N12" s="298" t="s">
        <v>664</v>
      </c>
      <c r="O12" s="504" t="s">
        <v>21</v>
      </c>
      <c r="P12" s="504" t="s">
        <v>24</v>
      </c>
      <c r="Q12" s="993" t="s">
        <v>25</v>
      </c>
      <c r="R12" s="994"/>
      <c r="S12" s="995"/>
    </row>
    <row r="13" spans="2:19" s="99" customFormat="1" x14ac:dyDescent="0.15">
      <c r="B13" s="967"/>
      <c r="C13" s="970"/>
      <c r="D13" s="974" t="s">
        <v>49</v>
      </c>
      <c r="E13" s="582" t="s">
        <v>152</v>
      </c>
      <c r="F13" s="579">
        <f>'６　固定資本装備と減価償却費'!L10*H13</f>
        <v>1808.4</v>
      </c>
      <c r="G13" s="172" t="s">
        <v>665</v>
      </c>
      <c r="H13" s="180">
        <v>0.01</v>
      </c>
      <c r="I13" s="1006" t="s">
        <v>159</v>
      </c>
      <c r="J13" s="1007"/>
      <c r="K13" s="991"/>
      <c r="L13" s="583"/>
      <c r="M13" s="297" t="s">
        <v>237</v>
      </c>
      <c r="N13" s="133"/>
      <c r="O13" s="133"/>
      <c r="P13" s="330">
        <f>N13*O13</f>
        <v>0</v>
      </c>
      <c r="Q13" s="1008"/>
      <c r="R13" s="1009"/>
      <c r="S13" s="1010"/>
    </row>
    <row r="14" spans="2:19" s="99" customFormat="1" x14ac:dyDescent="0.15">
      <c r="B14" s="967"/>
      <c r="C14" s="970"/>
      <c r="D14" s="976"/>
      <c r="E14" s="582" t="s">
        <v>153</v>
      </c>
      <c r="F14" s="579">
        <f>'６　固定資本装備と減価償却費'!L20*H14</f>
        <v>5523.7250000000004</v>
      </c>
      <c r="G14" s="172" t="s">
        <v>665</v>
      </c>
      <c r="H14" s="180">
        <v>0.05</v>
      </c>
      <c r="I14" s="1006" t="s">
        <v>159</v>
      </c>
      <c r="J14" s="1007"/>
      <c r="K14" s="991"/>
      <c r="L14" s="584"/>
      <c r="M14" s="196"/>
      <c r="N14" s="133"/>
      <c r="O14" s="133"/>
      <c r="P14" s="330">
        <f>N14*O14</f>
        <v>0</v>
      </c>
      <c r="Q14" s="1008"/>
      <c r="R14" s="1009"/>
      <c r="S14" s="1010"/>
    </row>
    <row r="15" spans="2:19" s="99" customFormat="1" ht="14.25" thickBot="1" x14ac:dyDescent="0.2">
      <c r="B15" s="967"/>
      <c r="C15" s="970"/>
      <c r="D15" s="974" t="s">
        <v>73</v>
      </c>
      <c r="E15" s="582" t="s">
        <v>152</v>
      </c>
      <c r="F15" s="579">
        <f>'６　固定資本装備と減価償却費'!P10</f>
        <v>20191.585795608564</v>
      </c>
      <c r="G15" s="172" t="s">
        <v>159</v>
      </c>
      <c r="H15" s="178"/>
      <c r="I15" s="178"/>
      <c r="J15" s="179"/>
      <c r="K15" s="991"/>
      <c r="L15" s="112" t="s">
        <v>26</v>
      </c>
      <c r="M15" s="111"/>
      <c r="N15" s="112"/>
      <c r="O15" s="112"/>
      <c r="P15" s="112">
        <f>SUM(P10:P14)</f>
        <v>2800</v>
      </c>
      <c r="Q15" s="977"/>
      <c r="R15" s="978"/>
      <c r="S15" s="979"/>
    </row>
    <row r="16" spans="2:19" s="99" customFormat="1" ht="14.25" thickTop="1" x14ac:dyDescent="0.15">
      <c r="B16" s="967"/>
      <c r="C16" s="970"/>
      <c r="D16" s="975"/>
      <c r="E16" s="582" t="s">
        <v>153</v>
      </c>
      <c r="F16" s="579">
        <f>'６　固定資本装備と減価償却費'!P20</f>
        <v>24327</v>
      </c>
      <c r="G16" s="172" t="s">
        <v>159</v>
      </c>
      <c r="H16" s="178"/>
      <c r="I16" s="178"/>
      <c r="J16" s="179"/>
      <c r="K16" s="991"/>
      <c r="L16" s="191" t="s">
        <v>666</v>
      </c>
      <c r="M16" s="192"/>
      <c r="N16" s="299" t="s">
        <v>664</v>
      </c>
      <c r="O16" s="503" t="s">
        <v>21</v>
      </c>
      <c r="P16" s="194" t="s">
        <v>24</v>
      </c>
      <c r="Q16" s="980" t="s">
        <v>25</v>
      </c>
      <c r="R16" s="981"/>
      <c r="S16" s="982"/>
    </row>
    <row r="17" spans="1:19" s="99" customFormat="1" x14ac:dyDescent="0.15">
      <c r="B17" s="967"/>
      <c r="C17" s="970"/>
      <c r="D17" s="976"/>
      <c r="E17" s="579" t="s">
        <v>50</v>
      </c>
      <c r="F17" s="579" t="e">
        <f>'６　固定資本装備と減価償却費'!#REF!</f>
        <v>#REF!</v>
      </c>
      <c r="G17" s="172" t="s">
        <v>159</v>
      </c>
      <c r="H17" s="178"/>
      <c r="I17" s="178"/>
      <c r="J17" s="179"/>
      <c r="K17" s="991"/>
      <c r="L17" s="256" t="s">
        <v>133</v>
      </c>
      <c r="M17" s="196"/>
      <c r="N17" s="172"/>
      <c r="O17" s="188"/>
      <c r="P17" s="331">
        <f>'8-1極早生算出基礎'!G7</f>
        <v>24000</v>
      </c>
      <c r="Q17" s="983"/>
      <c r="R17" s="984"/>
      <c r="S17" s="985"/>
    </row>
    <row r="18" spans="1:19" s="99" customFormat="1" x14ac:dyDescent="0.15">
      <c r="A18" s="98"/>
      <c r="B18" s="967"/>
      <c r="C18" s="970"/>
      <c r="D18" s="579" t="s">
        <v>51</v>
      </c>
      <c r="E18" s="203"/>
      <c r="F18" s="579"/>
      <c r="G18" s="172" t="s">
        <v>156</v>
      </c>
      <c r="H18" s="178"/>
      <c r="I18" s="585" t="s">
        <v>160</v>
      </c>
      <c r="J18" s="179"/>
      <c r="K18" s="991"/>
      <c r="L18" s="256" t="s">
        <v>131</v>
      </c>
      <c r="M18" s="196"/>
      <c r="N18" s="172" t="s">
        <v>667</v>
      </c>
      <c r="O18" s="188"/>
      <c r="P18" s="331">
        <f>'8-1極早生算出基礎'!G11</f>
        <v>2300</v>
      </c>
      <c r="Q18" s="983"/>
      <c r="R18" s="984"/>
      <c r="S18" s="985"/>
    </row>
    <row r="19" spans="1:19" s="99" customFormat="1" x14ac:dyDescent="0.15">
      <c r="A19" s="98"/>
      <c r="B19" s="967"/>
      <c r="C19" s="970"/>
      <c r="D19" s="579" t="s">
        <v>130</v>
      </c>
      <c r="E19" s="203"/>
      <c r="F19" s="579" t="e">
        <f>SUM(F6:F18)/99</f>
        <v>#REF!</v>
      </c>
      <c r="G19" s="213" t="s">
        <v>171</v>
      </c>
      <c r="H19" s="586">
        <v>0.01</v>
      </c>
      <c r="I19" s="587"/>
      <c r="J19" s="588"/>
      <c r="K19" s="991"/>
      <c r="L19" s="172" t="s">
        <v>132</v>
      </c>
      <c r="M19" s="184"/>
      <c r="N19" s="172" t="s">
        <v>667</v>
      </c>
      <c r="O19" s="188"/>
      <c r="P19" s="331">
        <f>'8-1極早生算出基礎'!G16</f>
        <v>29670</v>
      </c>
      <c r="Q19" s="983"/>
      <c r="R19" s="984"/>
      <c r="S19" s="985"/>
    </row>
    <row r="20" spans="1:19" s="99" customFormat="1" x14ac:dyDescent="0.15">
      <c r="A20" s="98"/>
      <c r="B20" s="967"/>
      <c r="C20" s="971"/>
      <c r="D20" s="1011" t="s">
        <v>668</v>
      </c>
      <c r="E20" s="1012"/>
      <c r="F20" s="589" t="e">
        <f>SUM(F6:F19)</f>
        <v>#REF!</v>
      </c>
      <c r="G20" s="181"/>
      <c r="H20" s="587"/>
      <c r="I20" s="587"/>
      <c r="J20" s="590"/>
      <c r="K20" s="991"/>
      <c r="L20" s="172" t="s">
        <v>134</v>
      </c>
      <c r="M20" s="184"/>
      <c r="N20" s="172"/>
      <c r="O20" s="188"/>
      <c r="P20" s="331">
        <f>'8-1極早生算出基礎'!G20</f>
        <v>3852</v>
      </c>
      <c r="Q20" s="983"/>
      <c r="R20" s="984"/>
      <c r="S20" s="985"/>
    </row>
    <row r="21" spans="1:19" s="99" customFormat="1" x14ac:dyDescent="0.15">
      <c r="A21" s="98"/>
      <c r="B21" s="967"/>
      <c r="C21" s="1013" t="s">
        <v>158</v>
      </c>
      <c r="D21" s="954" t="s">
        <v>52</v>
      </c>
      <c r="E21" s="17" t="s">
        <v>1</v>
      </c>
      <c r="F21" s="575">
        <f>P11*41</f>
        <v>114800</v>
      </c>
      <c r="G21" s="256" t="s">
        <v>334</v>
      </c>
      <c r="H21" s="184"/>
      <c r="I21" s="109"/>
      <c r="J21" s="211"/>
      <c r="K21" s="991"/>
      <c r="L21" s="172" t="s">
        <v>135</v>
      </c>
      <c r="M21" s="184"/>
      <c r="N21" s="172"/>
      <c r="O21" s="186"/>
      <c r="P21" s="331"/>
      <c r="Q21" s="983"/>
      <c r="R21" s="984"/>
      <c r="S21" s="985"/>
    </row>
    <row r="22" spans="1:19" s="99" customFormat="1" ht="14.25" thickBot="1" x14ac:dyDescent="0.2">
      <c r="A22" s="98"/>
      <c r="B22" s="967"/>
      <c r="C22" s="1014"/>
      <c r="D22" s="957"/>
      <c r="E22" s="17" t="s">
        <v>2</v>
      </c>
      <c r="F22" s="318"/>
      <c r="G22" s="256" t="s">
        <v>335</v>
      </c>
      <c r="H22" s="591"/>
      <c r="I22" s="591"/>
      <c r="J22" s="592"/>
      <c r="K22" s="991"/>
      <c r="L22" s="112" t="s">
        <v>26</v>
      </c>
      <c r="M22" s="111"/>
      <c r="N22" s="112"/>
      <c r="O22" s="112"/>
      <c r="P22" s="112">
        <f>SUM(P17:P21)</f>
        <v>59822</v>
      </c>
      <c r="Q22" s="977"/>
      <c r="R22" s="978"/>
      <c r="S22" s="979"/>
    </row>
    <row r="23" spans="1:19" s="99" customFormat="1" ht="14.25" thickTop="1" x14ac:dyDescent="0.15">
      <c r="A23" s="98"/>
      <c r="B23" s="967"/>
      <c r="C23" s="1014"/>
      <c r="D23" s="1016"/>
      <c r="E23" s="17" t="s">
        <v>6</v>
      </c>
      <c r="F23" s="575">
        <f>R11*0.135</f>
        <v>64260.000000000007</v>
      </c>
      <c r="G23" s="256" t="s">
        <v>336</v>
      </c>
      <c r="H23" s="304"/>
      <c r="I23" s="591"/>
      <c r="J23" s="305"/>
      <c r="K23" s="991"/>
      <c r="L23" s="172" t="s">
        <v>669</v>
      </c>
      <c r="M23" s="184"/>
      <c r="N23" s="185" t="s">
        <v>23</v>
      </c>
      <c r="O23" s="185" t="s">
        <v>21</v>
      </c>
      <c r="P23" s="185" t="s">
        <v>24</v>
      </c>
      <c r="Q23" s="980" t="s">
        <v>25</v>
      </c>
      <c r="R23" s="981"/>
      <c r="S23" s="982"/>
    </row>
    <row r="24" spans="1:19" s="99" customFormat="1" x14ac:dyDescent="0.15">
      <c r="A24" s="98"/>
      <c r="B24" s="967"/>
      <c r="C24" s="1014"/>
      <c r="D24" s="17" t="s">
        <v>240</v>
      </c>
      <c r="E24" s="22"/>
      <c r="F24" s="318"/>
      <c r="G24" s="256" t="s">
        <v>156</v>
      </c>
      <c r="H24" s="593"/>
      <c r="I24" s="594"/>
      <c r="J24" s="595"/>
      <c r="K24" s="991"/>
      <c r="L24" s="186" t="s">
        <v>27</v>
      </c>
      <c r="M24" s="184"/>
      <c r="N24" s="172" t="s">
        <v>670</v>
      </c>
      <c r="O24" s="186"/>
      <c r="P24" s="331">
        <f>'8-1極早生算出基礎'!G36</f>
        <v>11461.353999999999</v>
      </c>
      <c r="Q24" s="983"/>
      <c r="R24" s="984"/>
      <c r="S24" s="985"/>
    </row>
    <row r="25" spans="1:19" s="99" customFormat="1" x14ac:dyDescent="0.15">
      <c r="A25" s="98"/>
      <c r="B25" s="967"/>
      <c r="C25" s="1014"/>
      <c r="D25" s="17" t="s">
        <v>74</v>
      </c>
      <c r="E25" s="22"/>
      <c r="F25" s="318"/>
      <c r="G25" s="256" t="s">
        <v>156</v>
      </c>
      <c r="H25" s="219"/>
      <c r="I25" s="220"/>
      <c r="J25" s="221"/>
      <c r="K25" s="991"/>
      <c r="L25" s="186" t="s">
        <v>28</v>
      </c>
      <c r="M25" s="184"/>
      <c r="N25" s="172" t="s">
        <v>671</v>
      </c>
      <c r="O25" s="186"/>
      <c r="P25" s="331">
        <f>'8-1極早生算出基礎'!G49</f>
        <v>22722.050000000003</v>
      </c>
      <c r="Q25" s="983"/>
      <c r="R25" s="984"/>
      <c r="S25" s="985"/>
    </row>
    <row r="26" spans="1:19" s="99" customFormat="1" x14ac:dyDescent="0.15">
      <c r="A26" s="98"/>
      <c r="B26" s="967"/>
      <c r="C26" s="1014"/>
      <c r="D26" s="17" t="s">
        <v>96</v>
      </c>
      <c r="E26" s="18"/>
      <c r="F26" s="596">
        <f>'8-1極早生算出基礎'!V57</f>
        <v>5509.4</v>
      </c>
      <c r="G26" s="986" t="s">
        <v>695</v>
      </c>
      <c r="H26" s="987"/>
      <c r="I26" s="987"/>
      <c r="J26" s="973"/>
      <c r="K26" s="991"/>
      <c r="L26" s="186" t="s">
        <v>29</v>
      </c>
      <c r="M26" s="184"/>
      <c r="N26" s="172" t="s">
        <v>667</v>
      </c>
      <c r="O26" s="186"/>
      <c r="P26" s="331">
        <f>'8-1極早生算出基礎'!G53</f>
        <v>4243</v>
      </c>
      <c r="Q26" s="983"/>
      <c r="R26" s="984"/>
      <c r="S26" s="985"/>
    </row>
    <row r="27" spans="1:19" s="99" customFormat="1" x14ac:dyDescent="0.15">
      <c r="A27" s="98"/>
      <c r="B27" s="967"/>
      <c r="C27" s="1014"/>
      <c r="D27" s="23" t="s">
        <v>75</v>
      </c>
      <c r="E27" s="24"/>
      <c r="F27" s="318">
        <v>5000</v>
      </c>
      <c r="G27" s="172" t="s">
        <v>698</v>
      </c>
      <c r="H27" s="219"/>
      <c r="I27" s="220"/>
      <c r="J27" s="595"/>
      <c r="K27" s="991"/>
      <c r="L27" s="186" t="s">
        <v>106</v>
      </c>
      <c r="M27" s="184"/>
      <c r="N27" s="172" t="s">
        <v>672</v>
      </c>
      <c r="O27" s="186"/>
      <c r="P27" s="331">
        <f>'8-1極早生算出基礎'!G57</f>
        <v>7981.3</v>
      </c>
      <c r="Q27" s="983"/>
      <c r="R27" s="984"/>
      <c r="S27" s="985"/>
    </row>
    <row r="28" spans="1:19" s="99" customFormat="1" ht="14.25" thickBot="1" x14ac:dyDescent="0.2">
      <c r="A28" s="98"/>
      <c r="B28" s="967"/>
      <c r="C28" s="1014"/>
      <c r="D28" s="17" t="s">
        <v>53</v>
      </c>
      <c r="E28" s="18"/>
      <c r="F28" s="318">
        <f>'8-1極早生算出基礎'!N57</f>
        <v>1031.76</v>
      </c>
      <c r="G28" s="986" t="s">
        <v>695</v>
      </c>
      <c r="H28" s="987"/>
      <c r="I28" s="987"/>
      <c r="J28" s="973"/>
      <c r="K28" s="991"/>
      <c r="L28" s="112" t="s">
        <v>26</v>
      </c>
      <c r="M28" s="111"/>
      <c r="N28" s="112"/>
      <c r="O28" s="112"/>
      <c r="P28" s="112">
        <f>SUM(P24:P27)</f>
        <v>46407.704000000005</v>
      </c>
      <c r="Q28" s="977"/>
      <c r="R28" s="978"/>
      <c r="S28" s="979"/>
    </row>
    <row r="29" spans="1:19" s="99" customFormat="1" ht="14.25" thickTop="1" x14ac:dyDescent="0.15">
      <c r="A29" s="98"/>
      <c r="B29" s="967"/>
      <c r="C29" s="1014"/>
      <c r="D29" s="17" t="s">
        <v>241</v>
      </c>
      <c r="E29" s="22"/>
      <c r="F29" s="318">
        <f>SUM(F21:F28)/99</f>
        <v>1925.2642424242424</v>
      </c>
      <c r="G29" s="318" t="s">
        <v>258</v>
      </c>
      <c r="H29" s="586">
        <v>0.01</v>
      </c>
      <c r="I29" s="183"/>
      <c r="J29" s="597"/>
      <c r="K29" s="991"/>
      <c r="L29" s="172" t="s">
        <v>673</v>
      </c>
      <c r="M29" s="184"/>
      <c r="N29" s="185" t="s">
        <v>23</v>
      </c>
      <c r="O29" s="185" t="s">
        <v>21</v>
      </c>
      <c r="P29" s="185" t="s">
        <v>24</v>
      </c>
      <c r="Q29" s="980" t="s">
        <v>25</v>
      </c>
      <c r="R29" s="981"/>
      <c r="S29" s="982"/>
    </row>
    <row r="30" spans="1:19" s="99" customFormat="1" ht="14.25" thickBot="1" x14ac:dyDescent="0.2">
      <c r="A30" s="98"/>
      <c r="B30" s="968"/>
      <c r="C30" s="1015"/>
      <c r="D30" s="1017" t="s">
        <v>163</v>
      </c>
      <c r="E30" s="1018"/>
      <c r="F30" s="173">
        <f>SUM(F21:F29)</f>
        <v>192526.42424242425</v>
      </c>
      <c r="G30" s="174"/>
      <c r="H30" s="175"/>
      <c r="I30" s="176"/>
      <c r="J30" s="177"/>
      <c r="K30" s="991"/>
      <c r="L30" s="186" t="s">
        <v>674</v>
      </c>
      <c r="M30" s="187"/>
      <c r="N30" s="172"/>
      <c r="O30" s="188"/>
      <c r="P30" s="331">
        <f>'8-1極早生算出基礎'!N10</f>
        <v>560.64</v>
      </c>
      <c r="Q30" s="1019"/>
      <c r="R30" s="1020"/>
      <c r="S30" s="1021"/>
    </row>
    <row r="31" spans="1:19" s="99" customFormat="1" x14ac:dyDescent="0.15">
      <c r="A31" s="98"/>
      <c r="B31" s="122"/>
      <c r="C31" s="118"/>
      <c r="D31" s="118"/>
      <c r="E31" s="118"/>
      <c r="F31" s="118"/>
      <c r="G31" s="118"/>
      <c r="H31" s="118"/>
      <c r="I31" s="118"/>
      <c r="J31" s="118"/>
      <c r="K31" s="991"/>
      <c r="L31" s="186" t="s">
        <v>675</v>
      </c>
      <c r="M31" s="187"/>
      <c r="N31" s="172"/>
      <c r="O31" s="188">
        <v>0</v>
      </c>
      <c r="P31" s="331">
        <f>'8-1極早生算出基礎'!N17</f>
        <v>3627.3600000000006</v>
      </c>
      <c r="Q31" s="1019"/>
      <c r="R31" s="1020"/>
      <c r="S31" s="1021"/>
    </row>
    <row r="32" spans="1:19" s="99" customFormat="1" x14ac:dyDescent="0.15">
      <c r="A32" s="98"/>
      <c r="B32" s="110"/>
      <c r="C32" s="127"/>
      <c r="D32" s="110"/>
      <c r="E32" s="110"/>
      <c r="F32" s="125"/>
      <c r="G32" s="125"/>
      <c r="H32" s="126"/>
      <c r="I32" s="118"/>
      <c r="J32" s="118"/>
      <c r="K32" s="991"/>
      <c r="L32" s="186" t="s">
        <v>676</v>
      </c>
      <c r="M32" s="184"/>
      <c r="N32" s="188"/>
      <c r="O32" s="188"/>
      <c r="P32" s="331">
        <f>SUM(P30:P31)*R32</f>
        <v>1256.4000000000003</v>
      </c>
      <c r="Q32" s="303" t="s">
        <v>677</v>
      </c>
      <c r="R32" s="598">
        <v>0.3</v>
      </c>
      <c r="S32" s="599"/>
    </row>
    <row r="33" spans="1:23" ht="18" customHeight="1" x14ac:dyDescent="0.15">
      <c r="K33" s="991"/>
      <c r="L33" s="186" t="s">
        <v>678</v>
      </c>
      <c r="M33" s="187"/>
      <c r="N33" s="172"/>
      <c r="O33" s="188">
        <v>0</v>
      </c>
      <c r="P33" s="331">
        <f>'8-1極早生算出基礎'!N22</f>
        <v>294.7</v>
      </c>
      <c r="Q33" s="983"/>
      <c r="R33" s="984"/>
      <c r="S33" s="985"/>
    </row>
    <row r="34" spans="1:23" ht="18" customHeight="1" x14ac:dyDescent="0.15">
      <c r="K34" s="991"/>
      <c r="L34" s="186" t="s">
        <v>679</v>
      </c>
      <c r="M34" s="187"/>
      <c r="N34" s="172"/>
      <c r="O34" s="188"/>
      <c r="P34" s="331">
        <v>0</v>
      </c>
      <c r="Q34" s="983"/>
      <c r="R34" s="984"/>
      <c r="S34" s="985"/>
    </row>
    <row r="35" spans="1:23" ht="18" customHeight="1" x14ac:dyDescent="0.15">
      <c r="K35" s="991"/>
      <c r="L35" s="186" t="s">
        <v>238</v>
      </c>
      <c r="M35" s="187"/>
      <c r="N35" s="172"/>
      <c r="O35" s="188"/>
      <c r="P35" s="331">
        <v>0</v>
      </c>
      <c r="Q35" s="303"/>
      <c r="R35" s="304"/>
      <c r="S35" s="305"/>
    </row>
    <row r="36" spans="1:23" ht="18" customHeight="1" x14ac:dyDescent="0.15">
      <c r="K36" s="991"/>
      <c r="L36" s="186" t="s">
        <v>680</v>
      </c>
      <c r="M36" s="184"/>
      <c r="N36" s="172"/>
      <c r="O36" s="188"/>
      <c r="P36" s="331">
        <v>0</v>
      </c>
      <c r="Q36" s="983"/>
      <c r="R36" s="984"/>
      <c r="S36" s="985"/>
    </row>
    <row r="37" spans="1:23" ht="18" customHeight="1" thickBot="1" x14ac:dyDescent="0.2">
      <c r="K37" s="992"/>
      <c r="L37" s="124" t="s">
        <v>26</v>
      </c>
      <c r="M37" s="123"/>
      <c r="N37" s="124"/>
      <c r="O37" s="124"/>
      <c r="P37" s="124">
        <f>SUM(P30:P36)</f>
        <v>5739.1000000000013</v>
      </c>
      <c r="Q37" s="1022"/>
      <c r="R37" s="1023"/>
      <c r="S37" s="1024"/>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T51" s="99"/>
      <c r="U51" s="99"/>
      <c r="V51" s="99"/>
      <c r="W51" s="120"/>
    </row>
    <row r="52" spans="2:23" s="117" customFormat="1" x14ac:dyDescent="0.15">
      <c r="B52" s="98"/>
      <c r="C52" s="98"/>
      <c r="D52" s="98"/>
      <c r="E52" s="98"/>
      <c r="F52" s="98"/>
      <c r="G52" s="98"/>
      <c r="H52" s="98"/>
      <c r="I52" s="98"/>
      <c r="J52" s="98"/>
      <c r="T52" s="119"/>
      <c r="U52" s="99"/>
      <c r="V52" s="120"/>
      <c r="W52" s="119"/>
    </row>
    <row r="53" spans="2:23" s="117" customFormat="1" x14ac:dyDescent="0.15">
      <c r="B53" s="98"/>
      <c r="C53" s="98"/>
      <c r="D53" s="98"/>
      <c r="E53" s="98"/>
      <c r="F53" s="98"/>
      <c r="G53" s="98"/>
      <c r="H53" s="98"/>
      <c r="I53" s="98"/>
      <c r="J53" s="98"/>
      <c r="T53" s="99"/>
      <c r="U53" s="99"/>
      <c r="V53" s="99"/>
      <c r="W53" s="99"/>
    </row>
    <row r="54" spans="2:23" s="117" customFormat="1" ht="13.5" customHeight="1" x14ac:dyDescent="0.15">
      <c r="B54" s="98"/>
      <c r="C54" s="98"/>
      <c r="D54" s="98"/>
      <c r="E54" s="98"/>
      <c r="F54" s="98"/>
      <c r="G54" s="98"/>
      <c r="H54" s="98"/>
      <c r="I54" s="98"/>
      <c r="J54" s="98"/>
      <c r="T54" s="100"/>
      <c r="U54" s="99"/>
      <c r="V54" s="100"/>
      <c r="W54" s="119"/>
    </row>
    <row r="55" spans="2:23" s="117" customFormat="1" x14ac:dyDescent="0.15">
      <c r="B55" s="98"/>
      <c r="C55" s="98"/>
      <c r="D55" s="98"/>
      <c r="E55" s="98"/>
      <c r="F55" s="98"/>
      <c r="G55" s="98"/>
      <c r="H55" s="98"/>
      <c r="I55" s="98"/>
      <c r="J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50">
    <mergeCell ref="Q31:S31"/>
    <mergeCell ref="Q33:S33"/>
    <mergeCell ref="Q34:S34"/>
    <mergeCell ref="Q36:S36"/>
    <mergeCell ref="Q37:S37"/>
    <mergeCell ref="C21:C30"/>
    <mergeCell ref="D21:D23"/>
    <mergeCell ref="Q21:S21"/>
    <mergeCell ref="Q22:S22"/>
    <mergeCell ref="Q23:S23"/>
    <mergeCell ref="Q24:S24"/>
    <mergeCell ref="Q25:S25"/>
    <mergeCell ref="G26:J26"/>
    <mergeCell ref="Q27:S27"/>
    <mergeCell ref="G28:J28"/>
    <mergeCell ref="Q28:S28"/>
    <mergeCell ref="Q29:S29"/>
    <mergeCell ref="D30:E30"/>
    <mergeCell ref="Q30:S30"/>
    <mergeCell ref="Q18:S18"/>
    <mergeCell ref="Q19:S19"/>
    <mergeCell ref="Q26:S26"/>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N17"/>
  <sheetViews>
    <sheetView zoomScale="75" zoomScaleNormal="75" zoomScaleSheetLayoutView="87" workbookViewId="0"/>
  </sheetViews>
  <sheetFormatPr defaultRowHeight="13.5" x14ac:dyDescent="0.15"/>
  <cols>
    <col min="1" max="1" width="1.75" customWidth="1"/>
    <col min="2" max="2" width="20" customWidth="1"/>
    <col min="3" max="3" width="4.625" customWidth="1"/>
    <col min="4" max="39" width="5.625" customWidth="1"/>
    <col min="40" max="40" width="8.625" customWidth="1"/>
  </cols>
  <sheetData>
    <row r="1" spans="2:40" ht="14.25" thickBot="1" x14ac:dyDescent="0.2"/>
    <row r="2" spans="2:40" ht="20.100000000000001" customHeight="1" x14ac:dyDescent="0.15">
      <c r="B2" s="1036"/>
      <c r="C2" s="1037"/>
      <c r="D2" s="1033">
        <v>1</v>
      </c>
      <c r="E2" s="1034"/>
      <c r="F2" s="1035"/>
      <c r="G2" s="1033">
        <v>2</v>
      </c>
      <c r="H2" s="1034"/>
      <c r="I2" s="1035"/>
      <c r="J2" s="1033">
        <v>3</v>
      </c>
      <c r="K2" s="1034"/>
      <c r="L2" s="1035"/>
      <c r="M2" s="1033">
        <v>4</v>
      </c>
      <c r="N2" s="1034"/>
      <c r="O2" s="1035"/>
      <c r="P2" s="1033">
        <v>5</v>
      </c>
      <c r="Q2" s="1034"/>
      <c r="R2" s="1035"/>
      <c r="S2" s="1033">
        <v>6</v>
      </c>
      <c r="T2" s="1034"/>
      <c r="U2" s="1035"/>
      <c r="V2" s="1033">
        <v>7</v>
      </c>
      <c r="W2" s="1034"/>
      <c r="X2" s="1035"/>
      <c r="Y2" s="1033">
        <v>8</v>
      </c>
      <c r="Z2" s="1034"/>
      <c r="AA2" s="1035"/>
      <c r="AB2" s="1033">
        <v>9</v>
      </c>
      <c r="AC2" s="1034"/>
      <c r="AD2" s="1035"/>
      <c r="AE2" s="1033">
        <v>10</v>
      </c>
      <c r="AF2" s="1034"/>
      <c r="AG2" s="1035"/>
      <c r="AH2" s="1033">
        <v>11</v>
      </c>
      <c r="AI2" s="1034"/>
      <c r="AJ2" s="1035"/>
      <c r="AK2" s="1033">
        <v>12</v>
      </c>
      <c r="AL2" s="1034"/>
      <c r="AM2" s="1035"/>
      <c r="AN2" s="1025" t="s">
        <v>30</v>
      </c>
    </row>
    <row r="3" spans="2:40" ht="20.100000000000001" customHeight="1" x14ac:dyDescent="0.15">
      <c r="B3" s="1038"/>
      <c r="C3" s="1039"/>
      <c r="D3" s="496" t="s">
        <v>31</v>
      </c>
      <c r="E3" s="497" t="s">
        <v>32</v>
      </c>
      <c r="F3" s="498" t="s">
        <v>33</v>
      </c>
      <c r="G3" s="496" t="s">
        <v>31</v>
      </c>
      <c r="H3" s="498" t="s">
        <v>32</v>
      </c>
      <c r="I3" s="498" t="s">
        <v>33</v>
      </c>
      <c r="J3" s="496" t="s">
        <v>31</v>
      </c>
      <c r="K3" s="498" t="s">
        <v>32</v>
      </c>
      <c r="L3" s="498" t="s">
        <v>33</v>
      </c>
      <c r="M3" s="496" t="s">
        <v>31</v>
      </c>
      <c r="N3" s="498" t="s">
        <v>32</v>
      </c>
      <c r="O3" s="498" t="s">
        <v>33</v>
      </c>
      <c r="P3" s="496" t="s">
        <v>31</v>
      </c>
      <c r="Q3" s="498" t="s">
        <v>32</v>
      </c>
      <c r="R3" s="498" t="s">
        <v>33</v>
      </c>
      <c r="S3" s="496" t="s">
        <v>31</v>
      </c>
      <c r="T3" s="499" t="s">
        <v>32</v>
      </c>
      <c r="U3" s="499" t="s">
        <v>33</v>
      </c>
      <c r="V3" s="496" t="s">
        <v>31</v>
      </c>
      <c r="W3" s="498" t="s">
        <v>32</v>
      </c>
      <c r="X3" s="498" t="s">
        <v>33</v>
      </c>
      <c r="Y3" s="496" t="s">
        <v>31</v>
      </c>
      <c r="Z3" s="498" t="s">
        <v>32</v>
      </c>
      <c r="AA3" s="498" t="s">
        <v>33</v>
      </c>
      <c r="AB3" s="496" t="s">
        <v>31</v>
      </c>
      <c r="AC3" s="498" t="s">
        <v>32</v>
      </c>
      <c r="AD3" s="498" t="s">
        <v>33</v>
      </c>
      <c r="AE3" s="496" t="s">
        <v>31</v>
      </c>
      <c r="AF3" s="498" t="s">
        <v>32</v>
      </c>
      <c r="AG3" s="498" t="s">
        <v>33</v>
      </c>
      <c r="AH3" s="496" t="s">
        <v>31</v>
      </c>
      <c r="AI3" s="498" t="s">
        <v>32</v>
      </c>
      <c r="AJ3" s="498" t="s">
        <v>33</v>
      </c>
      <c r="AK3" s="496" t="s">
        <v>31</v>
      </c>
      <c r="AL3" s="498" t="s">
        <v>32</v>
      </c>
      <c r="AM3" s="498" t="s">
        <v>33</v>
      </c>
      <c r="AN3" s="1026"/>
    </row>
    <row r="4" spans="2:40" ht="20.100000000000001" customHeight="1" x14ac:dyDescent="0.15">
      <c r="B4" s="1027" t="s">
        <v>807</v>
      </c>
      <c r="C4" s="1028"/>
      <c r="D4" s="688">
        <f>'５-１早生作業時間'!D28</f>
        <v>0</v>
      </c>
      <c r="E4" s="688">
        <f>'５-１早生作業時間'!E28</f>
        <v>0</v>
      </c>
      <c r="F4" s="688">
        <f>'５-１早生作業時間'!F28</f>
        <v>0</v>
      </c>
      <c r="G4" s="688">
        <f>'５-１早生作業時間'!G28</f>
        <v>0</v>
      </c>
      <c r="H4" s="688">
        <f>'５-１早生作業時間'!H28</f>
        <v>20</v>
      </c>
      <c r="I4" s="688">
        <f>'５-１早生作業時間'!I28</f>
        <v>2.5</v>
      </c>
      <c r="J4" s="688">
        <f>'５-１早生作業時間'!J28</f>
        <v>0</v>
      </c>
      <c r="K4" s="688">
        <f>'５-１早生作業時間'!K28</f>
        <v>20</v>
      </c>
      <c r="L4" s="688">
        <f>'５-１早生作業時間'!L28</f>
        <v>85</v>
      </c>
      <c r="M4" s="688">
        <f>'５-１早生作業時間'!M28</f>
        <v>90</v>
      </c>
      <c r="N4" s="688">
        <f>'５-１早生作業時間'!N28</f>
        <v>5</v>
      </c>
      <c r="O4" s="688">
        <f>'５-１早生作業時間'!O28</f>
        <v>0</v>
      </c>
      <c r="P4" s="688">
        <f>'５-１早生作業時間'!P28</f>
        <v>25</v>
      </c>
      <c r="Q4" s="688">
        <f>'５-１早生作業時間'!Q28</f>
        <v>2.5</v>
      </c>
      <c r="R4" s="688">
        <f>'５-１早生作業時間'!R28</f>
        <v>10</v>
      </c>
      <c r="S4" s="688">
        <f>'５-１早生作業時間'!S28</f>
        <v>0</v>
      </c>
      <c r="T4" s="688">
        <f>'５-１早生作業時間'!T28</f>
        <v>15</v>
      </c>
      <c r="U4" s="688">
        <f>'５-１早生作業時間'!U28</f>
        <v>2.5</v>
      </c>
      <c r="V4" s="688">
        <f>'５-１早生作業時間'!V28</f>
        <v>0</v>
      </c>
      <c r="W4" s="688">
        <f>'５-１早生作業時間'!W28</f>
        <v>12.5</v>
      </c>
      <c r="X4" s="688">
        <f>'５-１早生作業時間'!X28</f>
        <v>5</v>
      </c>
      <c r="Y4" s="688">
        <f>'５-１早生作業時間'!Y28</f>
        <v>35</v>
      </c>
      <c r="Z4" s="688">
        <f>'５-１早生作業時間'!Z28</f>
        <v>72.5</v>
      </c>
      <c r="AA4" s="688">
        <f>'５-１早生作業時間'!AA28</f>
        <v>25</v>
      </c>
      <c r="AB4" s="688">
        <f>'５-１早生作業時間'!AB28</f>
        <v>0</v>
      </c>
      <c r="AC4" s="688">
        <f>'５-１早生作業時間'!AC28</f>
        <v>47.5</v>
      </c>
      <c r="AD4" s="688">
        <f>'５-１早生作業時間'!AD28</f>
        <v>50</v>
      </c>
      <c r="AE4" s="688">
        <f>'５-１早生作業時間'!AE28</f>
        <v>0</v>
      </c>
      <c r="AF4" s="688">
        <f>'５-１早生作業時間'!AF28</f>
        <v>7.5</v>
      </c>
      <c r="AG4" s="688">
        <f>'５-１早生作業時間'!AG28</f>
        <v>92.5</v>
      </c>
      <c r="AH4" s="688">
        <f>'５-１早生作業時間'!AH28</f>
        <v>120</v>
      </c>
      <c r="AI4" s="688">
        <f>'５-１早生作業時間'!AI28</f>
        <v>125</v>
      </c>
      <c r="AJ4" s="688">
        <f>'５-１早生作業時間'!AJ28</f>
        <v>125</v>
      </c>
      <c r="AK4" s="688">
        <f>'５-１早生作業時間'!AK28</f>
        <v>0</v>
      </c>
      <c r="AL4" s="688">
        <f>'５-１早生作業時間'!AL28</f>
        <v>0</v>
      </c>
      <c r="AM4" s="688">
        <f>'５-１早生作業時間'!AM28</f>
        <v>0</v>
      </c>
      <c r="AN4" s="693">
        <f>'５-１早生作業時間'!AN28</f>
        <v>995</v>
      </c>
    </row>
    <row r="5" spans="2:40" ht="20.100000000000001" customHeight="1" x14ac:dyDescent="0.15">
      <c r="B5" s="1042" t="s">
        <v>808</v>
      </c>
      <c r="C5" s="1043"/>
      <c r="D5" s="688">
        <f>'５-２いしじ作業時間'!D28</f>
        <v>0</v>
      </c>
      <c r="E5" s="688">
        <f>'５-２いしじ作業時間'!E28</f>
        <v>0</v>
      </c>
      <c r="F5" s="688">
        <f>'５-２いしじ作業時間'!F28</f>
        <v>0</v>
      </c>
      <c r="G5" s="688">
        <f>'５-２いしじ作業時間'!G28</f>
        <v>0</v>
      </c>
      <c r="H5" s="688">
        <f>'５-２いしじ作業時間'!H28</f>
        <v>40</v>
      </c>
      <c r="I5" s="688">
        <f>'５-２いしじ作業時間'!I28</f>
        <v>5</v>
      </c>
      <c r="J5" s="688">
        <f>'５-２いしじ作業時間'!J28</f>
        <v>85</v>
      </c>
      <c r="K5" s="688">
        <f>'５-２いしじ作業時間'!K28</f>
        <v>160</v>
      </c>
      <c r="L5" s="688">
        <f>'５-２いしじ作業時間'!L28</f>
        <v>85</v>
      </c>
      <c r="M5" s="688">
        <f>'５-２いしじ作業時間'!M28</f>
        <v>20</v>
      </c>
      <c r="N5" s="688">
        <f>'５-２いしじ作業時間'!N28</f>
        <v>90</v>
      </c>
      <c r="O5" s="688">
        <f>'５-２いしじ作業時間'!O28</f>
        <v>0</v>
      </c>
      <c r="P5" s="688">
        <f>'５-２いしじ作業時間'!P28</f>
        <v>95</v>
      </c>
      <c r="Q5" s="688">
        <f>'５-２いしじ作業時間'!Q28</f>
        <v>5</v>
      </c>
      <c r="R5" s="688">
        <f>'５-２いしじ作業時間'!R28</f>
        <v>15</v>
      </c>
      <c r="S5" s="688">
        <f>'５-２いしじ作業時間'!S28</f>
        <v>0</v>
      </c>
      <c r="T5" s="688">
        <f>'５-２いしじ作業時間'!T28</f>
        <v>35</v>
      </c>
      <c r="U5" s="688">
        <f>'５-２いしじ作業時間'!U28</f>
        <v>5</v>
      </c>
      <c r="V5" s="688">
        <f>'５-２いしじ作業時間'!V28</f>
        <v>0</v>
      </c>
      <c r="W5" s="688">
        <f>'５-２いしじ作業時間'!W28</f>
        <v>25</v>
      </c>
      <c r="X5" s="688">
        <f>'５-２いしじ作業時間'!X28</f>
        <v>160</v>
      </c>
      <c r="Y5" s="688">
        <f>'５-２いしじ作業時間'!Y28</f>
        <v>0</v>
      </c>
      <c r="Z5" s="688">
        <f>'５-２いしじ作業時間'!Z28</f>
        <v>45</v>
      </c>
      <c r="AA5" s="688">
        <f>'５-２いしじ作業時間'!AA28</f>
        <v>150</v>
      </c>
      <c r="AB5" s="688">
        <f>'５-２いしじ作業時間'!AB28</f>
        <v>5</v>
      </c>
      <c r="AC5" s="688">
        <f>'５-２いしじ作業時間'!AC28</f>
        <v>20</v>
      </c>
      <c r="AD5" s="688">
        <f>'５-２いしじ作業時間'!AD28</f>
        <v>90</v>
      </c>
      <c r="AE5" s="688">
        <f>'５-２いしじ作業時間'!AE28</f>
        <v>0</v>
      </c>
      <c r="AF5" s="688">
        <f>'５-２いしじ作業時間'!AF28</f>
        <v>10</v>
      </c>
      <c r="AG5" s="688">
        <f>'５-２いしじ作業時間'!AG28</f>
        <v>0</v>
      </c>
      <c r="AH5" s="688">
        <f>'５-２いしじ作業時間'!AH28</f>
        <v>5</v>
      </c>
      <c r="AI5" s="688">
        <f>'５-２いしじ作業時間'!AI28</f>
        <v>5</v>
      </c>
      <c r="AJ5" s="688">
        <f>'５-２いしじ作業時間'!AJ28</f>
        <v>260</v>
      </c>
      <c r="AK5" s="688">
        <f>'５-２いしじ作業時間'!AK28</f>
        <v>520</v>
      </c>
      <c r="AL5" s="688">
        <f>'５-２いしじ作業時間'!AL28</f>
        <v>120</v>
      </c>
      <c r="AM5" s="688">
        <f>'５-２いしじ作業時間'!AM28</f>
        <v>10</v>
      </c>
      <c r="AN5" s="693">
        <f>'５-２いしじ作業時間'!AN28</f>
        <v>2065</v>
      </c>
    </row>
    <row r="6" spans="2:40" ht="20.100000000000001" customHeight="1" x14ac:dyDescent="0.15">
      <c r="B6" s="1042" t="s">
        <v>809</v>
      </c>
      <c r="C6" s="1043"/>
      <c r="D6" s="688">
        <f>'５-３レモン作業時間'!D28</f>
        <v>0</v>
      </c>
      <c r="E6" s="688">
        <f>'５-３レモン作業時間'!E28</f>
        <v>0</v>
      </c>
      <c r="F6" s="688">
        <f>'５-３レモン作業時間'!F28</f>
        <v>0</v>
      </c>
      <c r="G6" s="688">
        <f>'５-３レモン作業時間'!G28</f>
        <v>0</v>
      </c>
      <c r="H6" s="688">
        <f>'５-３レモン作業時間'!H28</f>
        <v>240</v>
      </c>
      <c r="I6" s="688">
        <f>'５-３レモン作業時間'!I28</f>
        <v>30</v>
      </c>
      <c r="J6" s="688">
        <f>'５-３レモン作業時間'!J28</f>
        <v>30</v>
      </c>
      <c r="K6" s="688">
        <f>'５-３レモン作業時間'!K28</f>
        <v>0</v>
      </c>
      <c r="L6" s="688">
        <f>'５-３レモン作業時間'!L28</f>
        <v>60</v>
      </c>
      <c r="M6" s="688">
        <f>'５-３レモン作業時間'!M28</f>
        <v>1680</v>
      </c>
      <c r="N6" s="688">
        <f>'５-３レモン作業時間'!N28</f>
        <v>1020</v>
      </c>
      <c r="O6" s="688">
        <f>'５-３レモン作業時間'!O28</f>
        <v>90</v>
      </c>
      <c r="P6" s="688">
        <f>'５-３レモン作業時間'!P28</f>
        <v>120</v>
      </c>
      <c r="Q6" s="688">
        <f>'５-３レモン作業時間'!Q28</f>
        <v>0</v>
      </c>
      <c r="R6" s="688">
        <f>'５-３レモン作業時間'!R28</f>
        <v>30</v>
      </c>
      <c r="S6" s="688">
        <f>'５-３レモン作業時間'!S28</f>
        <v>30</v>
      </c>
      <c r="T6" s="688">
        <f>'５-３レモン作業時間'!T28</f>
        <v>0</v>
      </c>
      <c r="U6" s="688">
        <f>'５-３レモン作業時間'!U28</f>
        <v>90</v>
      </c>
      <c r="V6" s="688">
        <f>'５-３レモン作業時間'!V28</f>
        <v>120</v>
      </c>
      <c r="W6" s="688">
        <f>'５-３レモン作業時間'!W28</f>
        <v>240</v>
      </c>
      <c r="X6" s="688">
        <f>'５-３レモン作業時間'!X28</f>
        <v>330</v>
      </c>
      <c r="Y6" s="688">
        <f>'５-３レモン作業時間'!Y28</f>
        <v>0</v>
      </c>
      <c r="Z6" s="688">
        <f>'５-３レモン作業時間'!Z28</f>
        <v>180</v>
      </c>
      <c r="AA6" s="688">
        <f>'５-３レモン作業時間'!AA28</f>
        <v>270</v>
      </c>
      <c r="AB6" s="688">
        <f>'５-３レモン作業時間'!AB28</f>
        <v>240</v>
      </c>
      <c r="AC6" s="688">
        <f>'５-３レモン作業時間'!AC28</f>
        <v>150</v>
      </c>
      <c r="AD6" s="688">
        <f>'５-３レモン作業時間'!AD28</f>
        <v>30</v>
      </c>
      <c r="AE6" s="688">
        <f>'５-３レモン作業時間'!AE28</f>
        <v>0</v>
      </c>
      <c r="AF6" s="688">
        <f>'５-３レモン作業時間'!AF28</f>
        <v>840</v>
      </c>
      <c r="AG6" s="688">
        <f>'５-３レモン作業時間'!AG28</f>
        <v>0</v>
      </c>
      <c r="AH6" s="688">
        <f>'５-３レモン作業時間'!AH28</f>
        <v>0</v>
      </c>
      <c r="AI6" s="688">
        <f>'５-３レモン作業時間'!AI28</f>
        <v>780</v>
      </c>
      <c r="AJ6" s="688">
        <f>'５-３レモン作業時間'!AJ28</f>
        <v>0</v>
      </c>
      <c r="AK6" s="688">
        <f>'５-３レモン作業時間'!AK28</f>
        <v>0</v>
      </c>
      <c r="AL6" s="688">
        <f>'５-３レモン作業時間'!AL28</f>
        <v>0</v>
      </c>
      <c r="AM6" s="688">
        <f>'５-３レモン作業時間'!AM28</f>
        <v>780</v>
      </c>
      <c r="AN6" s="693">
        <f>'５-３レモン作業時間'!AN28</f>
        <v>7380</v>
      </c>
    </row>
    <row r="7" spans="2:40" ht="20.100000000000001" customHeight="1" x14ac:dyDescent="0.15">
      <c r="B7" s="1046" t="s">
        <v>810</v>
      </c>
      <c r="C7" s="1047"/>
      <c r="D7" s="688">
        <f>'５-４はるみ作業時間'!D29</f>
        <v>125</v>
      </c>
      <c r="E7" s="688">
        <f>'５-４はるみ作業時間'!E29</f>
        <v>5</v>
      </c>
      <c r="F7" s="688">
        <f>'５-４はるみ作業時間'!F29</f>
        <v>20</v>
      </c>
      <c r="G7" s="688">
        <f>'５-４はるみ作業時間'!G29</f>
        <v>20</v>
      </c>
      <c r="H7" s="688">
        <f>'５-４はるみ作業時間'!H29</f>
        <v>42.5</v>
      </c>
      <c r="I7" s="688">
        <f>'５-４はるみ作業時間'!I29</f>
        <v>15</v>
      </c>
      <c r="J7" s="688">
        <f>'５-４はるみ作業時間'!J29</f>
        <v>10</v>
      </c>
      <c r="K7" s="688">
        <f>'５-４はるみ作業時間'!K29</f>
        <v>25</v>
      </c>
      <c r="L7" s="688">
        <f>'５-４はるみ作業時間'!L29</f>
        <v>45</v>
      </c>
      <c r="M7" s="688">
        <f>'５-４はるみ作業時間'!M29</f>
        <v>65</v>
      </c>
      <c r="N7" s="688">
        <f>'５-４はるみ作業時間'!N29</f>
        <v>0</v>
      </c>
      <c r="O7" s="688">
        <f>'５-４はるみ作業時間'!O29</f>
        <v>5</v>
      </c>
      <c r="P7" s="688">
        <f>'５-４はるみ作業時間'!P29</f>
        <v>10</v>
      </c>
      <c r="Q7" s="688">
        <f>'５-４はるみ作業時間'!Q29</f>
        <v>2.5</v>
      </c>
      <c r="R7" s="688">
        <f>'５-４はるみ作業時間'!R29</f>
        <v>5</v>
      </c>
      <c r="S7" s="688">
        <f>'５-４はるみ作業時間'!S29</f>
        <v>0</v>
      </c>
      <c r="T7" s="688">
        <f>'５-４はるみ作業時間'!T29</f>
        <v>0</v>
      </c>
      <c r="U7" s="688">
        <f>'５-４はるみ作業時間'!U29</f>
        <v>67.5</v>
      </c>
      <c r="V7" s="688">
        <f>'５-４はるみ作業時間'!V29</f>
        <v>20</v>
      </c>
      <c r="W7" s="688">
        <f>'５-４はるみ作業時間'!W29</f>
        <v>32.5</v>
      </c>
      <c r="X7" s="688">
        <f>'５-４はるみ作業時間'!X29</f>
        <v>5</v>
      </c>
      <c r="Y7" s="688">
        <f>'５-４はるみ作業時間'!Y29</f>
        <v>0</v>
      </c>
      <c r="Z7" s="688">
        <f>'５-４はるみ作業時間'!Z29</f>
        <v>22.5</v>
      </c>
      <c r="AA7" s="688">
        <f>'５-４はるみ作業時間'!AA29</f>
        <v>25</v>
      </c>
      <c r="AB7" s="688">
        <f>'５-４はるみ作業時間'!AB29</f>
        <v>2.5</v>
      </c>
      <c r="AC7" s="688">
        <f>'５-４はるみ作業時間'!AC29</f>
        <v>10</v>
      </c>
      <c r="AD7" s="688">
        <f>'５-４はるみ作業時間'!AD29</f>
        <v>2.5</v>
      </c>
      <c r="AE7" s="688">
        <f>'５-４はるみ作業時間'!AE29</f>
        <v>0</v>
      </c>
      <c r="AF7" s="688">
        <f>'５-４はるみ作業時間'!AF29</f>
        <v>5</v>
      </c>
      <c r="AG7" s="688">
        <f>'５-４はるみ作業時間'!AG29</f>
        <v>0</v>
      </c>
      <c r="AH7" s="688">
        <f>'５-４はるみ作業時間'!AH29</f>
        <v>0</v>
      </c>
      <c r="AI7" s="688">
        <f>'５-４はるみ作業時間'!AI29</f>
        <v>0</v>
      </c>
      <c r="AJ7" s="688">
        <f>'５-４はるみ作業時間'!AJ29</f>
        <v>0</v>
      </c>
      <c r="AK7" s="688">
        <f>'５-４はるみ作業時間'!AK29</f>
        <v>2.5</v>
      </c>
      <c r="AL7" s="688">
        <f>'５-４はるみ作業時間'!AL29</f>
        <v>0</v>
      </c>
      <c r="AM7" s="688">
        <f>'５-４はるみ作業時間'!AM29</f>
        <v>105</v>
      </c>
      <c r="AN7" s="693">
        <f>'５-４はるみ作業時間'!AN29</f>
        <v>695</v>
      </c>
    </row>
    <row r="8" spans="2:40" ht="20.100000000000001" customHeight="1" x14ac:dyDescent="0.15">
      <c r="B8" s="1046" t="s">
        <v>811</v>
      </c>
      <c r="C8" s="1047"/>
      <c r="D8" s="688">
        <f>'５-５はっさく作業時間'!D29</f>
        <v>5</v>
      </c>
      <c r="E8" s="688">
        <f>'５-５はっさく作業時間'!E29</f>
        <v>5</v>
      </c>
      <c r="F8" s="688">
        <f>'５-５はっさく作業時間'!F29</f>
        <v>5</v>
      </c>
      <c r="G8" s="688">
        <f>'５-５はっさく作業時間'!G29</f>
        <v>5</v>
      </c>
      <c r="H8" s="688">
        <f>'５-５はっさく作業時間'!H29</f>
        <v>40</v>
      </c>
      <c r="I8" s="688">
        <f>'５-５はっさく作業時間'!I29</f>
        <v>62.5</v>
      </c>
      <c r="J8" s="688">
        <f>'５-５はっさく作業時間'!J29</f>
        <v>55</v>
      </c>
      <c r="K8" s="688">
        <f>'５-５はっさく作業時間'!K29</f>
        <v>80</v>
      </c>
      <c r="L8" s="688">
        <f>'５-５はっさく作業時間'!L29</f>
        <v>5</v>
      </c>
      <c r="M8" s="688">
        <f>'５-５はっさく作業時間'!M29</f>
        <v>10</v>
      </c>
      <c r="N8" s="688">
        <f>'５-５はっさく作業時間'!N29</f>
        <v>0</v>
      </c>
      <c r="O8" s="688">
        <f>'５-５はっさく作業時間'!O29</f>
        <v>5</v>
      </c>
      <c r="P8" s="688">
        <f>'５-５はっさく作業時間'!P29</f>
        <v>10</v>
      </c>
      <c r="Q8" s="688">
        <f>'５-５はっさく作業時間'!Q29</f>
        <v>2.5</v>
      </c>
      <c r="R8" s="688">
        <f>'５-５はっさく作業時間'!R29</f>
        <v>5</v>
      </c>
      <c r="S8" s="688">
        <f>'５-５はっさく作業時間'!S29</f>
        <v>0</v>
      </c>
      <c r="T8" s="688">
        <f>'５-５はっさく作業時間'!T29</f>
        <v>0</v>
      </c>
      <c r="U8" s="688">
        <f>'５-５はっさく作業時間'!U29</f>
        <v>7.5</v>
      </c>
      <c r="V8" s="688">
        <f>'５-５はっさく作業時間'!V29</f>
        <v>40</v>
      </c>
      <c r="W8" s="688">
        <f>'５-５はっさく作業時間'!W29</f>
        <v>92.5</v>
      </c>
      <c r="X8" s="688">
        <f>'５-５はっさく作業時間'!X29</f>
        <v>25</v>
      </c>
      <c r="Y8" s="688">
        <f>'５-５はっさく作業時間'!Y29</f>
        <v>0</v>
      </c>
      <c r="Z8" s="688">
        <f>'５-５はっさく作業時間'!Z29</f>
        <v>22.5</v>
      </c>
      <c r="AA8" s="688">
        <f>'５-５はっさく作業時間'!AA29</f>
        <v>25</v>
      </c>
      <c r="AB8" s="688">
        <f>'５-５はっさく作業時間'!AB29</f>
        <v>2.5</v>
      </c>
      <c r="AC8" s="688">
        <f>'５-５はっさく作業時間'!AC29</f>
        <v>10</v>
      </c>
      <c r="AD8" s="688">
        <f>'５-５はっさく作業時間'!AD29</f>
        <v>2.5</v>
      </c>
      <c r="AE8" s="688">
        <f>'５-５はっさく作業時間'!AE29</f>
        <v>0</v>
      </c>
      <c r="AF8" s="688">
        <f>'５-５はっさく作業時間'!AF29</f>
        <v>15</v>
      </c>
      <c r="AG8" s="688">
        <f>'５-５はっさく作業時間'!AG29</f>
        <v>0</v>
      </c>
      <c r="AH8" s="688">
        <f>'５-５はっさく作業時間'!AH29</f>
        <v>0</v>
      </c>
      <c r="AI8" s="688">
        <f>'５-５はっさく作業時間'!AI29</f>
        <v>0</v>
      </c>
      <c r="AJ8" s="688">
        <f>'５-５はっさく作業時間'!AJ29</f>
        <v>0</v>
      </c>
      <c r="AK8" s="688">
        <f>'５-５はっさく作業時間'!AK29</f>
        <v>2.5</v>
      </c>
      <c r="AL8" s="688">
        <f>'５-５はっさく作業時間'!AL29</f>
        <v>50</v>
      </c>
      <c r="AM8" s="688">
        <f>'５-５はっさく作業時間'!AM29</f>
        <v>90</v>
      </c>
      <c r="AN8" s="693">
        <f>'５-５はっさく作業時間'!AN29</f>
        <v>680</v>
      </c>
    </row>
    <row r="9" spans="2:40" ht="20.100000000000001" customHeight="1" x14ac:dyDescent="0.15">
      <c r="B9" s="1046" t="s">
        <v>812</v>
      </c>
      <c r="C9" s="1047"/>
      <c r="D9" s="688">
        <f>'５-６不知火作業時間'!D30</f>
        <v>0</v>
      </c>
      <c r="E9" s="688">
        <f>'５-６不知火作業時間'!E30</f>
        <v>0</v>
      </c>
      <c r="F9" s="688">
        <f>'５-６不知火作業時間'!F30</f>
        <v>100</v>
      </c>
      <c r="G9" s="688">
        <f>'５-６不知火作業時間'!G30</f>
        <v>100</v>
      </c>
      <c r="H9" s="688">
        <f>'５-６不知火作業時間'!H30</f>
        <v>25</v>
      </c>
      <c r="I9" s="688">
        <f>'５-６不知火作業時間'!I30</f>
        <v>7.5</v>
      </c>
      <c r="J9" s="688">
        <f>'５-６不知火作業時間'!J30</f>
        <v>30</v>
      </c>
      <c r="K9" s="688">
        <f>'５-６不知火作業時間'!K30</f>
        <v>45</v>
      </c>
      <c r="L9" s="688">
        <f>'５-６不知火作業時間'!L30</f>
        <v>50</v>
      </c>
      <c r="M9" s="688">
        <f>'５-６不知火作業時間'!M30</f>
        <v>80</v>
      </c>
      <c r="N9" s="688">
        <f>'５-６不知火作業時間'!N30</f>
        <v>0</v>
      </c>
      <c r="O9" s="688">
        <f>'５-６不知火作業時間'!O30</f>
        <v>5</v>
      </c>
      <c r="P9" s="688">
        <f>'５-６不知火作業時間'!P30</f>
        <v>10</v>
      </c>
      <c r="Q9" s="688">
        <f>'５-６不知火作業時間'!Q30</f>
        <v>2.5</v>
      </c>
      <c r="R9" s="688">
        <f>'５-６不知火作業時間'!R30</f>
        <v>2.5</v>
      </c>
      <c r="S9" s="688">
        <f>'５-６不知火作業時間'!S30</f>
        <v>2.5</v>
      </c>
      <c r="T9" s="688">
        <f>'５-６不知火作業時間'!T30</f>
        <v>0</v>
      </c>
      <c r="U9" s="688">
        <f>'５-６不知火作業時間'!U30</f>
        <v>77.5</v>
      </c>
      <c r="V9" s="688">
        <f>'５-６不知火作業時間'!V30</f>
        <v>20</v>
      </c>
      <c r="W9" s="688">
        <f>'５-６不知火作業時間'!W30</f>
        <v>22.5</v>
      </c>
      <c r="X9" s="688">
        <f>'５-６不知火作業時間'!X30</f>
        <v>5</v>
      </c>
      <c r="Y9" s="688">
        <f>'５-６不知火作業時間'!Y30</f>
        <v>0</v>
      </c>
      <c r="Z9" s="688">
        <f>'５-６不知火作業時間'!Z30</f>
        <v>22.5</v>
      </c>
      <c r="AA9" s="688">
        <f>'５-６不知火作業時間'!AA30</f>
        <v>25</v>
      </c>
      <c r="AB9" s="688">
        <f>'５-６不知火作業時間'!AB30</f>
        <v>2.5</v>
      </c>
      <c r="AC9" s="688">
        <f>'５-６不知火作業時間'!AC30</f>
        <v>0</v>
      </c>
      <c r="AD9" s="688">
        <f>'５-６不知火作業時間'!AD30</f>
        <v>0</v>
      </c>
      <c r="AE9" s="688">
        <f>'５-６不知火作業時間'!AE30</f>
        <v>0</v>
      </c>
      <c r="AF9" s="688">
        <f>'５-６不知火作業時間'!AF30</f>
        <v>15</v>
      </c>
      <c r="AG9" s="688">
        <f>'５-６不知火作業時間'!AG30</f>
        <v>0</v>
      </c>
      <c r="AH9" s="688">
        <f>'５-６不知火作業時間'!AH30</f>
        <v>2.5</v>
      </c>
      <c r="AI9" s="688">
        <f>'５-６不知火作業時間'!AI30</f>
        <v>2.5</v>
      </c>
      <c r="AJ9" s="688">
        <f>'５-６不知火作業時間'!AJ30</f>
        <v>0</v>
      </c>
      <c r="AK9" s="688">
        <f>'５-６不知火作業時間'!AK30</f>
        <v>2.5</v>
      </c>
      <c r="AL9" s="688">
        <f>'５-６不知火作業時間'!AL30</f>
        <v>100</v>
      </c>
      <c r="AM9" s="688">
        <f>'５-６不知火作業時間'!AM30</f>
        <v>250</v>
      </c>
      <c r="AN9" s="693">
        <f>'５-６不知火作業時間'!AN30</f>
        <v>1007.5</v>
      </c>
    </row>
    <row r="10" spans="2:40" ht="20.100000000000001" customHeight="1" thickBot="1" x14ac:dyDescent="0.2">
      <c r="B10" s="1040" t="s">
        <v>965</v>
      </c>
      <c r="C10" s="1041"/>
      <c r="D10" s="691">
        <f t="shared" ref="D10:AM10" si="0">SUM(D4:D9)</f>
        <v>130</v>
      </c>
      <c r="E10" s="691">
        <f t="shared" si="0"/>
        <v>10</v>
      </c>
      <c r="F10" s="691">
        <f t="shared" si="0"/>
        <v>125</v>
      </c>
      <c r="G10" s="691">
        <f t="shared" si="0"/>
        <v>125</v>
      </c>
      <c r="H10" s="691">
        <f t="shared" si="0"/>
        <v>407.5</v>
      </c>
      <c r="I10" s="691">
        <f t="shared" si="0"/>
        <v>122.5</v>
      </c>
      <c r="J10" s="691">
        <f t="shared" si="0"/>
        <v>210</v>
      </c>
      <c r="K10" s="691">
        <f t="shared" si="0"/>
        <v>330</v>
      </c>
      <c r="L10" s="691">
        <f t="shared" si="0"/>
        <v>330</v>
      </c>
      <c r="M10" s="691">
        <f t="shared" si="0"/>
        <v>1945</v>
      </c>
      <c r="N10" s="691">
        <f t="shared" si="0"/>
        <v>1115</v>
      </c>
      <c r="O10" s="691">
        <f t="shared" si="0"/>
        <v>105</v>
      </c>
      <c r="P10" s="691">
        <f t="shared" si="0"/>
        <v>270</v>
      </c>
      <c r="Q10" s="691">
        <f t="shared" si="0"/>
        <v>15</v>
      </c>
      <c r="R10" s="691">
        <f t="shared" si="0"/>
        <v>67.5</v>
      </c>
      <c r="S10" s="691">
        <f t="shared" si="0"/>
        <v>32.5</v>
      </c>
      <c r="T10" s="691">
        <f t="shared" si="0"/>
        <v>50</v>
      </c>
      <c r="U10" s="691">
        <f t="shared" si="0"/>
        <v>250</v>
      </c>
      <c r="V10" s="691">
        <f t="shared" si="0"/>
        <v>200</v>
      </c>
      <c r="W10" s="691">
        <f t="shared" si="0"/>
        <v>425</v>
      </c>
      <c r="X10" s="691">
        <f t="shared" si="0"/>
        <v>530</v>
      </c>
      <c r="Y10" s="691">
        <f t="shared" si="0"/>
        <v>35</v>
      </c>
      <c r="Z10" s="691">
        <f t="shared" si="0"/>
        <v>365</v>
      </c>
      <c r="AA10" s="691">
        <f t="shared" si="0"/>
        <v>520</v>
      </c>
      <c r="AB10" s="691">
        <f t="shared" si="0"/>
        <v>252.5</v>
      </c>
      <c r="AC10" s="691">
        <f t="shared" si="0"/>
        <v>237.5</v>
      </c>
      <c r="AD10" s="691">
        <f t="shared" si="0"/>
        <v>175</v>
      </c>
      <c r="AE10" s="691">
        <f t="shared" si="0"/>
        <v>0</v>
      </c>
      <c r="AF10" s="691">
        <f t="shared" si="0"/>
        <v>892.5</v>
      </c>
      <c r="AG10" s="691">
        <f t="shared" si="0"/>
        <v>92.5</v>
      </c>
      <c r="AH10" s="691">
        <f t="shared" si="0"/>
        <v>127.5</v>
      </c>
      <c r="AI10" s="691">
        <f t="shared" si="0"/>
        <v>912.5</v>
      </c>
      <c r="AJ10" s="691">
        <f t="shared" si="0"/>
        <v>385</v>
      </c>
      <c r="AK10" s="691">
        <f t="shared" si="0"/>
        <v>527.5</v>
      </c>
      <c r="AL10" s="691">
        <f t="shared" si="0"/>
        <v>270</v>
      </c>
      <c r="AM10" s="691">
        <f t="shared" si="0"/>
        <v>1235</v>
      </c>
      <c r="AN10" s="692">
        <f>SUM(D10:AM10)</f>
        <v>12822.5</v>
      </c>
    </row>
    <row r="11" spans="2:40" ht="20.100000000000001" customHeight="1" thickTop="1" x14ac:dyDescent="0.15">
      <c r="B11" s="1029" t="s">
        <v>211</v>
      </c>
      <c r="C11" s="696" t="s">
        <v>209</v>
      </c>
      <c r="D11" s="697">
        <v>60</v>
      </c>
      <c r="E11" s="697">
        <v>60</v>
      </c>
      <c r="F11" s="697">
        <v>60</v>
      </c>
      <c r="G11" s="697">
        <v>60</v>
      </c>
      <c r="H11" s="697">
        <v>60</v>
      </c>
      <c r="I11" s="697">
        <v>60</v>
      </c>
      <c r="J11" s="697">
        <v>60</v>
      </c>
      <c r="K11" s="697">
        <v>60</v>
      </c>
      <c r="L11" s="697">
        <v>60</v>
      </c>
      <c r="M11" s="697">
        <v>60</v>
      </c>
      <c r="N11" s="697">
        <v>60</v>
      </c>
      <c r="O11" s="697">
        <v>60</v>
      </c>
      <c r="P11" s="697">
        <v>60</v>
      </c>
      <c r="Q11" s="697">
        <v>60</v>
      </c>
      <c r="R11" s="697">
        <v>60</v>
      </c>
      <c r="S11" s="697">
        <v>60</v>
      </c>
      <c r="T11" s="697">
        <v>60</v>
      </c>
      <c r="U11" s="697">
        <v>60</v>
      </c>
      <c r="V11" s="697">
        <v>60</v>
      </c>
      <c r="W11" s="697">
        <v>60</v>
      </c>
      <c r="X11" s="697">
        <v>60</v>
      </c>
      <c r="Y11" s="697">
        <v>60</v>
      </c>
      <c r="Z11" s="697">
        <v>60</v>
      </c>
      <c r="AA11" s="697">
        <v>60</v>
      </c>
      <c r="AB11" s="697">
        <v>60</v>
      </c>
      <c r="AC11" s="697">
        <v>60</v>
      </c>
      <c r="AD11" s="697">
        <v>60</v>
      </c>
      <c r="AE11" s="697">
        <v>60</v>
      </c>
      <c r="AF11" s="697">
        <v>60</v>
      </c>
      <c r="AG11" s="697">
        <v>60</v>
      </c>
      <c r="AH11" s="697">
        <v>60</v>
      </c>
      <c r="AI11" s="697">
        <v>60</v>
      </c>
      <c r="AJ11" s="697">
        <v>60</v>
      </c>
      <c r="AK11" s="697">
        <v>60</v>
      </c>
      <c r="AL11" s="697">
        <v>60</v>
      </c>
      <c r="AM11" s="697">
        <v>60</v>
      </c>
      <c r="AN11" s="698">
        <f>SUM(D11:AM11)</f>
        <v>2160</v>
      </c>
    </row>
    <row r="12" spans="2:40" ht="20.100000000000001" customHeight="1" x14ac:dyDescent="0.15">
      <c r="B12" s="1029"/>
      <c r="C12" s="699" t="s">
        <v>210</v>
      </c>
      <c r="D12" s="700">
        <v>50</v>
      </c>
      <c r="E12" s="700">
        <v>50</v>
      </c>
      <c r="F12" s="700">
        <v>50</v>
      </c>
      <c r="G12" s="700">
        <v>50</v>
      </c>
      <c r="H12" s="700">
        <v>50</v>
      </c>
      <c r="I12" s="700">
        <v>50</v>
      </c>
      <c r="J12" s="700">
        <v>50</v>
      </c>
      <c r="K12" s="700">
        <v>50</v>
      </c>
      <c r="L12" s="700">
        <v>50</v>
      </c>
      <c r="M12" s="700">
        <v>50</v>
      </c>
      <c r="N12" s="700">
        <v>50</v>
      </c>
      <c r="O12" s="700">
        <v>50</v>
      </c>
      <c r="P12" s="700">
        <v>50</v>
      </c>
      <c r="Q12" s="700">
        <v>50</v>
      </c>
      <c r="R12" s="700">
        <v>50</v>
      </c>
      <c r="S12" s="700">
        <v>50</v>
      </c>
      <c r="T12" s="700">
        <v>50</v>
      </c>
      <c r="U12" s="700">
        <v>50</v>
      </c>
      <c r="V12" s="700">
        <v>50</v>
      </c>
      <c r="W12" s="700">
        <v>50</v>
      </c>
      <c r="X12" s="700">
        <v>50</v>
      </c>
      <c r="Y12" s="700">
        <v>50</v>
      </c>
      <c r="Z12" s="700">
        <v>50</v>
      </c>
      <c r="AA12" s="700">
        <v>50</v>
      </c>
      <c r="AB12" s="700">
        <v>50</v>
      </c>
      <c r="AC12" s="700">
        <v>50</v>
      </c>
      <c r="AD12" s="700">
        <v>50</v>
      </c>
      <c r="AE12" s="700">
        <v>50</v>
      </c>
      <c r="AF12" s="700">
        <v>50</v>
      </c>
      <c r="AG12" s="700">
        <v>50</v>
      </c>
      <c r="AH12" s="700">
        <v>50</v>
      </c>
      <c r="AI12" s="700">
        <v>50</v>
      </c>
      <c r="AJ12" s="700">
        <v>50</v>
      </c>
      <c r="AK12" s="700">
        <v>50</v>
      </c>
      <c r="AL12" s="700">
        <v>50</v>
      </c>
      <c r="AM12" s="700">
        <v>50</v>
      </c>
      <c r="AN12" s="701">
        <f t="shared" ref="AN12:AN17" si="1">SUM(D12:AM12)</f>
        <v>1800</v>
      </c>
    </row>
    <row r="13" spans="2:40" ht="20.100000000000001" customHeight="1" x14ac:dyDescent="0.15">
      <c r="B13" s="1029"/>
      <c r="C13" s="699" t="s">
        <v>216</v>
      </c>
      <c r="D13" s="700">
        <v>25</v>
      </c>
      <c r="E13" s="700">
        <v>25</v>
      </c>
      <c r="F13" s="700">
        <v>25</v>
      </c>
      <c r="G13" s="700">
        <v>25</v>
      </c>
      <c r="H13" s="700">
        <v>25</v>
      </c>
      <c r="I13" s="700">
        <v>25</v>
      </c>
      <c r="J13" s="700">
        <v>25</v>
      </c>
      <c r="K13" s="700">
        <v>25</v>
      </c>
      <c r="L13" s="700">
        <v>25</v>
      </c>
      <c r="M13" s="700">
        <v>25</v>
      </c>
      <c r="N13" s="700">
        <v>25</v>
      </c>
      <c r="O13" s="700">
        <v>25</v>
      </c>
      <c r="P13" s="700">
        <v>25</v>
      </c>
      <c r="Q13" s="700">
        <v>25</v>
      </c>
      <c r="R13" s="700">
        <v>25</v>
      </c>
      <c r="S13" s="700">
        <v>25</v>
      </c>
      <c r="T13" s="700">
        <v>25</v>
      </c>
      <c r="U13" s="700">
        <v>25</v>
      </c>
      <c r="V13" s="700">
        <v>25</v>
      </c>
      <c r="W13" s="700">
        <v>25</v>
      </c>
      <c r="X13" s="700">
        <v>25</v>
      </c>
      <c r="Y13" s="700">
        <v>25</v>
      </c>
      <c r="Z13" s="700">
        <v>25</v>
      </c>
      <c r="AA13" s="700">
        <v>25</v>
      </c>
      <c r="AB13" s="700">
        <v>25</v>
      </c>
      <c r="AC13" s="700">
        <v>25</v>
      </c>
      <c r="AD13" s="700">
        <v>25</v>
      </c>
      <c r="AE13" s="700">
        <v>25</v>
      </c>
      <c r="AF13" s="700">
        <v>25</v>
      </c>
      <c r="AG13" s="700">
        <v>25</v>
      </c>
      <c r="AH13" s="700">
        <v>25</v>
      </c>
      <c r="AI13" s="700">
        <v>25</v>
      </c>
      <c r="AJ13" s="700">
        <v>25</v>
      </c>
      <c r="AK13" s="700">
        <v>25</v>
      </c>
      <c r="AL13" s="700">
        <v>25</v>
      </c>
      <c r="AM13" s="700">
        <v>25</v>
      </c>
      <c r="AN13" s="701">
        <f t="shared" si="1"/>
        <v>900</v>
      </c>
    </row>
    <row r="14" spans="2:40" ht="20.100000000000001" customHeight="1" x14ac:dyDescent="0.15">
      <c r="B14" s="1029"/>
      <c r="C14" s="702"/>
      <c r="D14" s="700">
        <v>0</v>
      </c>
      <c r="E14" s="700">
        <v>0</v>
      </c>
      <c r="F14" s="700">
        <v>0</v>
      </c>
      <c r="G14" s="700">
        <v>0</v>
      </c>
      <c r="H14" s="700">
        <v>0</v>
      </c>
      <c r="I14" s="700">
        <v>0</v>
      </c>
      <c r="J14" s="700">
        <v>0</v>
      </c>
      <c r="K14" s="700">
        <v>0</v>
      </c>
      <c r="L14" s="700">
        <v>0</v>
      </c>
      <c r="M14" s="700">
        <v>0</v>
      </c>
      <c r="N14" s="700">
        <v>0</v>
      </c>
      <c r="O14" s="700">
        <v>0</v>
      </c>
      <c r="P14" s="700">
        <v>0</v>
      </c>
      <c r="Q14" s="700">
        <v>0</v>
      </c>
      <c r="R14" s="700">
        <v>0</v>
      </c>
      <c r="S14" s="700">
        <v>0</v>
      </c>
      <c r="T14" s="700">
        <v>0</v>
      </c>
      <c r="U14" s="700">
        <v>0</v>
      </c>
      <c r="V14" s="700">
        <v>0</v>
      </c>
      <c r="W14" s="700">
        <v>0</v>
      </c>
      <c r="X14" s="700">
        <v>0</v>
      </c>
      <c r="Y14" s="700">
        <v>0</v>
      </c>
      <c r="Z14" s="700">
        <v>0</v>
      </c>
      <c r="AA14" s="700">
        <v>0</v>
      </c>
      <c r="AB14" s="700">
        <v>0</v>
      </c>
      <c r="AC14" s="700">
        <v>0</v>
      </c>
      <c r="AD14" s="700">
        <v>0</v>
      </c>
      <c r="AE14" s="700">
        <v>0</v>
      </c>
      <c r="AF14" s="700">
        <v>0</v>
      </c>
      <c r="AG14" s="700">
        <v>0</v>
      </c>
      <c r="AH14" s="700">
        <v>0</v>
      </c>
      <c r="AI14" s="700">
        <v>0</v>
      </c>
      <c r="AJ14" s="700">
        <v>0</v>
      </c>
      <c r="AK14" s="700">
        <v>0</v>
      </c>
      <c r="AL14" s="700">
        <v>0</v>
      </c>
      <c r="AM14" s="700">
        <v>0</v>
      </c>
      <c r="AN14" s="701">
        <f t="shared" si="1"/>
        <v>0</v>
      </c>
    </row>
    <row r="15" spans="2:40" ht="20.100000000000001" customHeight="1" thickBot="1" x14ac:dyDescent="0.2">
      <c r="B15" s="1030"/>
      <c r="C15" s="703" t="s">
        <v>966</v>
      </c>
      <c r="D15" s="700">
        <f>SUM(D11:D14)</f>
        <v>135</v>
      </c>
      <c r="E15" s="700">
        <f t="shared" ref="E15:AM15" si="2">SUM(E11:E14)</f>
        <v>135</v>
      </c>
      <c r="F15" s="700">
        <f t="shared" si="2"/>
        <v>135</v>
      </c>
      <c r="G15" s="700">
        <f t="shared" si="2"/>
        <v>135</v>
      </c>
      <c r="H15" s="700">
        <f t="shared" si="2"/>
        <v>135</v>
      </c>
      <c r="I15" s="700">
        <f t="shared" si="2"/>
        <v>135</v>
      </c>
      <c r="J15" s="700">
        <f t="shared" si="2"/>
        <v>135</v>
      </c>
      <c r="K15" s="700">
        <f t="shared" si="2"/>
        <v>135</v>
      </c>
      <c r="L15" s="700">
        <f t="shared" si="2"/>
        <v>135</v>
      </c>
      <c r="M15" s="700">
        <f t="shared" si="2"/>
        <v>135</v>
      </c>
      <c r="N15" s="700">
        <f t="shared" si="2"/>
        <v>135</v>
      </c>
      <c r="O15" s="700">
        <f t="shared" si="2"/>
        <v>135</v>
      </c>
      <c r="P15" s="700">
        <f t="shared" si="2"/>
        <v>135</v>
      </c>
      <c r="Q15" s="700">
        <f t="shared" si="2"/>
        <v>135</v>
      </c>
      <c r="R15" s="700">
        <f t="shared" si="2"/>
        <v>135</v>
      </c>
      <c r="S15" s="700">
        <f t="shared" si="2"/>
        <v>135</v>
      </c>
      <c r="T15" s="700">
        <f t="shared" si="2"/>
        <v>135</v>
      </c>
      <c r="U15" s="700">
        <f t="shared" si="2"/>
        <v>135</v>
      </c>
      <c r="V15" s="700">
        <f t="shared" si="2"/>
        <v>135</v>
      </c>
      <c r="W15" s="700">
        <f t="shared" si="2"/>
        <v>135</v>
      </c>
      <c r="X15" s="700">
        <f t="shared" si="2"/>
        <v>135</v>
      </c>
      <c r="Y15" s="700">
        <f t="shared" si="2"/>
        <v>135</v>
      </c>
      <c r="Z15" s="700">
        <f t="shared" si="2"/>
        <v>135</v>
      </c>
      <c r="AA15" s="700">
        <f t="shared" si="2"/>
        <v>135</v>
      </c>
      <c r="AB15" s="700">
        <f t="shared" si="2"/>
        <v>135</v>
      </c>
      <c r="AC15" s="700">
        <f t="shared" si="2"/>
        <v>135</v>
      </c>
      <c r="AD15" s="700">
        <f t="shared" si="2"/>
        <v>135</v>
      </c>
      <c r="AE15" s="700">
        <f t="shared" si="2"/>
        <v>135</v>
      </c>
      <c r="AF15" s="700">
        <f t="shared" si="2"/>
        <v>135</v>
      </c>
      <c r="AG15" s="700">
        <f t="shared" si="2"/>
        <v>135</v>
      </c>
      <c r="AH15" s="700">
        <f t="shared" si="2"/>
        <v>135</v>
      </c>
      <c r="AI15" s="700">
        <f t="shared" si="2"/>
        <v>135</v>
      </c>
      <c r="AJ15" s="700">
        <f t="shared" si="2"/>
        <v>135</v>
      </c>
      <c r="AK15" s="700">
        <f t="shared" si="2"/>
        <v>135</v>
      </c>
      <c r="AL15" s="700">
        <f t="shared" si="2"/>
        <v>135</v>
      </c>
      <c r="AM15" s="700">
        <f t="shared" si="2"/>
        <v>135</v>
      </c>
      <c r="AN15" s="704">
        <f t="shared" si="1"/>
        <v>4860</v>
      </c>
    </row>
    <row r="16" spans="2:40" ht="20.100000000000001" customHeight="1" thickTop="1" x14ac:dyDescent="0.15">
      <c r="B16" s="1031" t="s">
        <v>215</v>
      </c>
      <c r="C16" s="1032"/>
      <c r="D16" s="694">
        <f>D15-D10</f>
        <v>5</v>
      </c>
      <c r="E16" s="694">
        <f t="shared" ref="E16:AM16" si="3">E15-E10</f>
        <v>125</v>
      </c>
      <c r="F16" s="694">
        <f t="shared" si="3"/>
        <v>10</v>
      </c>
      <c r="G16" s="694">
        <f t="shared" si="3"/>
        <v>10</v>
      </c>
      <c r="H16" s="694">
        <f t="shared" si="3"/>
        <v>-272.5</v>
      </c>
      <c r="I16" s="694">
        <f t="shared" si="3"/>
        <v>12.5</v>
      </c>
      <c r="J16" s="694">
        <f t="shared" si="3"/>
        <v>-75</v>
      </c>
      <c r="K16" s="694">
        <f t="shared" si="3"/>
        <v>-195</v>
      </c>
      <c r="L16" s="694">
        <f t="shared" si="3"/>
        <v>-195</v>
      </c>
      <c r="M16" s="694">
        <f t="shared" si="3"/>
        <v>-1810</v>
      </c>
      <c r="N16" s="694">
        <f t="shared" si="3"/>
        <v>-980</v>
      </c>
      <c r="O16" s="694">
        <f t="shared" si="3"/>
        <v>30</v>
      </c>
      <c r="P16" s="694">
        <f t="shared" si="3"/>
        <v>-135</v>
      </c>
      <c r="Q16" s="694">
        <f t="shared" si="3"/>
        <v>120</v>
      </c>
      <c r="R16" s="694">
        <f t="shared" si="3"/>
        <v>67.5</v>
      </c>
      <c r="S16" s="694">
        <f t="shared" si="3"/>
        <v>102.5</v>
      </c>
      <c r="T16" s="694">
        <f t="shared" si="3"/>
        <v>85</v>
      </c>
      <c r="U16" s="694">
        <f t="shared" si="3"/>
        <v>-115</v>
      </c>
      <c r="V16" s="694">
        <f t="shared" si="3"/>
        <v>-65</v>
      </c>
      <c r="W16" s="694">
        <f t="shared" si="3"/>
        <v>-290</v>
      </c>
      <c r="X16" s="694">
        <f t="shared" si="3"/>
        <v>-395</v>
      </c>
      <c r="Y16" s="694">
        <f t="shared" si="3"/>
        <v>100</v>
      </c>
      <c r="Z16" s="694">
        <f t="shared" si="3"/>
        <v>-230</v>
      </c>
      <c r="AA16" s="694">
        <f t="shared" si="3"/>
        <v>-385</v>
      </c>
      <c r="AB16" s="694">
        <f t="shared" si="3"/>
        <v>-117.5</v>
      </c>
      <c r="AC16" s="694">
        <f t="shared" si="3"/>
        <v>-102.5</v>
      </c>
      <c r="AD16" s="694">
        <f t="shared" si="3"/>
        <v>-40</v>
      </c>
      <c r="AE16" s="694">
        <f t="shared" si="3"/>
        <v>135</v>
      </c>
      <c r="AF16" s="694">
        <f t="shared" si="3"/>
        <v>-757.5</v>
      </c>
      <c r="AG16" s="694">
        <f t="shared" si="3"/>
        <v>42.5</v>
      </c>
      <c r="AH16" s="694">
        <f t="shared" si="3"/>
        <v>7.5</v>
      </c>
      <c r="AI16" s="694">
        <f t="shared" si="3"/>
        <v>-777.5</v>
      </c>
      <c r="AJ16" s="694">
        <f t="shared" si="3"/>
        <v>-250</v>
      </c>
      <c r="AK16" s="694">
        <f t="shared" si="3"/>
        <v>-392.5</v>
      </c>
      <c r="AL16" s="694">
        <f t="shared" si="3"/>
        <v>-135</v>
      </c>
      <c r="AM16" s="694">
        <f t="shared" si="3"/>
        <v>-1100</v>
      </c>
      <c r="AN16" s="698">
        <f t="shared" si="1"/>
        <v>-7962.5</v>
      </c>
    </row>
    <row r="17" spans="2:40" ht="20.100000000000001" customHeight="1" thickBot="1" x14ac:dyDescent="0.2">
      <c r="B17" s="1044" t="s">
        <v>212</v>
      </c>
      <c r="C17" s="1045"/>
      <c r="D17" s="695">
        <f>IF(D16&gt;0,0,-(D16))</f>
        <v>0</v>
      </c>
      <c r="E17" s="695">
        <f t="shared" ref="E17:AM17" si="4">IF(E16&gt;0,0,-(E16))</f>
        <v>0</v>
      </c>
      <c r="F17" s="695">
        <f t="shared" si="4"/>
        <v>0</v>
      </c>
      <c r="G17" s="695">
        <f t="shared" si="4"/>
        <v>0</v>
      </c>
      <c r="H17" s="695">
        <f t="shared" si="4"/>
        <v>272.5</v>
      </c>
      <c r="I17" s="695">
        <f t="shared" si="4"/>
        <v>0</v>
      </c>
      <c r="J17" s="695">
        <f t="shared" si="4"/>
        <v>75</v>
      </c>
      <c r="K17" s="695">
        <f t="shared" si="4"/>
        <v>195</v>
      </c>
      <c r="L17" s="695">
        <f t="shared" si="4"/>
        <v>195</v>
      </c>
      <c r="M17" s="695">
        <f t="shared" si="4"/>
        <v>1810</v>
      </c>
      <c r="N17" s="695">
        <f t="shared" si="4"/>
        <v>980</v>
      </c>
      <c r="O17" s="695">
        <f t="shared" si="4"/>
        <v>0</v>
      </c>
      <c r="P17" s="695">
        <f t="shared" si="4"/>
        <v>135</v>
      </c>
      <c r="Q17" s="695">
        <f t="shared" si="4"/>
        <v>0</v>
      </c>
      <c r="R17" s="695">
        <f t="shared" si="4"/>
        <v>0</v>
      </c>
      <c r="S17" s="695">
        <f t="shared" si="4"/>
        <v>0</v>
      </c>
      <c r="T17" s="695">
        <f t="shared" si="4"/>
        <v>0</v>
      </c>
      <c r="U17" s="695">
        <f t="shared" si="4"/>
        <v>115</v>
      </c>
      <c r="V17" s="695">
        <f t="shared" si="4"/>
        <v>65</v>
      </c>
      <c r="W17" s="695">
        <f t="shared" si="4"/>
        <v>290</v>
      </c>
      <c r="X17" s="695">
        <f t="shared" si="4"/>
        <v>395</v>
      </c>
      <c r="Y17" s="695">
        <f t="shared" si="4"/>
        <v>0</v>
      </c>
      <c r="Z17" s="695">
        <f t="shared" si="4"/>
        <v>230</v>
      </c>
      <c r="AA17" s="695">
        <f t="shared" si="4"/>
        <v>385</v>
      </c>
      <c r="AB17" s="695">
        <f t="shared" si="4"/>
        <v>117.5</v>
      </c>
      <c r="AC17" s="695">
        <f t="shared" si="4"/>
        <v>102.5</v>
      </c>
      <c r="AD17" s="695">
        <f t="shared" si="4"/>
        <v>40</v>
      </c>
      <c r="AE17" s="695">
        <f t="shared" si="4"/>
        <v>0</v>
      </c>
      <c r="AF17" s="695">
        <f t="shared" si="4"/>
        <v>757.5</v>
      </c>
      <c r="AG17" s="695">
        <f t="shared" si="4"/>
        <v>0</v>
      </c>
      <c r="AH17" s="695">
        <f t="shared" si="4"/>
        <v>0</v>
      </c>
      <c r="AI17" s="695">
        <f t="shared" si="4"/>
        <v>777.5</v>
      </c>
      <c r="AJ17" s="695">
        <f t="shared" si="4"/>
        <v>250</v>
      </c>
      <c r="AK17" s="695">
        <f t="shared" si="4"/>
        <v>392.5</v>
      </c>
      <c r="AL17" s="695">
        <f t="shared" si="4"/>
        <v>135</v>
      </c>
      <c r="AM17" s="695">
        <f t="shared" si="4"/>
        <v>1100</v>
      </c>
      <c r="AN17" s="705">
        <f t="shared" si="1"/>
        <v>8815</v>
      </c>
    </row>
  </sheetData>
  <mergeCells count="24">
    <mergeCell ref="B6:C6"/>
    <mergeCell ref="B17:C17"/>
    <mergeCell ref="AK2:AM2"/>
    <mergeCell ref="B8:C8"/>
    <mergeCell ref="B9:C9"/>
    <mergeCell ref="B7:C7"/>
    <mergeCell ref="J2:L2"/>
    <mergeCell ref="M2:O2"/>
    <mergeCell ref="AN2:AN3"/>
    <mergeCell ref="B4:C4"/>
    <mergeCell ref="B11:B15"/>
    <mergeCell ref="B16:C16"/>
    <mergeCell ref="S2:U2"/>
    <mergeCell ref="V2:X2"/>
    <mergeCell ref="Y2:AA2"/>
    <mergeCell ref="AB2:AD2"/>
    <mergeCell ref="AE2:AG2"/>
    <mergeCell ref="AH2:AJ2"/>
    <mergeCell ref="B2:C3"/>
    <mergeCell ref="D2:F2"/>
    <mergeCell ref="G2:I2"/>
    <mergeCell ref="B10:C10"/>
    <mergeCell ref="P2:R2"/>
    <mergeCell ref="B5:C5"/>
  </mergeCells>
  <phoneticPr fontId="4"/>
  <pageMargins left="0.7" right="0.7" top="0.75" bottom="0.75" header="0.3" footer="0.3"/>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K36"/>
  <sheetViews>
    <sheetView zoomScale="75" zoomScaleNormal="75" zoomScaleSheetLayoutView="70" workbookViewId="0"/>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993</v>
      </c>
      <c r="C2" s="2"/>
      <c r="D2" s="5"/>
      <c r="E2" s="5"/>
      <c r="F2" s="5"/>
      <c r="G2" s="5"/>
      <c r="H2" s="5"/>
      <c r="I2" s="5"/>
      <c r="J2" s="5"/>
      <c r="K2" s="5"/>
      <c r="L2" s="281" t="s">
        <v>203</v>
      </c>
      <c r="M2" s="257" t="s">
        <v>454</v>
      </c>
      <c r="N2" s="61"/>
      <c r="O2" s="281" t="s">
        <v>204</v>
      </c>
      <c r="P2" s="257" t="s">
        <v>263</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58" t="s">
        <v>455</v>
      </c>
      <c r="C4" s="1059"/>
      <c r="D4" s="1048">
        <v>1</v>
      </c>
      <c r="E4" s="1049"/>
      <c r="F4" s="1050"/>
      <c r="G4" s="1048">
        <v>2</v>
      </c>
      <c r="H4" s="1049"/>
      <c r="I4" s="1050"/>
      <c r="J4" s="1048">
        <v>3</v>
      </c>
      <c r="K4" s="1049"/>
      <c r="L4" s="1050"/>
      <c r="M4" s="1048">
        <v>4</v>
      </c>
      <c r="N4" s="1049"/>
      <c r="O4" s="1050"/>
      <c r="P4" s="1048">
        <v>5</v>
      </c>
      <c r="Q4" s="1049"/>
      <c r="R4" s="1050"/>
      <c r="S4" s="1048">
        <v>6</v>
      </c>
      <c r="T4" s="1049"/>
      <c r="U4" s="1050"/>
      <c r="V4" s="1048">
        <v>7</v>
      </c>
      <c r="W4" s="1049"/>
      <c r="X4" s="1050"/>
      <c r="Y4" s="1048">
        <v>8</v>
      </c>
      <c r="Z4" s="1049"/>
      <c r="AA4" s="1050"/>
      <c r="AB4" s="1048">
        <v>9</v>
      </c>
      <c r="AC4" s="1049"/>
      <c r="AD4" s="1050"/>
      <c r="AE4" s="1048">
        <v>10</v>
      </c>
      <c r="AF4" s="1049"/>
      <c r="AG4" s="1050"/>
      <c r="AH4" s="1048">
        <v>11</v>
      </c>
      <c r="AI4" s="1049"/>
      <c r="AJ4" s="1050"/>
      <c r="AK4" s="1048">
        <v>12</v>
      </c>
      <c r="AL4" s="1049"/>
      <c r="AM4" s="1050"/>
      <c r="AN4" s="1051" t="s">
        <v>30</v>
      </c>
    </row>
    <row r="5" spans="2:63" ht="20.100000000000001" customHeight="1" x14ac:dyDescent="0.15">
      <c r="B5" s="1057"/>
      <c r="C5" s="1039"/>
      <c r="D5" s="467" t="s">
        <v>31</v>
      </c>
      <c r="E5" s="44" t="s">
        <v>32</v>
      </c>
      <c r="F5" s="45" t="s">
        <v>33</v>
      </c>
      <c r="G5" s="467" t="s">
        <v>31</v>
      </c>
      <c r="H5" s="45" t="s">
        <v>32</v>
      </c>
      <c r="I5" s="45" t="s">
        <v>33</v>
      </c>
      <c r="J5" s="467" t="s">
        <v>31</v>
      </c>
      <c r="K5" s="45" t="s">
        <v>32</v>
      </c>
      <c r="L5" s="45" t="s">
        <v>33</v>
      </c>
      <c r="M5" s="467" t="s">
        <v>31</v>
      </c>
      <c r="N5" s="45" t="s">
        <v>32</v>
      </c>
      <c r="O5" s="45" t="s">
        <v>33</v>
      </c>
      <c r="P5" s="467" t="s">
        <v>31</v>
      </c>
      <c r="Q5" s="45" t="s">
        <v>32</v>
      </c>
      <c r="R5" s="45" t="s">
        <v>33</v>
      </c>
      <c r="S5" s="467" t="s">
        <v>31</v>
      </c>
      <c r="T5" s="468" t="s">
        <v>32</v>
      </c>
      <c r="U5" s="468" t="s">
        <v>33</v>
      </c>
      <c r="V5" s="467" t="s">
        <v>31</v>
      </c>
      <c r="W5" s="45" t="s">
        <v>32</v>
      </c>
      <c r="X5" s="45" t="s">
        <v>33</v>
      </c>
      <c r="Y5" s="467" t="s">
        <v>31</v>
      </c>
      <c r="Z5" s="45" t="s">
        <v>32</v>
      </c>
      <c r="AA5" s="45" t="s">
        <v>33</v>
      </c>
      <c r="AB5" s="467" t="s">
        <v>31</v>
      </c>
      <c r="AC5" s="45" t="s">
        <v>32</v>
      </c>
      <c r="AD5" s="45" t="s">
        <v>33</v>
      </c>
      <c r="AE5" s="467" t="s">
        <v>31</v>
      </c>
      <c r="AF5" s="45" t="s">
        <v>32</v>
      </c>
      <c r="AG5" s="45" t="s">
        <v>33</v>
      </c>
      <c r="AH5" s="467" t="s">
        <v>31</v>
      </c>
      <c r="AI5" s="45" t="s">
        <v>32</v>
      </c>
      <c r="AJ5" s="45" t="s">
        <v>33</v>
      </c>
      <c r="AK5" s="467" t="s">
        <v>31</v>
      </c>
      <c r="AL5" s="45" t="s">
        <v>32</v>
      </c>
      <c r="AM5" s="45" t="s">
        <v>33</v>
      </c>
      <c r="AN5" s="1052"/>
    </row>
    <row r="6" spans="2:63" ht="20.100000000000001" customHeight="1" x14ac:dyDescent="0.15">
      <c r="B6" s="1053" t="s">
        <v>456</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57"/>
      <c r="C8" s="1039"/>
      <c r="D8" s="469"/>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1"/>
    </row>
    <row r="9" spans="2:63" ht="20.100000000000001" customHeight="1" x14ac:dyDescent="0.15">
      <c r="B9" s="472" t="s">
        <v>439</v>
      </c>
      <c r="C9" s="473"/>
      <c r="D9" s="270"/>
      <c r="E9" s="53"/>
      <c r="F9" s="53"/>
      <c r="G9" s="270"/>
      <c r="H9" s="53"/>
      <c r="I9" s="53"/>
      <c r="J9" s="270"/>
      <c r="K9" s="53">
        <v>4</v>
      </c>
      <c r="L9" s="53">
        <v>16</v>
      </c>
      <c r="M9" s="270">
        <v>8</v>
      </c>
      <c r="N9" s="53"/>
      <c r="O9" s="53"/>
      <c r="P9" s="270"/>
      <c r="Q9" s="53"/>
      <c r="R9" s="53"/>
      <c r="S9" s="270"/>
      <c r="T9" s="53"/>
      <c r="U9" s="53"/>
      <c r="V9" s="270"/>
      <c r="W9" s="53"/>
      <c r="X9" s="53"/>
      <c r="Y9" s="270"/>
      <c r="Z9" s="53"/>
      <c r="AA9" s="53"/>
      <c r="AB9" s="270"/>
      <c r="AC9" s="53"/>
      <c r="AD9" s="53"/>
      <c r="AE9" s="270"/>
      <c r="AF9" s="53"/>
      <c r="AG9" s="53"/>
      <c r="AH9" s="270"/>
      <c r="AI9" s="53"/>
      <c r="AJ9" s="53"/>
      <c r="AK9" s="270"/>
      <c r="AL9" s="53"/>
      <c r="AM9" s="53"/>
      <c r="AN9" s="54">
        <f>SUM(D9:AM9)</f>
        <v>28</v>
      </c>
    </row>
    <row r="10" spans="2:63" ht="20.100000000000001" customHeight="1" x14ac:dyDescent="0.15">
      <c r="B10" s="474" t="s">
        <v>440</v>
      </c>
      <c r="C10" s="475"/>
      <c r="D10" s="270"/>
      <c r="E10" s="53"/>
      <c r="F10" s="53"/>
      <c r="G10" s="270"/>
      <c r="H10" s="53"/>
      <c r="I10" s="53">
        <v>0.5</v>
      </c>
      <c r="J10" s="270"/>
      <c r="K10" s="53"/>
      <c r="L10" s="53">
        <v>0.5</v>
      </c>
      <c r="M10" s="270"/>
      <c r="N10" s="53"/>
      <c r="O10" s="53"/>
      <c r="P10" s="270"/>
      <c r="Q10" s="53"/>
      <c r="R10" s="53">
        <v>0.5</v>
      </c>
      <c r="S10" s="270"/>
      <c r="T10" s="53"/>
      <c r="U10" s="53"/>
      <c r="V10" s="270"/>
      <c r="W10" s="53"/>
      <c r="X10" s="53"/>
      <c r="Y10" s="270"/>
      <c r="Z10" s="53"/>
      <c r="AA10" s="53"/>
      <c r="AB10" s="270"/>
      <c r="AC10" s="53"/>
      <c r="AD10" s="53"/>
      <c r="AE10" s="270"/>
      <c r="AF10" s="53"/>
      <c r="AG10" s="53">
        <v>0.5</v>
      </c>
      <c r="AH10" s="270"/>
      <c r="AI10" s="53"/>
      <c r="AJ10" s="53"/>
      <c r="AK10" s="270"/>
      <c r="AL10" s="53"/>
      <c r="AM10" s="53"/>
      <c r="AN10" s="54">
        <f t="shared" ref="AN10:AN19" si="0">SUM(D10:AM10)</f>
        <v>2</v>
      </c>
    </row>
    <row r="11" spans="2:63" ht="20.100000000000001" customHeight="1" x14ac:dyDescent="0.15">
      <c r="B11" s="474" t="s">
        <v>441</v>
      </c>
      <c r="C11" s="475"/>
      <c r="D11" s="270"/>
      <c r="E11" s="53"/>
      <c r="F11" s="53"/>
      <c r="G11" s="270"/>
      <c r="H11" s="53"/>
      <c r="I11" s="53"/>
      <c r="J11" s="270"/>
      <c r="K11" s="53"/>
      <c r="L11" s="53">
        <v>0.5</v>
      </c>
      <c r="M11" s="270"/>
      <c r="N11" s="53"/>
      <c r="O11" s="53"/>
      <c r="P11" s="270"/>
      <c r="Q11" s="53">
        <v>0.5</v>
      </c>
      <c r="R11" s="53">
        <v>0.5</v>
      </c>
      <c r="S11" s="270"/>
      <c r="T11" s="53"/>
      <c r="U11" s="53">
        <v>0.5</v>
      </c>
      <c r="V11" s="270"/>
      <c r="W11" s="53">
        <v>0.5</v>
      </c>
      <c r="X11" s="53"/>
      <c r="Y11" s="270"/>
      <c r="Z11" s="53">
        <v>0.5</v>
      </c>
      <c r="AA11" s="53"/>
      <c r="AB11" s="270"/>
      <c r="AC11" s="53">
        <v>0.5</v>
      </c>
      <c r="AD11" s="53"/>
      <c r="AE11" s="270"/>
      <c r="AF11" s="53">
        <v>0.5</v>
      </c>
      <c r="AG11" s="53"/>
      <c r="AH11" s="270"/>
      <c r="AI11" s="53"/>
      <c r="AJ11" s="53"/>
      <c r="AK11" s="270"/>
      <c r="AL11" s="53"/>
      <c r="AM11" s="53"/>
      <c r="AN11" s="54">
        <f t="shared" si="0"/>
        <v>4</v>
      </c>
    </row>
    <row r="12" spans="2:63" ht="20.100000000000001" customHeight="1" x14ac:dyDescent="0.15">
      <c r="B12" s="474" t="s">
        <v>442</v>
      </c>
      <c r="C12" s="475"/>
      <c r="D12" s="270"/>
      <c r="E12" s="53"/>
      <c r="F12" s="53"/>
      <c r="G12" s="270"/>
      <c r="H12" s="53"/>
      <c r="I12" s="53"/>
      <c r="J12" s="270"/>
      <c r="K12" s="53"/>
      <c r="L12" s="53"/>
      <c r="M12" s="270"/>
      <c r="N12" s="53"/>
      <c r="O12" s="53"/>
      <c r="P12" s="270"/>
      <c r="Q12" s="53"/>
      <c r="R12" s="53"/>
      <c r="S12" s="270"/>
      <c r="T12" s="53"/>
      <c r="U12" s="53"/>
      <c r="V12" s="270"/>
      <c r="W12" s="53"/>
      <c r="X12" s="53"/>
      <c r="Y12" s="270">
        <v>7</v>
      </c>
      <c r="Z12" s="53">
        <v>10</v>
      </c>
      <c r="AA12" s="53"/>
      <c r="AB12" s="270"/>
      <c r="AC12" s="53">
        <v>7</v>
      </c>
      <c r="AD12" s="53">
        <v>10</v>
      </c>
      <c r="AE12" s="270"/>
      <c r="AF12" s="53"/>
      <c r="AG12" s="53"/>
      <c r="AH12" s="270"/>
      <c r="AI12" s="53"/>
      <c r="AJ12" s="53"/>
      <c r="AK12" s="270"/>
      <c r="AL12" s="53"/>
      <c r="AM12" s="53"/>
      <c r="AN12" s="54">
        <f t="shared" si="0"/>
        <v>34</v>
      </c>
    </row>
    <row r="13" spans="2:63" ht="20.100000000000001" customHeight="1" x14ac:dyDescent="0.15">
      <c r="B13" s="474" t="s">
        <v>443</v>
      </c>
      <c r="C13" s="475"/>
      <c r="D13" s="270"/>
      <c r="E13" s="53"/>
      <c r="F13" s="53"/>
      <c r="G13" s="270"/>
      <c r="H13" s="53"/>
      <c r="I13" s="53"/>
      <c r="J13" s="270"/>
      <c r="K13" s="53"/>
      <c r="L13" s="53"/>
      <c r="M13" s="270"/>
      <c r="N13" s="53"/>
      <c r="O13" s="53"/>
      <c r="P13" s="270"/>
      <c r="Q13" s="53"/>
      <c r="R13" s="53"/>
      <c r="S13" s="270"/>
      <c r="T13" s="53"/>
      <c r="U13" s="53"/>
      <c r="V13" s="270"/>
      <c r="W13" s="53"/>
      <c r="X13" s="53"/>
      <c r="Y13" s="270"/>
      <c r="Z13" s="53">
        <v>4</v>
      </c>
      <c r="AA13" s="53">
        <v>4</v>
      </c>
      <c r="AB13" s="270"/>
      <c r="AC13" s="53"/>
      <c r="AD13" s="53"/>
      <c r="AE13" s="270"/>
      <c r="AF13" s="53"/>
      <c r="AG13" s="53"/>
      <c r="AH13" s="270"/>
      <c r="AI13" s="53"/>
      <c r="AJ13" s="53"/>
      <c r="AK13" s="270"/>
      <c r="AL13" s="53"/>
      <c r="AM13" s="53"/>
      <c r="AN13" s="54">
        <f t="shared" si="0"/>
        <v>8</v>
      </c>
    </row>
    <row r="14" spans="2:63" ht="20.100000000000001" customHeight="1" x14ac:dyDescent="0.15">
      <c r="B14" s="474" t="s">
        <v>444</v>
      </c>
      <c r="C14" s="475"/>
      <c r="D14" s="270"/>
      <c r="E14" s="53"/>
      <c r="F14" s="53"/>
      <c r="G14" s="270"/>
      <c r="H14" s="53">
        <v>4</v>
      </c>
      <c r="I14" s="53"/>
      <c r="J14" s="270"/>
      <c r="K14" s="53"/>
      <c r="L14" s="53"/>
      <c r="M14" s="270">
        <v>8</v>
      </c>
      <c r="N14" s="53"/>
      <c r="O14" s="53"/>
      <c r="P14" s="270"/>
      <c r="Q14" s="53"/>
      <c r="R14" s="53"/>
      <c r="S14" s="270"/>
      <c r="T14" s="53"/>
      <c r="U14" s="53"/>
      <c r="V14" s="270"/>
      <c r="W14" s="53"/>
      <c r="X14" s="53"/>
      <c r="Y14" s="270"/>
      <c r="Z14" s="53"/>
      <c r="AA14" s="53"/>
      <c r="AB14" s="270"/>
      <c r="AC14" s="53"/>
      <c r="AD14" s="53"/>
      <c r="AE14" s="270"/>
      <c r="AF14" s="53"/>
      <c r="AG14" s="53"/>
      <c r="AH14" s="270"/>
      <c r="AI14" s="53"/>
      <c r="AJ14" s="53"/>
      <c r="AK14" s="270"/>
      <c r="AL14" s="53"/>
      <c r="AM14" s="53"/>
      <c r="AN14" s="54">
        <f t="shared" si="0"/>
        <v>12</v>
      </c>
    </row>
    <row r="15" spans="2:63" ht="20.100000000000001" customHeight="1" x14ac:dyDescent="0.15">
      <c r="B15" s="474" t="s">
        <v>445</v>
      </c>
      <c r="C15" s="475"/>
      <c r="D15" s="270"/>
      <c r="E15" s="53"/>
      <c r="F15" s="53"/>
      <c r="G15" s="270"/>
      <c r="H15" s="53"/>
      <c r="I15" s="53"/>
      <c r="J15" s="270"/>
      <c r="K15" s="53"/>
      <c r="L15" s="53"/>
      <c r="M15" s="270">
        <v>2</v>
      </c>
      <c r="N15" s="53"/>
      <c r="O15" s="53"/>
      <c r="P15" s="270">
        <v>2</v>
      </c>
      <c r="Q15" s="53"/>
      <c r="R15" s="53"/>
      <c r="S15" s="270"/>
      <c r="T15" s="53"/>
      <c r="U15" s="53"/>
      <c r="V15" s="270"/>
      <c r="W15" s="53">
        <v>2</v>
      </c>
      <c r="X15" s="53"/>
      <c r="Y15" s="270"/>
      <c r="Z15" s="53"/>
      <c r="AA15" s="53"/>
      <c r="AB15" s="270"/>
      <c r="AC15" s="53">
        <v>2</v>
      </c>
      <c r="AD15" s="53"/>
      <c r="AE15" s="270"/>
      <c r="AF15" s="53"/>
      <c r="AG15" s="53"/>
      <c r="AH15" s="270"/>
      <c r="AI15" s="53"/>
      <c r="AJ15" s="53"/>
      <c r="AK15" s="270"/>
      <c r="AL15" s="53"/>
      <c r="AM15" s="53"/>
      <c r="AN15" s="54">
        <f t="shared" si="0"/>
        <v>8</v>
      </c>
    </row>
    <row r="16" spans="2:63" ht="20.100000000000001" customHeight="1" x14ac:dyDescent="0.15">
      <c r="B16" s="474" t="s">
        <v>446</v>
      </c>
      <c r="C16" s="475"/>
      <c r="D16" s="270"/>
      <c r="E16" s="53"/>
      <c r="F16" s="53"/>
      <c r="G16" s="270"/>
      <c r="H16" s="53"/>
      <c r="I16" s="53"/>
      <c r="J16" s="270"/>
      <c r="K16" s="53"/>
      <c r="L16" s="53"/>
      <c r="M16" s="270"/>
      <c r="N16" s="53"/>
      <c r="O16" s="53"/>
      <c r="P16" s="270"/>
      <c r="Q16" s="53"/>
      <c r="R16" s="53"/>
      <c r="S16" s="270"/>
      <c r="T16" s="53"/>
      <c r="U16" s="53"/>
      <c r="V16" s="270"/>
      <c r="W16" s="53"/>
      <c r="X16" s="53"/>
      <c r="Y16" s="270"/>
      <c r="Z16" s="53"/>
      <c r="AA16" s="53"/>
      <c r="AB16" s="270"/>
      <c r="AC16" s="53"/>
      <c r="AD16" s="53"/>
      <c r="AE16" s="270"/>
      <c r="AF16" s="53"/>
      <c r="AG16" s="53">
        <v>16</v>
      </c>
      <c r="AH16" s="270">
        <v>20</v>
      </c>
      <c r="AI16" s="53">
        <v>20</v>
      </c>
      <c r="AJ16" s="53">
        <v>20</v>
      </c>
      <c r="AK16" s="270"/>
      <c r="AL16" s="53"/>
      <c r="AM16" s="53"/>
      <c r="AN16" s="54">
        <f t="shared" si="0"/>
        <v>76</v>
      </c>
    </row>
    <row r="17" spans="2:40" ht="20.100000000000001" customHeight="1" x14ac:dyDescent="0.15">
      <c r="B17" s="474" t="s">
        <v>447</v>
      </c>
      <c r="C17" s="475"/>
      <c r="D17" s="270"/>
      <c r="E17" s="53"/>
      <c r="F17" s="53"/>
      <c r="G17" s="270"/>
      <c r="H17" s="53"/>
      <c r="I17" s="53"/>
      <c r="J17" s="270"/>
      <c r="K17" s="53"/>
      <c r="L17" s="53"/>
      <c r="M17" s="270"/>
      <c r="N17" s="53"/>
      <c r="O17" s="53"/>
      <c r="P17" s="270"/>
      <c r="Q17" s="53"/>
      <c r="R17" s="53"/>
      <c r="S17" s="270"/>
      <c r="T17" s="53"/>
      <c r="U17" s="53"/>
      <c r="V17" s="270"/>
      <c r="W17" s="53"/>
      <c r="X17" s="53"/>
      <c r="Y17" s="270"/>
      <c r="Z17" s="53"/>
      <c r="AA17" s="53"/>
      <c r="AB17" s="270"/>
      <c r="AC17" s="53"/>
      <c r="AD17" s="53"/>
      <c r="AE17" s="270"/>
      <c r="AF17" s="53"/>
      <c r="AG17" s="53">
        <v>2</v>
      </c>
      <c r="AH17" s="270">
        <v>4</v>
      </c>
      <c r="AI17" s="53">
        <v>5</v>
      </c>
      <c r="AJ17" s="53">
        <v>5</v>
      </c>
      <c r="AK17" s="270"/>
      <c r="AL17" s="53"/>
      <c r="AM17" s="53"/>
      <c r="AN17" s="54">
        <f t="shared" si="0"/>
        <v>16</v>
      </c>
    </row>
    <row r="18" spans="2:40" ht="20.100000000000001" customHeight="1" x14ac:dyDescent="0.15">
      <c r="B18" s="476" t="s">
        <v>448</v>
      </c>
      <c r="C18" s="477"/>
      <c r="D18" s="270"/>
      <c r="E18" s="53"/>
      <c r="F18" s="53"/>
      <c r="G18" s="270"/>
      <c r="H18" s="53"/>
      <c r="I18" s="53"/>
      <c r="J18" s="270"/>
      <c r="K18" s="53"/>
      <c r="L18" s="53"/>
      <c r="M18" s="270"/>
      <c r="N18" s="53">
        <v>1</v>
      </c>
      <c r="O18" s="53"/>
      <c r="P18" s="270">
        <v>3</v>
      </c>
      <c r="Q18" s="53"/>
      <c r="R18" s="53">
        <v>1</v>
      </c>
      <c r="S18" s="270"/>
      <c r="T18" s="53">
        <v>3</v>
      </c>
      <c r="U18" s="53"/>
      <c r="V18" s="270"/>
      <c r="W18" s="53"/>
      <c r="X18" s="53">
        <v>1</v>
      </c>
      <c r="Y18" s="270"/>
      <c r="Z18" s="53"/>
      <c r="AA18" s="53">
        <v>1</v>
      </c>
      <c r="AB18" s="270"/>
      <c r="AC18" s="53"/>
      <c r="AD18" s="53"/>
      <c r="AE18" s="270"/>
      <c r="AF18" s="53">
        <v>1</v>
      </c>
      <c r="AG18" s="53"/>
      <c r="AH18" s="270"/>
      <c r="AI18" s="53"/>
      <c r="AJ18" s="53"/>
      <c r="AK18" s="270"/>
      <c r="AL18" s="53"/>
      <c r="AM18" s="53"/>
      <c r="AN18" s="54">
        <f t="shared" si="0"/>
        <v>11</v>
      </c>
    </row>
    <row r="19" spans="2:40" ht="20.100000000000001" customHeight="1" x14ac:dyDescent="0.15">
      <c r="B19" s="1060" t="s">
        <v>457</v>
      </c>
      <c r="C19" s="1061"/>
      <c r="D19" s="270">
        <f t="shared" ref="D19:AM19" si="1">SUM(D9:D18)</f>
        <v>0</v>
      </c>
      <c r="E19" s="55">
        <f t="shared" si="1"/>
        <v>0</v>
      </c>
      <c r="F19" s="478">
        <f t="shared" si="1"/>
        <v>0</v>
      </c>
      <c r="G19" s="270">
        <f t="shared" si="1"/>
        <v>0</v>
      </c>
      <c r="H19" s="55">
        <f t="shared" si="1"/>
        <v>4</v>
      </c>
      <c r="I19" s="478">
        <f t="shared" si="1"/>
        <v>0.5</v>
      </c>
      <c r="J19" s="270">
        <f t="shared" si="1"/>
        <v>0</v>
      </c>
      <c r="K19" s="55">
        <f t="shared" si="1"/>
        <v>4</v>
      </c>
      <c r="L19" s="478">
        <f t="shared" si="1"/>
        <v>17</v>
      </c>
      <c r="M19" s="270">
        <f t="shared" si="1"/>
        <v>18</v>
      </c>
      <c r="N19" s="55">
        <f t="shared" si="1"/>
        <v>1</v>
      </c>
      <c r="O19" s="478">
        <f t="shared" si="1"/>
        <v>0</v>
      </c>
      <c r="P19" s="270">
        <f t="shared" si="1"/>
        <v>5</v>
      </c>
      <c r="Q19" s="55">
        <f t="shared" si="1"/>
        <v>0.5</v>
      </c>
      <c r="R19" s="478">
        <f t="shared" si="1"/>
        <v>2</v>
      </c>
      <c r="S19" s="270">
        <f t="shared" si="1"/>
        <v>0</v>
      </c>
      <c r="T19" s="55">
        <f t="shared" si="1"/>
        <v>3</v>
      </c>
      <c r="U19" s="478">
        <f t="shared" si="1"/>
        <v>0.5</v>
      </c>
      <c r="V19" s="270">
        <f t="shared" si="1"/>
        <v>0</v>
      </c>
      <c r="W19" s="55">
        <f t="shared" si="1"/>
        <v>2.5</v>
      </c>
      <c r="X19" s="478">
        <f t="shared" si="1"/>
        <v>1</v>
      </c>
      <c r="Y19" s="270">
        <f t="shared" si="1"/>
        <v>7</v>
      </c>
      <c r="Z19" s="55">
        <f t="shared" si="1"/>
        <v>14.5</v>
      </c>
      <c r="AA19" s="478">
        <f t="shared" si="1"/>
        <v>5</v>
      </c>
      <c r="AB19" s="270">
        <f t="shared" si="1"/>
        <v>0</v>
      </c>
      <c r="AC19" s="55">
        <f t="shared" si="1"/>
        <v>9.5</v>
      </c>
      <c r="AD19" s="478">
        <f t="shared" si="1"/>
        <v>10</v>
      </c>
      <c r="AE19" s="270">
        <f t="shared" si="1"/>
        <v>0</v>
      </c>
      <c r="AF19" s="55">
        <f t="shared" si="1"/>
        <v>1.5</v>
      </c>
      <c r="AG19" s="478">
        <f t="shared" si="1"/>
        <v>18.5</v>
      </c>
      <c r="AH19" s="270">
        <f t="shared" si="1"/>
        <v>24</v>
      </c>
      <c r="AI19" s="55">
        <f t="shared" si="1"/>
        <v>25</v>
      </c>
      <c r="AJ19" s="478">
        <f t="shared" si="1"/>
        <v>25</v>
      </c>
      <c r="AK19" s="270">
        <f t="shared" si="1"/>
        <v>0</v>
      </c>
      <c r="AL19" s="55">
        <f t="shared" si="1"/>
        <v>0</v>
      </c>
      <c r="AM19" s="478">
        <f t="shared" si="1"/>
        <v>0</v>
      </c>
      <c r="AN19" s="54">
        <f t="shared" si="0"/>
        <v>199</v>
      </c>
    </row>
    <row r="20" spans="2:40" ht="20.100000000000001" customHeight="1" thickBot="1" x14ac:dyDescent="0.2">
      <c r="B20" s="1062" t="s">
        <v>458</v>
      </c>
      <c r="C20" s="1063"/>
      <c r="D20" s="57"/>
      <c r="E20" s="58">
        <f>SUM(D19:F19)</f>
        <v>0</v>
      </c>
      <c r="F20" s="58"/>
      <c r="G20" s="57"/>
      <c r="H20" s="58">
        <f>SUM(G19:I19)</f>
        <v>4.5</v>
      </c>
      <c r="I20" s="58"/>
      <c r="J20" s="57"/>
      <c r="K20" s="58">
        <f>SUM(J19:L19)</f>
        <v>21</v>
      </c>
      <c r="L20" s="58"/>
      <c r="M20" s="57"/>
      <c r="N20" s="58">
        <f>SUM(M19:O19)</f>
        <v>19</v>
      </c>
      <c r="O20" s="58"/>
      <c r="P20" s="57"/>
      <c r="Q20" s="58">
        <f>SUM(P19:R19)</f>
        <v>7.5</v>
      </c>
      <c r="R20" s="58"/>
      <c r="S20" s="57"/>
      <c r="T20" s="58">
        <f>SUM(S19:U19)</f>
        <v>3.5</v>
      </c>
      <c r="U20" s="58"/>
      <c r="V20" s="57"/>
      <c r="W20" s="58">
        <f>SUM(V19:X19)</f>
        <v>3.5</v>
      </c>
      <c r="X20" s="58"/>
      <c r="Y20" s="57"/>
      <c r="Z20" s="58">
        <f>SUM(Y19:AA19)</f>
        <v>26.5</v>
      </c>
      <c r="AA20" s="58"/>
      <c r="AB20" s="57"/>
      <c r="AC20" s="58">
        <f>SUM(AB19:AD19)</f>
        <v>19.5</v>
      </c>
      <c r="AD20" s="58"/>
      <c r="AE20" s="57"/>
      <c r="AF20" s="58">
        <f>SUM(AE19:AG19)</f>
        <v>20</v>
      </c>
      <c r="AG20" s="58"/>
      <c r="AH20" s="57"/>
      <c r="AI20" s="58">
        <f>SUM(AH19:AJ19)</f>
        <v>74</v>
      </c>
      <c r="AJ20" s="58"/>
      <c r="AK20" s="57"/>
      <c r="AL20" s="58">
        <f>SUM(AK19:AM19)</f>
        <v>0</v>
      </c>
      <c r="AM20" s="58"/>
      <c r="AN20" s="59">
        <f>SUM(AN9:AN18)</f>
        <v>199</v>
      </c>
    </row>
    <row r="22" spans="2:40" x14ac:dyDescent="0.15">
      <c r="B22" s="2" t="s">
        <v>208</v>
      </c>
    </row>
    <row r="23" spans="2:40" ht="14.25" thickBot="1" x14ac:dyDescent="0.2"/>
    <row r="24" spans="2:40" ht="14.25" thickBot="1" x14ac:dyDescent="0.2">
      <c r="B24" s="1" t="s">
        <v>205</v>
      </c>
      <c r="C24" s="706">
        <f>'４　経営収支'!G4</f>
        <v>50</v>
      </c>
      <c r="D24" s="1" t="s">
        <v>459</v>
      </c>
    </row>
    <row r="25" spans="2:40" ht="14.25" thickBot="1" x14ac:dyDescent="0.2"/>
    <row r="26" spans="2:40" ht="20.100000000000001" customHeight="1" x14ac:dyDescent="0.15">
      <c r="B26" s="1058" t="s">
        <v>455</v>
      </c>
      <c r="C26" s="1059"/>
      <c r="D26" s="1048">
        <v>1</v>
      </c>
      <c r="E26" s="1049"/>
      <c r="F26" s="1050"/>
      <c r="G26" s="1048">
        <v>2</v>
      </c>
      <c r="H26" s="1049"/>
      <c r="I26" s="1050"/>
      <c r="J26" s="1048">
        <v>3</v>
      </c>
      <c r="K26" s="1049"/>
      <c r="L26" s="1050"/>
      <c r="M26" s="1048">
        <v>4</v>
      </c>
      <c r="N26" s="1049"/>
      <c r="O26" s="1050"/>
      <c r="P26" s="1048">
        <v>5</v>
      </c>
      <c r="Q26" s="1049"/>
      <c r="R26" s="1050"/>
      <c r="S26" s="1048">
        <v>6</v>
      </c>
      <c r="T26" s="1049"/>
      <c r="U26" s="1050"/>
      <c r="V26" s="1048">
        <v>7</v>
      </c>
      <c r="W26" s="1049"/>
      <c r="X26" s="1050"/>
      <c r="Y26" s="1048">
        <v>8</v>
      </c>
      <c r="Z26" s="1049"/>
      <c r="AA26" s="1050"/>
      <c r="AB26" s="1048">
        <v>9</v>
      </c>
      <c r="AC26" s="1049"/>
      <c r="AD26" s="1050"/>
      <c r="AE26" s="1048">
        <v>10</v>
      </c>
      <c r="AF26" s="1049"/>
      <c r="AG26" s="1050"/>
      <c r="AH26" s="1048">
        <v>11</v>
      </c>
      <c r="AI26" s="1049"/>
      <c r="AJ26" s="1050"/>
      <c r="AK26" s="1048">
        <v>12</v>
      </c>
      <c r="AL26" s="1049"/>
      <c r="AM26" s="1050"/>
      <c r="AN26" s="1051" t="s">
        <v>30</v>
      </c>
    </row>
    <row r="27" spans="2:40" ht="20.100000000000001" customHeight="1" x14ac:dyDescent="0.15">
      <c r="B27" s="1057"/>
      <c r="C27" s="1039"/>
      <c r="D27" s="467" t="s">
        <v>31</v>
      </c>
      <c r="E27" s="44" t="s">
        <v>32</v>
      </c>
      <c r="F27" s="45" t="s">
        <v>33</v>
      </c>
      <c r="G27" s="467" t="s">
        <v>31</v>
      </c>
      <c r="H27" s="45" t="s">
        <v>32</v>
      </c>
      <c r="I27" s="45" t="s">
        <v>33</v>
      </c>
      <c r="J27" s="467" t="s">
        <v>31</v>
      </c>
      <c r="K27" s="45" t="s">
        <v>32</v>
      </c>
      <c r="L27" s="45" t="s">
        <v>33</v>
      </c>
      <c r="M27" s="467" t="s">
        <v>31</v>
      </c>
      <c r="N27" s="45" t="s">
        <v>32</v>
      </c>
      <c r="O27" s="45" t="s">
        <v>33</v>
      </c>
      <c r="P27" s="467" t="s">
        <v>31</v>
      </c>
      <c r="Q27" s="45" t="s">
        <v>32</v>
      </c>
      <c r="R27" s="45" t="s">
        <v>33</v>
      </c>
      <c r="S27" s="467" t="s">
        <v>31</v>
      </c>
      <c r="T27" s="468" t="s">
        <v>32</v>
      </c>
      <c r="U27" s="468" t="s">
        <v>33</v>
      </c>
      <c r="V27" s="467" t="s">
        <v>31</v>
      </c>
      <c r="W27" s="45" t="s">
        <v>32</v>
      </c>
      <c r="X27" s="45" t="s">
        <v>33</v>
      </c>
      <c r="Y27" s="467" t="s">
        <v>31</v>
      </c>
      <c r="Z27" s="45" t="s">
        <v>32</v>
      </c>
      <c r="AA27" s="45" t="s">
        <v>33</v>
      </c>
      <c r="AB27" s="467" t="s">
        <v>31</v>
      </c>
      <c r="AC27" s="45" t="s">
        <v>32</v>
      </c>
      <c r="AD27" s="45" t="s">
        <v>33</v>
      </c>
      <c r="AE27" s="467" t="s">
        <v>31</v>
      </c>
      <c r="AF27" s="45" t="s">
        <v>32</v>
      </c>
      <c r="AG27" s="45" t="s">
        <v>33</v>
      </c>
      <c r="AH27" s="467" t="s">
        <v>31</v>
      </c>
      <c r="AI27" s="45" t="s">
        <v>32</v>
      </c>
      <c r="AJ27" s="45" t="s">
        <v>33</v>
      </c>
      <c r="AK27" s="467" t="s">
        <v>31</v>
      </c>
      <c r="AL27" s="45" t="s">
        <v>32</v>
      </c>
      <c r="AM27" s="45" t="s">
        <v>33</v>
      </c>
      <c r="AN27" s="1052"/>
    </row>
    <row r="28" spans="2:40" ht="20.100000000000001" customHeight="1" x14ac:dyDescent="0.15">
      <c r="B28" s="1064" t="s">
        <v>477</v>
      </c>
      <c r="C28" s="1039"/>
      <c r="D28" s="270">
        <f>D19*$C$24/10</f>
        <v>0</v>
      </c>
      <c r="E28" s="55">
        <f t="shared" ref="E28:AM28" si="2">E19*$C$24/10</f>
        <v>0</v>
      </c>
      <c r="F28" s="478">
        <f t="shared" si="2"/>
        <v>0</v>
      </c>
      <c r="G28" s="270">
        <f t="shared" si="2"/>
        <v>0</v>
      </c>
      <c r="H28" s="55">
        <f t="shared" si="2"/>
        <v>20</v>
      </c>
      <c r="I28" s="478">
        <f t="shared" si="2"/>
        <v>2.5</v>
      </c>
      <c r="J28" s="270">
        <f t="shared" si="2"/>
        <v>0</v>
      </c>
      <c r="K28" s="55">
        <f t="shared" si="2"/>
        <v>20</v>
      </c>
      <c r="L28" s="478">
        <f t="shared" si="2"/>
        <v>85</v>
      </c>
      <c r="M28" s="270">
        <f t="shared" si="2"/>
        <v>90</v>
      </c>
      <c r="N28" s="55">
        <f t="shared" si="2"/>
        <v>5</v>
      </c>
      <c r="O28" s="478">
        <f t="shared" si="2"/>
        <v>0</v>
      </c>
      <c r="P28" s="270">
        <f t="shared" si="2"/>
        <v>25</v>
      </c>
      <c r="Q28" s="55">
        <f t="shared" si="2"/>
        <v>2.5</v>
      </c>
      <c r="R28" s="478">
        <f t="shared" si="2"/>
        <v>10</v>
      </c>
      <c r="S28" s="270">
        <f t="shared" si="2"/>
        <v>0</v>
      </c>
      <c r="T28" s="55">
        <f t="shared" si="2"/>
        <v>15</v>
      </c>
      <c r="U28" s="478">
        <f t="shared" si="2"/>
        <v>2.5</v>
      </c>
      <c r="V28" s="270">
        <f t="shared" si="2"/>
        <v>0</v>
      </c>
      <c r="W28" s="55">
        <f t="shared" si="2"/>
        <v>12.5</v>
      </c>
      <c r="X28" s="478">
        <f t="shared" si="2"/>
        <v>5</v>
      </c>
      <c r="Y28" s="270">
        <f t="shared" si="2"/>
        <v>35</v>
      </c>
      <c r="Z28" s="55">
        <f t="shared" si="2"/>
        <v>72.5</v>
      </c>
      <c r="AA28" s="478">
        <f t="shared" si="2"/>
        <v>25</v>
      </c>
      <c r="AB28" s="270">
        <f t="shared" si="2"/>
        <v>0</v>
      </c>
      <c r="AC28" s="55">
        <f t="shared" si="2"/>
        <v>47.5</v>
      </c>
      <c r="AD28" s="478">
        <f t="shared" si="2"/>
        <v>50</v>
      </c>
      <c r="AE28" s="270">
        <f t="shared" si="2"/>
        <v>0</v>
      </c>
      <c r="AF28" s="55">
        <f t="shared" si="2"/>
        <v>7.5</v>
      </c>
      <c r="AG28" s="478">
        <f t="shared" si="2"/>
        <v>92.5</v>
      </c>
      <c r="AH28" s="270">
        <f t="shared" si="2"/>
        <v>120</v>
      </c>
      <c r="AI28" s="55">
        <f t="shared" si="2"/>
        <v>125</v>
      </c>
      <c r="AJ28" s="478">
        <f t="shared" si="2"/>
        <v>125</v>
      </c>
      <c r="AK28" s="270">
        <f t="shared" si="2"/>
        <v>0</v>
      </c>
      <c r="AL28" s="55">
        <f t="shared" si="2"/>
        <v>0</v>
      </c>
      <c r="AM28" s="478">
        <f t="shared" si="2"/>
        <v>0</v>
      </c>
      <c r="AN28" s="54">
        <f t="shared" ref="AN28:AN32" si="3">SUM(D28:AM28)</f>
        <v>995</v>
      </c>
    </row>
    <row r="29" spans="2:40" ht="20.100000000000001" customHeight="1" thickBot="1" x14ac:dyDescent="0.2">
      <c r="B29" s="1053" t="s">
        <v>458</v>
      </c>
      <c r="C29" s="1054"/>
      <c r="D29" s="264"/>
      <c r="E29" s="260">
        <f>SUM(D28:F28)</f>
        <v>0</v>
      </c>
      <c r="F29" s="260"/>
      <c r="G29" s="264"/>
      <c r="H29" s="260">
        <f>SUM(G28:I28)</f>
        <v>22.5</v>
      </c>
      <c r="I29" s="260"/>
      <c r="J29" s="264"/>
      <c r="K29" s="260">
        <f>SUM(J28:L28)</f>
        <v>105</v>
      </c>
      <c r="L29" s="260"/>
      <c r="M29" s="264"/>
      <c r="N29" s="260">
        <f>SUM(M28:O28)</f>
        <v>95</v>
      </c>
      <c r="O29" s="260"/>
      <c r="P29" s="264"/>
      <c r="Q29" s="260">
        <f>SUM(P28:R28)</f>
        <v>37.5</v>
      </c>
      <c r="R29" s="260"/>
      <c r="S29" s="264"/>
      <c r="T29" s="260">
        <f>SUM(S28:U28)</f>
        <v>17.5</v>
      </c>
      <c r="U29" s="260"/>
      <c r="V29" s="264"/>
      <c r="W29" s="260">
        <f>SUM(V28:X28)</f>
        <v>17.5</v>
      </c>
      <c r="X29" s="260"/>
      <c r="Y29" s="264"/>
      <c r="Z29" s="260">
        <f>SUM(Y28:AA28)</f>
        <v>132.5</v>
      </c>
      <c r="AA29" s="260"/>
      <c r="AB29" s="264"/>
      <c r="AC29" s="260">
        <f>SUM(AB28:AD28)</f>
        <v>97.5</v>
      </c>
      <c r="AD29" s="260"/>
      <c r="AE29" s="264"/>
      <c r="AF29" s="260">
        <f>SUM(AE28:AG28)</f>
        <v>100</v>
      </c>
      <c r="AG29" s="260"/>
      <c r="AH29" s="264"/>
      <c r="AI29" s="260">
        <f>SUM(AH28:AJ28)</f>
        <v>370</v>
      </c>
      <c r="AJ29" s="260"/>
      <c r="AK29" s="264"/>
      <c r="AL29" s="260">
        <f>SUM(AK28:AM28)</f>
        <v>0</v>
      </c>
      <c r="AM29" s="260"/>
      <c r="AN29" s="265">
        <f t="shared" si="3"/>
        <v>995</v>
      </c>
    </row>
    <row r="30" spans="2:40" ht="20.100000000000001" customHeight="1" thickTop="1" x14ac:dyDescent="0.15">
      <c r="B30" s="1065" t="s">
        <v>211</v>
      </c>
      <c r="C30" s="266" t="s">
        <v>460</v>
      </c>
      <c r="D30" s="267">
        <v>60</v>
      </c>
      <c r="E30" s="268">
        <v>60</v>
      </c>
      <c r="F30" s="268">
        <v>60</v>
      </c>
      <c r="G30" s="267">
        <v>60</v>
      </c>
      <c r="H30" s="268">
        <v>60</v>
      </c>
      <c r="I30" s="268">
        <v>60</v>
      </c>
      <c r="J30" s="267">
        <v>85</v>
      </c>
      <c r="K30" s="268">
        <v>60</v>
      </c>
      <c r="L30" s="268">
        <v>60</v>
      </c>
      <c r="M30" s="267">
        <v>60</v>
      </c>
      <c r="N30" s="268">
        <v>60</v>
      </c>
      <c r="O30" s="268">
        <v>60</v>
      </c>
      <c r="P30" s="267">
        <v>60</v>
      </c>
      <c r="Q30" s="268">
        <v>60</v>
      </c>
      <c r="R30" s="268">
        <v>60</v>
      </c>
      <c r="S30" s="267">
        <v>60</v>
      </c>
      <c r="T30" s="268">
        <v>60</v>
      </c>
      <c r="U30" s="268">
        <v>60</v>
      </c>
      <c r="V30" s="267">
        <v>60</v>
      </c>
      <c r="W30" s="268">
        <v>60</v>
      </c>
      <c r="X30" s="268">
        <v>60</v>
      </c>
      <c r="Y30" s="267">
        <v>85</v>
      </c>
      <c r="Z30" s="268">
        <v>60</v>
      </c>
      <c r="AA30" s="268">
        <v>60</v>
      </c>
      <c r="AB30" s="267">
        <v>60</v>
      </c>
      <c r="AC30" s="268">
        <v>60</v>
      </c>
      <c r="AD30" s="268">
        <v>60</v>
      </c>
      <c r="AE30" s="267">
        <v>60</v>
      </c>
      <c r="AF30" s="268">
        <v>60</v>
      </c>
      <c r="AG30" s="268">
        <v>60</v>
      </c>
      <c r="AH30" s="267">
        <v>60</v>
      </c>
      <c r="AI30" s="268">
        <v>60</v>
      </c>
      <c r="AJ30" s="268">
        <v>60</v>
      </c>
      <c r="AK30" s="267">
        <v>60</v>
      </c>
      <c r="AL30" s="268">
        <v>60</v>
      </c>
      <c r="AM30" s="268">
        <v>60</v>
      </c>
      <c r="AN30" s="269">
        <f t="shared" si="3"/>
        <v>2210</v>
      </c>
    </row>
    <row r="31" spans="2:40" ht="20.100000000000001" customHeight="1" x14ac:dyDescent="0.15">
      <c r="B31" s="1066"/>
      <c r="C31" s="262" t="s">
        <v>461</v>
      </c>
      <c r="D31" s="270">
        <v>50</v>
      </c>
      <c r="E31" s="53">
        <v>50</v>
      </c>
      <c r="F31" s="53">
        <v>50</v>
      </c>
      <c r="G31" s="270">
        <v>50</v>
      </c>
      <c r="H31" s="53">
        <v>50</v>
      </c>
      <c r="I31" s="53">
        <v>50</v>
      </c>
      <c r="J31" s="270">
        <v>50</v>
      </c>
      <c r="K31" s="53">
        <v>50</v>
      </c>
      <c r="L31" s="53">
        <v>50</v>
      </c>
      <c r="M31" s="270">
        <v>50</v>
      </c>
      <c r="N31" s="53">
        <v>50</v>
      </c>
      <c r="O31" s="53">
        <v>50</v>
      </c>
      <c r="P31" s="270">
        <v>50</v>
      </c>
      <c r="Q31" s="53">
        <v>50</v>
      </c>
      <c r="R31" s="53">
        <v>50</v>
      </c>
      <c r="S31" s="270">
        <v>50</v>
      </c>
      <c r="T31" s="53">
        <v>50</v>
      </c>
      <c r="U31" s="53">
        <v>50</v>
      </c>
      <c r="V31" s="270">
        <v>50</v>
      </c>
      <c r="W31" s="53">
        <v>50</v>
      </c>
      <c r="X31" s="53">
        <v>50</v>
      </c>
      <c r="Y31" s="270">
        <v>50</v>
      </c>
      <c r="Z31" s="53">
        <v>50</v>
      </c>
      <c r="AA31" s="53">
        <v>50</v>
      </c>
      <c r="AB31" s="270">
        <v>50</v>
      </c>
      <c r="AC31" s="53">
        <v>50</v>
      </c>
      <c r="AD31" s="53">
        <v>50</v>
      </c>
      <c r="AE31" s="270">
        <v>50</v>
      </c>
      <c r="AF31" s="53">
        <v>50</v>
      </c>
      <c r="AG31" s="53">
        <v>50</v>
      </c>
      <c r="AH31" s="270">
        <v>50</v>
      </c>
      <c r="AI31" s="53">
        <v>50</v>
      </c>
      <c r="AJ31" s="53">
        <v>50</v>
      </c>
      <c r="AK31" s="270">
        <v>50</v>
      </c>
      <c r="AL31" s="53">
        <v>50</v>
      </c>
      <c r="AM31" s="53">
        <v>50</v>
      </c>
      <c r="AN31" s="54">
        <f t="shared" si="3"/>
        <v>1800</v>
      </c>
    </row>
    <row r="32" spans="2:40" ht="20.100000000000001" customHeight="1" x14ac:dyDescent="0.15">
      <c r="B32" s="1066"/>
      <c r="C32" s="262" t="s">
        <v>462</v>
      </c>
      <c r="D32" s="270">
        <v>25</v>
      </c>
      <c r="E32" s="53">
        <v>25</v>
      </c>
      <c r="F32" s="53">
        <v>25</v>
      </c>
      <c r="G32" s="270">
        <v>25</v>
      </c>
      <c r="H32" s="53">
        <v>25</v>
      </c>
      <c r="I32" s="53">
        <v>25</v>
      </c>
      <c r="J32" s="270">
        <v>25</v>
      </c>
      <c r="K32" s="53">
        <v>25</v>
      </c>
      <c r="L32" s="53">
        <v>25</v>
      </c>
      <c r="M32" s="270">
        <v>25</v>
      </c>
      <c r="N32" s="53">
        <v>25</v>
      </c>
      <c r="O32" s="53">
        <v>25</v>
      </c>
      <c r="P32" s="270">
        <v>25</v>
      </c>
      <c r="Q32" s="53">
        <v>25</v>
      </c>
      <c r="R32" s="53">
        <v>25</v>
      </c>
      <c r="S32" s="270">
        <v>25</v>
      </c>
      <c r="T32" s="53">
        <v>25</v>
      </c>
      <c r="U32" s="53">
        <v>25</v>
      </c>
      <c r="V32" s="270">
        <v>25</v>
      </c>
      <c r="W32" s="53">
        <v>25</v>
      </c>
      <c r="X32" s="53">
        <v>25</v>
      </c>
      <c r="Y32" s="270">
        <v>25</v>
      </c>
      <c r="Z32" s="53">
        <v>25</v>
      </c>
      <c r="AA32" s="53">
        <v>25</v>
      </c>
      <c r="AB32" s="270">
        <v>25</v>
      </c>
      <c r="AC32" s="53">
        <v>25</v>
      </c>
      <c r="AD32" s="53">
        <v>25</v>
      </c>
      <c r="AE32" s="270">
        <v>25</v>
      </c>
      <c r="AF32" s="53">
        <v>25</v>
      </c>
      <c r="AG32" s="53">
        <v>25</v>
      </c>
      <c r="AH32" s="270">
        <v>25</v>
      </c>
      <c r="AI32" s="53">
        <v>25</v>
      </c>
      <c r="AJ32" s="53">
        <v>25</v>
      </c>
      <c r="AK32" s="270">
        <v>25</v>
      </c>
      <c r="AL32" s="53">
        <v>25</v>
      </c>
      <c r="AM32" s="53">
        <v>25</v>
      </c>
      <c r="AN32" s="54">
        <f t="shared" si="3"/>
        <v>900</v>
      </c>
    </row>
    <row r="33" spans="2:40" ht="20.100000000000001" customHeight="1" x14ac:dyDescent="0.15">
      <c r="B33" s="1066"/>
      <c r="C33" s="263"/>
      <c r="D33" s="270"/>
      <c r="E33" s="53"/>
      <c r="F33" s="53"/>
      <c r="G33" s="270"/>
      <c r="H33" s="53"/>
      <c r="I33" s="53"/>
      <c r="J33" s="270"/>
      <c r="K33" s="53"/>
      <c r="L33" s="53"/>
      <c r="M33" s="270"/>
      <c r="N33" s="53"/>
      <c r="O33" s="53"/>
      <c r="P33" s="270"/>
      <c r="Q33" s="53"/>
      <c r="R33" s="53"/>
      <c r="S33" s="270"/>
      <c r="T33" s="53"/>
      <c r="U33" s="53"/>
      <c r="V33" s="270"/>
      <c r="W33" s="53"/>
      <c r="X33" s="53"/>
      <c r="Y33" s="270"/>
      <c r="Z33" s="53"/>
      <c r="AA33" s="53"/>
      <c r="AB33" s="270"/>
      <c r="AC33" s="53"/>
      <c r="AD33" s="53"/>
      <c r="AE33" s="270"/>
      <c r="AF33" s="53"/>
      <c r="AG33" s="53"/>
      <c r="AH33" s="270"/>
      <c r="AI33" s="53"/>
      <c r="AJ33" s="53"/>
      <c r="AK33" s="270"/>
      <c r="AL33" s="53"/>
      <c r="AM33" s="53"/>
      <c r="AN33" s="54">
        <f t="shared" ref="AN33:AN36" si="4">SUM(D33:AM33)</f>
        <v>0</v>
      </c>
    </row>
    <row r="34" spans="2:40" ht="20.100000000000001" customHeight="1" thickBot="1" x14ac:dyDescent="0.2">
      <c r="B34" s="1067"/>
      <c r="C34" s="277" t="s">
        <v>214</v>
      </c>
      <c r="D34" s="271">
        <f>SUM(D30:D33)</f>
        <v>135</v>
      </c>
      <c r="E34" s="272">
        <f t="shared" ref="E34:AM34" si="5">SUM(E30:E33)</f>
        <v>135</v>
      </c>
      <c r="F34" s="272">
        <f t="shared" si="5"/>
        <v>135</v>
      </c>
      <c r="G34" s="271">
        <f t="shared" si="5"/>
        <v>135</v>
      </c>
      <c r="H34" s="272">
        <f t="shared" si="5"/>
        <v>135</v>
      </c>
      <c r="I34" s="272">
        <f t="shared" si="5"/>
        <v>135</v>
      </c>
      <c r="J34" s="271">
        <f t="shared" si="5"/>
        <v>160</v>
      </c>
      <c r="K34" s="272">
        <f t="shared" si="5"/>
        <v>135</v>
      </c>
      <c r="L34" s="272">
        <f t="shared" si="5"/>
        <v>135</v>
      </c>
      <c r="M34" s="271">
        <f t="shared" si="5"/>
        <v>135</v>
      </c>
      <c r="N34" s="272">
        <f t="shared" si="5"/>
        <v>135</v>
      </c>
      <c r="O34" s="272">
        <f t="shared" si="5"/>
        <v>135</v>
      </c>
      <c r="P34" s="271">
        <f t="shared" si="5"/>
        <v>135</v>
      </c>
      <c r="Q34" s="272">
        <f t="shared" si="5"/>
        <v>135</v>
      </c>
      <c r="R34" s="272">
        <f t="shared" si="5"/>
        <v>135</v>
      </c>
      <c r="S34" s="271">
        <f t="shared" si="5"/>
        <v>135</v>
      </c>
      <c r="T34" s="272">
        <f t="shared" si="5"/>
        <v>135</v>
      </c>
      <c r="U34" s="272">
        <f t="shared" si="5"/>
        <v>135</v>
      </c>
      <c r="V34" s="271">
        <f t="shared" si="5"/>
        <v>135</v>
      </c>
      <c r="W34" s="272">
        <f t="shared" si="5"/>
        <v>135</v>
      </c>
      <c r="X34" s="272">
        <f t="shared" si="5"/>
        <v>135</v>
      </c>
      <c r="Y34" s="271">
        <f t="shared" si="5"/>
        <v>160</v>
      </c>
      <c r="Z34" s="272">
        <f t="shared" si="5"/>
        <v>135</v>
      </c>
      <c r="AA34" s="272">
        <f t="shared" si="5"/>
        <v>135</v>
      </c>
      <c r="AB34" s="271">
        <f t="shared" si="5"/>
        <v>135</v>
      </c>
      <c r="AC34" s="272">
        <f t="shared" si="5"/>
        <v>135</v>
      </c>
      <c r="AD34" s="272">
        <f t="shared" si="5"/>
        <v>135</v>
      </c>
      <c r="AE34" s="271">
        <f t="shared" si="5"/>
        <v>135</v>
      </c>
      <c r="AF34" s="272">
        <f t="shared" si="5"/>
        <v>135</v>
      </c>
      <c r="AG34" s="272">
        <f t="shared" si="5"/>
        <v>135</v>
      </c>
      <c r="AH34" s="271">
        <f t="shared" si="5"/>
        <v>135</v>
      </c>
      <c r="AI34" s="272">
        <f t="shared" si="5"/>
        <v>135</v>
      </c>
      <c r="AJ34" s="272">
        <f t="shared" si="5"/>
        <v>135</v>
      </c>
      <c r="AK34" s="271">
        <f t="shared" si="5"/>
        <v>135</v>
      </c>
      <c r="AL34" s="272">
        <f t="shared" si="5"/>
        <v>135</v>
      </c>
      <c r="AM34" s="272">
        <f t="shared" si="5"/>
        <v>135</v>
      </c>
      <c r="AN34" s="273">
        <f t="shared" si="4"/>
        <v>4910</v>
      </c>
    </row>
    <row r="35" spans="2:40" ht="20.100000000000001" customHeight="1" thickTop="1" x14ac:dyDescent="0.15">
      <c r="B35" s="1068" t="s">
        <v>463</v>
      </c>
      <c r="C35" s="1069"/>
      <c r="D35" s="278">
        <f>D34-D28</f>
        <v>135</v>
      </c>
      <c r="E35" s="279">
        <f t="shared" ref="E35:AM35" si="6">E34-E28</f>
        <v>135</v>
      </c>
      <c r="F35" s="279">
        <f t="shared" si="6"/>
        <v>135</v>
      </c>
      <c r="G35" s="278">
        <f t="shared" si="6"/>
        <v>135</v>
      </c>
      <c r="H35" s="279">
        <f t="shared" si="6"/>
        <v>115</v>
      </c>
      <c r="I35" s="279">
        <f t="shared" si="6"/>
        <v>132.5</v>
      </c>
      <c r="J35" s="278">
        <f t="shared" si="6"/>
        <v>160</v>
      </c>
      <c r="K35" s="279">
        <f t="shared" si="6"/>
        <v>115</v>
      </c>
      <c r="L35" s="279">
        <f t="shared" si="6"/>
        <v>50</v>
      </c>
      <c r="M35" s="278">
        <f t="shared" si="6"/>
        <v>45</v>
      </c>
      <c r="N35" s="279">
        <f t="shared" si="6"/>
        <v>130</v>
      </c>
      <c r="O35" s="279">
        <f t="shared" si="6"/>
        <v>135</v>
      </c>
      <c r="P35" s="278">
        <f t="shared" si="6"/>
        <v>110</v>
      </c>
      <c r="Q35" s="279">
        <f t="shared" si="6"/>
        <v>132.5</v>
      </c>
      <c r="R35" s="279">
        <f t="shared" si="6"/>
        <v>125</v>
      </c>
      <c r="S35" s="278">
        <f t="shared" si="6"/>
        <v>135</v>
      </c>
      <c r="T35" s="279">
        <f t="shared" si="6"/>
        <v>120</v>
      </c>
      <c r="U35" s="279">
        <f t="shared" si="6"/>
        <v>132.5</v>
      </c>
      <c r="V35" s="278">
        <f t="shared" si="6"/>
        <v>135</v>
      </c>
      <c r="W35" s="279">
        <f t="shared" si="6"/>
        <v>122.5</v>
      </c>
      <c r="X35" s="279">
        <f t="shared" si="6"/>
        <v>130</v>
      </c>
      <c r="Y35" s="278">
        <f t="shared" si="6"/>
        <v>125</v>
      </c>
      <c r="Z35" s="279">
        <f t="shared" si="6"/>
        <v>62.5</v>
      </c>
      <c r="AA35" s="279">
        <f t="shared" si="6"/>
        <v>110</v>
      </c>
      <c r="AB35" s="278">
        <f t="shared" si="6"/>
        <v>135</v>
      </c>
      <c r="AC35" s="279">
        <f t="shared" si="6"/>
        <v>87.5</v>
      </c>
      <c r="AD35" s="279">
        <f t="shared" si="6"/>
        <v>85</v>
      </c>
      <c r="AE35" s="278">
        <f t="shared" si="6"/>
        <v>135</v>
      </c>
      <c r="AF35" s="279">
        <f t="shared" si="6"/>
        <v>127.5</v>
      </c>
      <c r="AG35" s="279">
        <f t="shared" si="6"/>
        <v>42.5</v>
      </c>
      <c r="AH35" s="278">
        <f t="shared" si="6"/>
        <v>15</v>
      </c>
      <c r="AI35" s="280">
        <f t="shared" si="6"/>
        <v>10</v>
      </c>
      <c r="AJ35" s="279">
        <f t="shared" si="6"/>
        <v>10</v>
      </c>
      <c r="AK35" s="278">
        <f t="shared" si="6"/>
        <v>135</v>
      </c>
      <c r="AL35" s="279">
        <f t="shared" si="6"/>
        <v>135</v>
      </c>
      <c r="AM35" s="279">
        <f t="shared" si="6"/>
        <v>135</v>
      </c>
      <c r="AN35" s="269">
        <f t="shared" si="4"/>
        <v>3915</v>
      </c>
    </row>
    <row r="36" spans="2:40" ht="20.100000000000001" customHeight="1" thickBot="1" x14ac:dyDescent="0.2">
      <c r="B36" s="1070" t="s">
        <v>464</v>
      </c>
      <c r="C36" s="1071"/>
      <c r="D36" s="274">
        <f>IF(D35&gt;0,0,-(D35))</f>
        <v>0</v>
      </c>
      <c r="E36" s="274">
        <f t="shared" ref="E36:AM36" si="7">IF(E35&gt;0,0,-(E35))</f>
        <v>0</v>
      </c>
      <c r="F36" s="274">
        <f t="shared" si="7"/>
        <v>0</v>
      </c>
      <c r="G36" s="274">
        <f t="shared" si="7"/>
        <v>0</v>
      </c>
      <c r="H36" s="274">
        <f t="shared" si="7"/>
        <v>0</v>
      </c>
      <c r="I36" s="274">
        <f t="shared" si="7"/>
        <v>0</v>
      </c>
      <c r="J36" s="274">
        <f t="shared" si="7"/>
        <v>0</v>
      </c>
      <c r="K36" s="274">
        <f t="shared" si="7"/>
        <v>0</v>
      </c>
      <c r="L36" s="274">
        <f t="shared" si="7"/>
        <v>0</v>
      </c>
      <c r="M36" s="274">
        <f t="shared" si="7"/>
        <v>0</v>
      </c>
      <c r="N36" s="274">
        <f t="shared" si="7"/>
        <v>0</v>
      </c>
      <c r="O36" s="274">
        <f t="shared" si="7"/>
        <v>0</v>
      </c>
      <c r="P36" s="274">
        <f t="shared" si="7"/>
        <v>0</v>
      </c>
      <c r="Q36" s="274">
        <f t="shared" si="7"/>
        <v>0</v>
      </c>
      <c r="R36" s="274">
        <f t="shared" si="7"/>
        <v>0</v>
      </c>
      <c r="S36" s="274">
        <f t="shared" si="7"/>
        <v>0</v>
      </c>
      <c r="T36" s="274">
        <f t="shared" si="7"/>
        <v>0</v>
      </c>
      <c r="U36" s="274">
        <f t="shared" si="7"/>
        <v>0</v>
      </c>
      <c r="V36" s="274">
        <f t="shared" si="7"/>
        <v>0</v>
      </c>
      <c r="W36" s="274">
        <f t="shared" si="7"/>
        <v>0</v>
      </c>
      <c r="X36" s="274">
        <f t="shared" si="7"/>
        <v>0</v>
      </c>
      <c r="Y36" s="274">
        <f t="shared" si="7"/>
        <v>0</v>
      </c>
      <c r="Z36" s="274">
        <f t="shared" si="7"/>
        <v>0</v>
      </c>
      <c r="AA36" s="274">
        <f t="shared" si="7"/>
        <v>0</v>
      </c>
      <c r="AB36" s="274">
        <f t="shared" si="7"/>
        <v>0</v>
      </c>
      <c r="AC36" s="274">
        <f t="shared" si="7"/>
        <v>0</v>
      </c>
      <c r="AD36" s="274">
        <f t="shared" si="7"/>
        <v>0</v>
      </c>
      <c r="AE36" s="274">
        <f t="shared" si="7"/>
        <v>0</v>
      </c>
      <c r="AF36" s="274">
        <f t="shared" si="7"/>
        <v>0</v>
      </c>
      <c r="AG36" s="274">
        <f t="shared" si="7"/>
        <v>0</v>
      </c>
      <c r="AH36" s="274">
        <f t="shared" si="7"/>
        <v>0</v>
      </c>
      <c r="AI36" s="274">
        <f t="shared" si="7"/>
        <v>0</v>
      </c>
      <c r="AJ36" s="274">
        <f t="shared" si="7"/>
        <v>0</v>
      </c>
      <c r="AK36" s="274">
        <f t="shared" si="7"/>
        <v>0</v>
      </c>
      <c r="AL36" s="274">
        <f t="shared" si="7"/>
        <v>0</v>
      </c>
      <c r="AM36" s="274">
        <f t="shared" si="7"/>
        <v>0</v>
      </c>
      <c r="AN36" s="276">
        <f t="shared" si="4"/>
        <v>0</v>
      </c>
    </row>
  </sheetData>
  <mergeCells count="36">
    <mergeCell ref="B30:B34"/>
    <mergeCell ref="B35:C35"/>
    <mergeCell ref="B36:C36"/>
    <mergeCell ref="AE26:AG26"/>
    <mergeCell ref="AH26:AJ26"/>
    <mergeCell ref="AK26:AM26"/>
    <mergeCell ref="AN26:AN27"/>
    <mergeCell ref="B28:C28"/>
    <mergeCell ref="B29:C29"/>
    <mergeCell ref="M26:O26"/>
    <mergeCell ref="P26:R26"/>
    <mergeCell ref="S26:U26"/>
    <mergeCell ref="V26:X26"/>
    <mergeCell ref="Y26:AA26"/>
    <mergeCell ref="AB26:AD26"/>
    <mergeCell ref="J26:L26"/>
    <mergeCell ref="B19:C19"/>
    <mergeCell ref="B20:C20"/>
    <mergeCell ref="B26:C27"/>
    <mergeCell ref="D26:F26"/>
    <mergeCell ref="G26:I26"/>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s>
  <phoneticPr fontId="4"/>
  <pageMargins left="0.7" right="0.7"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K36"/>
  <sheetViews>
    <sheetView zoomScale="75" zoomScaleNormal="75" zoomScaleSheetLayoutView="71" workbookViewId="0"/>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994</v>
      </c>
      <c r="C2" s="2"/>
      <c r="D2" s="5"/>
      <c r="E2" s="5"/>
      <c r="F2" s="5"/>
      <c r="G2" s="5"/>
      <c r="H2" s="5"/>
      <c r="I2" s="5"/>
      <c r="J2" s="5"/>
      <c r="K2" s="5"/>
      <c r="L2" s="281" t="s">
        <v>203</v>
      </c>
      <c r="M2" s="257" t="s">
        <v>478</v>
      </c>
      <c r="N2" s="61"/>
      <c r="O2" s="281" t="s">
        <v>204</v>
      </c>
      <c r="P2" s="257" t="s">
        <v>263</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76" t="s">
        <v>97</v>
      </c>
      <c r="C4" s="1077"/>
      <c r="D4" s="1072">
        <v>1</v>
      </c>
      <c r="E4" s="1073"/>
      <c r="F4" s="1074"/>
      <c r="G4" s="1072">
        <v>2</v>
      </c>
      <c r="H4" s="1073"/>
      <c r="I4" s="1074"/>
      <c r="J4" s="1072">
        <v>3</v>
      </c>
      <c r="K4" s="1073"/>
      <c r="L4" s="1074"/>
      <c r="M4" s="1072">
        <v>4</v>
      </c>
      <c r="N4" s="1073"/>
      <c r="O4" s="1074"/>
      <c r="P4" s="1072">
        <v>5</v>
      </c>
      <c r="Q4" s="1073"/>
      <c r="R4" s="1074"/>
      <c r="S4" s="1072">
        <v>6</v>
      </c>
      <c r="T4" s="1073"/>
      <c r="U4" s="1074"/>
      <c r="V4" s="1072">
        <v>7</v>
      </c>
      <c r="W4" s="1073"/>
      <c r="X4" s="1074"/>
      <c r="Y4" s="1072">
        <v>8</v>
      </c>
      <c r="Z4" s="1073"/>
      <c r="AA4" s="1074"/>
      <c r="AB4" s="1072">
        <v>9</v>
      </c>
      <c r="AC4" s="1073"/>
      <c r="AD4" s="1074"/>
      <c r="AE4" s="1072">
        <v>10</v>
      </c>
      <c r="AF4" s="1073"/>
      <c r="AG4" s="1074"/>
      <c r="AH4" s="1072">
        <v>11</v>
      </c>
      <c r="AI4" s="1073"/>
      <c r="AJ4" s="1074"/>
      <c r="AK4" s="1072">
        <v>12</v>
      </c>
      <c r="AL4" s="1073"/>
      <c r="AM4" s="1074"/>
      <c r="AN4" s="1075" t="s">
        <v>30</v>
      </c>
    </row>
    <row r="5" spans="2:63" ht="20.100000000000001" customHeight="1" x14ac:dyDescent="0.15">
      <c r="B5" s="1057"/>
      <c r="C5" s="1039"/>
      <c r="D5" s="467" t="s">
        <v>31</v>
      </c>
      <c r="E5" s="44" t="s">
        <v>32</v>
      </c>
      <c r="F5" s="45" t="s">
        <v>33</v>
      </c>
      <c r="G5" s="467" t="s">
        <v>31</v>
      </c>
      <c r="H5" s="45" t="s">
        <v>32</v>
      </c>
      <c r="I5" s="45" t="s">
        <v>33</v>
      </c>
      <c r="J5" s="467" t="s">
        <v>31</v>
      </c>
      <c r="K5" s="45" t="s">
        <v>32</v>
      </c>
      <c r="L5" s="45" t="s">
        <v>33</v>
      </c>
      <c r="M5" s="467" t="s">
        <v>31</v>
      </c>
      <c r="N5" s="45" t="s">
        <v>32</v>
      </c>
      <c r="O5" s="45" t="s">
        <v>33</v>
      </c>
      <c r="P5" s="467" t="s">
        <v>31</v>
      </c>
      <c r="Q5" s="45" t="s">
        <v>32</v>
      </c>
      <c r="R5" s="45" t="s">
        <v>33</v>
      </c>
      <c r="S5" s="467" t="s">
        <v>31</v>
      </c>
      <c r="T5" s="495" t="s">
        <v>32</v>
      </c>
      <c r="U5" s="495" t="s">
        <v>33</v>
      </c>
      <c r="V5" s="467" t="s">
        <v>31</v>
      </c>
      <c r="W5" s="45" t="s">
        <v>32</v>
      </c>
      <c r="X5" s="45" t="s">
        <v>33</v>
      </c>
      <c r="Y5" s="467" t="s">
        <v>31</v>
      </c>
      <c r="Z5" s="45" t="s">
        <v>32</v>
      </c>
      <c r="AA5" s="45" t="s">
        <v>33</v>
      </c>
      <c r="AB5" s="467" t="s">
        <v>31</v>
      </c>
      <c r="AC5" s="45" t="s">
        <v>32</v>
      </c>
      <c r="AD5" s="45" t="s">
        <v>33</v>
      </c>
      <c r="AE5" s="467" t="s">
        <v>31</v>
      </c>
      <c r="AF5" s="45" t="s">
        <v>32</v>
      </c>
      <c r="AG5" s="45" t="s">
        <v>33</v>
      </c>
      <c r="AH5" s="467" t="s">
        <v>31</v>
      </c>
      <c r="AI5" s="45" t="s">
        <v>32</v>
      </c>
      <c r="AJ5" s="45" t="s">
        <v>33</v>
      </c>
      <c r="AK5" s="467" t="s">
        <v>31</v>
      </c>
      <c r="AL5" s="45" t="s">
        <v>32</v>
      </c>
      <c r="AM5" s="45" t="s">
        <v>33</v>
      </c>
      <c r="AN5" s="1052"/>
    </row>
    <row r="6" spans="2:63" ht="20.100000000000001" customHeight="1" x14ac:dyDescent="0.15">
      <c r="B6" s="1053" t="s">
        <v>479</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57"/>
      <c r="C8" s="1039"/>
      <c r="D8" s="469"/>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1"/>
    </row>
    <row r="9" spans="2:63" ht="20.100000000000001" customHeight="1" x14ac:dyDescent="0.15">
      <c r="B9" s="472" t="s">
        <v>439</v>
      </c>
      <c r="C9" s="473"/>
      <c r="D9" s="270"/>
      <c r="E9" s="53"/>
      <c r="F9" s="53"/>
      <c r="G9" s="270"/>
      <c r="H9" s="53"/>
      <c r="I9" s="53"/>
      <c r="J9" s="270">
        <v>8</v>
      </c>
      <c r="K9" s="53">
        <v>12</v>
      </c>
      <c r="L9" s="53">
        <v>8</v>
      </c>
      <c r="M9" s="270"/>
      <c r="N9" s="53"/>
      <c r="O9" s="53"/>
      <c r="P9" s="270"/>
      <c r="Q9" s="53"/>
      <c r="R9" s="53"/>
      <c r="S9" s="270"/>
      <c r="T9" s="53"/>
      <c r="U9" s="53"/>
      <c r="V9" s="270"/>
      <c r="W9" s="53"/>
      <c r="X9" s="53"/>
      <c r="Y9" s="270"/>
      <c r="Z9" s="53"/>
      <c r="AA9" s="53"/>
      <c r="AB9" s="270"/>
      <c r="AC9" s="53"/>
      <c r="AD9" s="53"/>
      <c r="AE9" s="270"/>
      <c r="AF9" s="53"/>
      <c r="AG9" s="53"/>
      <c r="AH9" s="270"/>
      <c r="AI9" s="53"/>
      <c r="AJ9" s="53"/>
      <c r="AK9" s="270"/>
      <c r="AL9" s="53"/>
      <c r="AM9" s="53"/>
      <c r="AN9" s="54">
        <f>SUM(D9:AM9)</f>
        <v>28</v>
      </c>
    </row>
    <row r="10" spans="2:63" ht="20.100000000000001" customHeight="1" x14ac:dyDescent="0.15">
      <c r="B10" s="474" t="s">
        <v>440</v>
      </c>
      <c r="C10" s="475"/>
      <c r="D10" s="270"/>
      <c r="E10" s="53"/>
      <c r="F10" s="53"/>
      <c r="G10" s="270"/>
      <c r="H10" s="53"/>
      <c r="I10" s="53">
        <v>0.5</v>
      </c>
      <c r="J10" s="270"/>
      <c r="K10" s="53"/>
      <c r="L10" s="53">
        <v>0.5</v>
      </c>
      <c r="M10" s="270"/>
      <c r="N10" s="53"/>
      <c r="O10" s="53"/>
      <c r="P10" s="270"/>
      <c r="Q10" s="53"/>
      <c r="R10" s="53">
        <v>0.5</v>
      </c>
      <c r="S10" s="270"/>
      <c r="T10" s="53"/>
      <c r="U10" s="53">
        <v>0.5</v>
      </c>
      <c r="V10" s="270"/>
      <c r="W10" s="53"/>
      <c r="X10" s="53"/>
      <c r="Y10" s="270"/>
      <c r="Z10" s="53"/>
      <c r="AA10" s="53"/>
      <c r="AB10" s="270"/>
      <c r="AC10" s="53"/>
      <c r="AD10" s="53"/>
      <c r="AE10" s="270"/>
      <c r="AF10" s="53"/>
      <c r="AG10" s="53"/>
      <c r="AH10" s="270">
        <v>0.5</v>
      </c>
      <c r="AI10" s="53"/>
      <c r="AJ10" s="53"/>
      <c r="AK10" s="270"/>
      <c r="AL10" s="53"/>
      <c r="AM10" s="53"/>
      <c r="AN10" s="54">
        <f t="shared" ref="AN10" si="0">SUM(D10:AM10)</f>
        <v>2.5</v>
      </c>
    </row>
    <row r="11" spans="2:63" ht="20.100000000000001" customHeight="1" x14ac:dyDescent="0.15">
      <c r="B11" s="474" t="s">
        <v>441</v>
      </c>
      <c r="C11" s="475"/>
      <c r="D11" s="270"/>
      <c r="E11" s="53"/>
      <c r="F11" s="53"/>
      <c r="G11" s="270"/>
      <c r="H11" s="53"/>
      <c r="I11" s="53"/>
      <c r="J11" s="270">
        <v>0.5</v>
      </c>
      <c r="K11" s="53"/>
      <c r="L11" s="53"/>
      <c r="M11" s="270"/>
      <c r="N11" s="53"/>
      <c r="O11" s="53"/>
      <c r="P11" s="270">
        <v>0.5</v>
      </c>
      <c r="Q11" s="53">
        <v>0.5</v>
      </c>
      <c r="R11" s="53"/>
      <c r="S11" s="270"/>
      <c r="T11" s="53">
        <v>0.5</v>
      </c>
      <c r="U11" s="53"/>
      <c r="V11" s="270"/>
      <c r="W11" s="53">
        <v>0.5</v>
      </c>
      <c r="X11" s="53"/>
      <c r="Y11" s="270"/>
      <c r="Z11" s="53">
        <v>0.5</v>
      </c>
      <c r="AA11" s="53"/>
      <c r="AB11" s="270">
        <v>0.5</v>
      </c>
      <c r="AC11" s="53"/>
      <c r="AD11" s="53"/>
      <c r="AE11" s="270"/>
      <c r="AF11" s="53"/>
      <c r="AG11" s="53"/>
      <c r="AH11" s="270"/>
      <c r="AI11" s="53">
        <v>0.5</v>
      </c>
      <c r="AJ11" s="53"/>
      <c r="AK11" s="270"/>
      <c r="AL11" s="53"/>
      <c r="AM11" s="53"/>
      <c r="AN11" s="54">
        <f t="shared" ref="AN11:AN19" si="1">SUM(D11:AM11)</f>
        <v>4</v>
      </c>
    </row>
    <row r="12" spans="2:63" ht="20.100000000000001" customHeight="1" x14ac:dyDescent="0.15">
      <c r="B12" s="474" t="s">
        <v>442</v>
      </c>
      <c r="C12" s="475"/>
      <c r="D12" s="270"/>
      <c r="E12" s="53"/>
      <c r="F12" s="53"/>
      <c r="G12" s="270"/>
      <c r="H12" s="53"/>
      <c r="I12" s="53"/>
      <c r="J12" s="270"/>
      <c r="K12" s="53"/>
      <c r="L12" s="53"/>
      <c r="M12" s="270"/>
      <c r="N12" s="53"/>
      <c r="O12" s="53"/>
      <c r="P12" s="270"/>
      <c r="Q12" s="53"/>
      <c r="R12" s="53"/>
      <c r="S12" s="270"/>
      <c r="T12" s="53"/>
      <c r="U12" s="53"/>
      <c r="V12" s="270"/>
      <c r="W12" s="53"/>
      <c r="X12" s="53">
        <v>15</v>
      </c>
      <c r="Y12" s="270"/>
      <c r="Z12" s="53"/>
      <c r="AA12" s="53">
        <v>10</v>
      </c>
      <c r="AB12" s="270"/>
      <c r="AC12" s="53"/>
      <c r="AD12" s="53">
        <v>9</v>
      </c>
      <c r="AE12" s="270"/>
      <c r="AF12" s="53"/>
      <c r="AG12" s="53"/>
      <c r="AH12" s="270"/>
      <c r="AI12" s="53"/>
      <c r="AJ12" s="53"/>
      <c r="AK12" s="270"/>
      <c r="AL12" s="53"/>
      <c r="AM12" s="53"/>
      <c r="AN12" s="54">
        <f t="shared" si="1"/>
        <v>34</v>
      </c>
    </row>
    <row r="13" spans="2:63" ht="20.100000000000001" customHeight="1" x14ac:dyDescent="0.15">
      <c r="B13" s="474" t="s">
        <v>443</v>
      </c>
      <c r="C13" s="475"/>
      <c r="D13" s="270"/>
      <c r="E13" s="53"/>
      <c r="F13" s="53"/>
      <c r="G13" s="270"/>
      <c r="H13" s="53"/>
      <c r="I13" s="53"/>
      <c r="J13" s="270"/>
      <c r="K13" s="53"/>
      <c r="L13" s="53"/>
      <c r="M13" s="270"/>
      <c r="N13" s="53"/>
      <c r="O13" s="53"/>
      <c r="P13" s="270">
        <v>4</v>
      </c>
      <c r="Q13" s="53"/>
      <c r="R13" s="53"/>
      <c r="S13" s="270"/>
      <c r="T13" s="53"/>
      <c r="U13" s="53"/>
      <c r="V13" s="270"/>
      <c r="W13" s="53"/>
      <c r="X13" s="53"/>
      <c r="Y13" s="270"/>
      <c r="Z13" s="53">
        <v>4</v>
      </c>
      <c r="AA13" s="53">
        <v>4</v>
      </c>
      <c r="AB13" s="270"/>
      <c r="AC13" s="53"/>
      <c r="AD13" s="53"/>
      <c r="AE13" s="270"/>
      <c r="AF13" s="53"/>
      <c r="AG13" s="53"/>
      <c r="AH13" s="270"/>
      <c r="AI13" s="53"/>
      <c r="AJ13" s="53"/>
      <c r="AK13" s="270"/>
      <c r="AL13" s="53"/>
      <c r="AM13" s="53"/>
      <c r="AN13" s="54">
        <f t="shared" si="1"/>
        <v>12</v>
      </c>
    </row>
    <row r="14" spans="2:63" ht="20.100000000000001" customHeight="1" x14ac:dyDescent="0.15">
      <c r="B14" s="474" t="s">
        <v>444</v>
      </c>
      <c r="C14" s="475"/>
      <c r="D14" s="270"/>
      <c r="E14" s="53"/>
      <c r="F14" s="53"/>
      <c r="G14" s="270"/>
      <c r="H14" s="53">
        <v>4</v>
      </c>
      <c r="I14" s="53"/>
      <c r="J14" s="270"/>
      <c r="K14" s="53">
        <v>4</v>
      </c>
      <c r="L14" s="53"/>
      <c r="M14" s="270"/>
      <c r="N14" s="53">
        <v>8</v>
      </c>
      <c r="O14" s="53"/>
      <c r="P14" s="270"/>
      <c r="Q14" s="53"/>
      <c r="R14" s="53"/>
      <c r="S14" s="270"/>
      <c r="T14" s="53"/>
      <c r="U14" s="53"/>
      <c r="V14" s="270"/>
      <c r="W14" s="53"/>
      <c r="X14" s="53"/>
      <c r="Y14" s="270"/>
      <c r="Z14" s="53"/>
      <c r="AA14" s="53"/>
      <c r="AB14" s="270"/>
      <c r="AC14" s="53"/>
      <c r="AD14" s="53"/>
      <c r="AE14" s="270"/>
      <c r="AF14" s="53"/>
      <c r="AG14" s="53"/>
      <c r="AH14" s="270"/>
      <c r="AI14" s="53"/>
      <c r="AJ14" s="53"/>
      <c r="AK14" s="270"/>
      <c r="AL14" s="53"/>
      <c r="AM14" s="53"/>
      <c r="AN14" s="54">
        <f t="shared" si="1"/>
        <v>16</v>
      </c>
    </row>
    <row r="15" spans="2:63" ht="20.100000000000001" customHeight="1" x14ac:dyDescent="0.15">
      <c r="B15" s="474" t="s">
        <v>445</v>
      </c>
      <c r="C15" s="475"/>
      <c r="D15" s="270"/>
      <c r="E15" s="53"/>
      <c r="F15" s="53"/>
      <c r="G15" s="270"/>
      <c r="H15" s="53"/>
      <c r="I15" s="53"/>
      <c r="J15" s="270"/>
      <c r="K15" s="53"/>
      <c r="L15" s="53"/>
      <c r="M15" s="270">
        <v>2</v>
      </c>
      <c r="N15" s="53"/>
      <c r="O15" s="53"/>
      <c r="P15" s="270">
        <v>2</v>
      </c>
      <c r="Q15" s="53"/>
      <c r="R15" s="53"/>
      <c r="S15" s="270"/>
      <c r="T15" s="53"/>
      <c r="U15" s="53"/>
      <c r="V15" s="270"/>
      <c r="W15" s="53">
        <v>2</v>
      </c>
      <c r="X15" s="53"/>
      <c r="Y15" s="270"/>
      <c r="Z15" s="53"/>
      <c r="AA15" s="53"/>
      <c r="AB15" s="270"/>
      <c r="AC15" s="53">
        <v>2</v>
      </c>
      <c r="AD15" s="53"/>
      <c r="AE15" s="270"/>
      <c r="AF15" s="53"/>
      <c r="AG15" s="53"/>
      <c r="AH15" s="270"/>
      <c r="AI15" s="53"/>
      <c r="AJ15" s="53"/>
      <c r="AK15" s="270"/>
      <c r="AL15" s="53"/>
      <c r="AM15" s="53"/>
      <c r="AN15" s="54">
        <f t="shared" si="1"/>
        <v>8</v>
      </c>
    </row>
    <row r="16" spans="2:63" ht="20.100000000000001" customHeight="1" x14ac:dyDescent="0.15">
      <c r="B16" s="474" t="s">
        <v>446</v>
      </c>
      <c r="C16" s="475"/>
      <c r="D16" s="270"/>
      <c r="E16" s="53"/>
      <c r="F16" s="53"/>
      <c r="G16" s="270"/>
      <c r="H16" s="53"/>
      <c r="I16" s="53"/>
      <c r="J16" s="270"/>
      <c r="K16" s="53"/>
      <c r="L16" s="53"/>
      <c r="M16" s="270"/>
      <c r="N16" s="53"/>
      <c r="O16" s="53"/>
      <c r="P16" s="270"/>
      <c r="Q16" s="53"/>
      <c r="R16" s="53"/>
      <c r="S16" s="270"/>
      <c r="T16" s="53"/>
      <c r="U16" s="53"/>
      <c r="V16" s="270"/>
      <c r="W16" s="53"/>
      <c r="X16" s="53"/>
      <c r="Y16" s="270"/>
      <c r="Z16" s="53"/>
      <c r="AA16" s="53"/>
      <c r="AB16" s="270"/>
      <c r="AC16" s="53"/>
      <c r="AD16" s="53"/>
      <c r="AE16" s="270"/>
      <c r="AF16" s="53"/>
      <c r="AG16" s="53"/>
      <c r="AH16" s="270"/>
      <c r="AI16" s="53"/>
      <c r="AJ16" s="53">
        <v>20</v>
      </c>
      <c r="AK16" s="270">
        <v>40</v>
      </c>
      <c r="AL16" s="53">
        <v>10</v>
      </c>
      <c r="AM16" s="53"/>
      <c r="AN16" s="54">
        <f t="shared" si="1"/>
        <v>70</v>
      </c>
    </row>
    <row r="17" spans="2:40" ht="20.100000000000001" customHeight="1" x14ac:dyDescent="0.15">
      <c r="B17" s="474" t="s">
        <v>447</v>
      </c>
      <c r="C17" s="475"/>
      <c r="D17" s="270"/>
      <c r="E17" s="53"/>
      <c r="F17" s="53"/>
      <c r="G17" s="270"/>
      <c r="H17" s="53"/>
      <c r="I17" s="53"/>
      <c r="J17" s="270"/>
      <c r="K17" s="53"/>
      <c r="L17" s="53"/>
      <c r="M17" s="270"/>
      <c r="N17" s="53"/>
      <c r="O17" s="53"/>
      <c r="P17" s="270"/>
      <c r="Q17" s="53"/>
      <c r="R17" s="53"/>
      <c r="S17" s="270"/>
      <c r="T17" s="53"/>
      <c r="U17" s="53"/>
      <c r="V17" s="270"/>
      <c r="W17" s="53"/>
      <c r="X17" s="53"/>
      <c r="Y17" s="270"/>
      <c r="Z17" s="53"/>
      <c r="AA17" s="53"/>
      <c r="AB17" s="270"/>
      <c r="AC17" s="53"/>
      <c r="AD17" s="53"/>
      <c r="AE17" s="270"/>
      <c r="AF17" s="53"/>
      <c r="AG17" s="53"/>
      <c r="AH17" s="270"/>
      <c r="AI17" s="53"/>
      <c r="AJ17" s="53">
        <v>6</v>
      </c>
      <c r="AK17" s="270">
        <v>12</v>
      </c>
      <c r="AL17" s="53">
        <v>2</v>
      </c>
      <c r="AM17" s="53">
        <v>1</v>
      </c>
      <c r="AN17" s="54">
        <f t="shared" si="1"/>
        <v>21</v>
      </c>
    </row>
    <row r="18" spans="2:40" ht="20.100000000000001" customHeight="1" x14ac:dyDescent="0.15">
      <c r="B18" s="476" t="s">
        <v>448</v>
      </c>
      <c r="C18" s="477"/>
      <c r="D18" s="270"/>
      <c r="E18" s="53"/>
      <c r="F18" s="53"/>
      <c r="G18" s="270"/>
      <c r="H18" s="53"/>
      <c r="I18" s="53"/>
      <c r="J18" s="270"/>
      <c r="K18" s="53"/>
      <c r="L18" s="53"/>
      <c r="M18" s="270"/>
      <c r="N18" s="53">
        <v>1</v>
      </c>
      <c r="O18" s="53"/>
      <c r="P18" s="270">
        <v>3</v>
      </c>
      <c r="Q18" s="53"/>
      <c r="R18" s="53">
        <v>1</v>
      </c>
      <c r="S18" s="270"/>
      <c r="T18" s="53">
        <v>3</v>
      </c>
      <c r="U18" s="53"/>
      <c r="V18" s="270"/>
      <c r="W18" s="53"/>
      <c r="X18" s="53">
        <v>1</v>
      </c>
      <c r="Y18" s="270"/>
      <c r="Z18" s="53"/>
      <c r="AA18" s="53">
        <v>1</v>
      </c>
      <c r="AB18" s="270"/>
      <c r="AC18" s="53"/>
      <c r="AD18" s="53"/>
      <c r="AE18" s="270"/>
      <c r="AF18" s="53">
        <v>1</v>
      </c>
      <c r="AG18" s="53"/>
      <c r="AH18" s="270"/>
      <c r="AI18" s="53"/>
      <c r="AJ18" s="53"/>
      <c r="AK18" s="270"/>
      <c r="AL18" s="53"/>
      <c r="AM18" s="53"/>
      <c r="AN18" s="54">
        <f t="shared" si="1"/>
        <v>11</v>
      </c>
    </row>
    <row r="19" spans="2:40" ht="20.100000000000001" customHeight="1" x14ac:dyDescent="0.15">
      <c r="B19" s="1060" t="s">
        <v>480</v>
      </c>
      <c r="C19" s="1061"/>
      <c r="D19" s="270">
        <f t="shared" ref="D19:AM19" si="2">SUM(D9:D18)</f>
        <v>0</v>
      </c>
      <c r="E19" s="55">
        <f t="shared" si="2"/>
        <v>0</v>
      </c>
      <c r="F19" s="478">
        <f t="shared" si="2"/>
        <v>0</v>
      </c>
      <c r="G19" s="270">
        <f t="shared" si="2"/>
        <v>0</v>
      </c>
      <c r="H19" s="55">
        <f t="shared" si="2"/>
        <v>4</v>
      </c>
      <c r="I19" s="478">
        <f t="shared" si="2"/>
        <v>0.5</v>
      </c>
      <c r="J19" s="270">
        <f t="shared" si="2"/>
        <v>8.5</v>
      </c>
      <c r="K19" s="55">
        <f t="shared" si="2"/>
        <v>16</v>
      </c>
      <c r="L19" s="478">
        <f t="shared" si="2"/>
        <v>8.5</v>
      </c>
      <c r="M19" s="270">
        <f t="shared" si="2"/>
        <v>2</v>
      </c>
      <c r="N19" s="55">
        <f t="shared" si="2"/>
        <v>9</v>
      </c>
      <c r="O19" s="478">
        <f t="shared" si="2"/>
        <v>0</v>
      </c>
      <c r="P19" s="270">
        <f t="shared" si="2"/>
        <v>9.5</v>
      </c>
      <c r="Q19" s="55">
        <f t="shared" si="2"/>
        <v>0.5</v>
      </c>
      <c r="R19" s="478">
        <f t="shared" si="2"/>
        <v>1.5</v>
      </c>
      <c r="S19" s="270">
        <f t="shared" si="2"/>
        <v>0</v>
      </c>
      <c r="T19" s="55">
        <f t="shared" si="2"/>
        <v>3.5</v>
      </c>
      <c r="U19" s="478">
        <f t="shared" si="2"/>
        <v>0.5</v>
      </c>
      <c r="V19" s="270">
        <f t="shared" si="2"/>
        <v>0</v>
      </c>
      <c r="W19" s="55">
        <f t="shared" si="2"/>
        <v>2.5</v>
      </c>
      <c r="X19" s="478">
        <f t="shared" si="2"/>
        <v>16</v>
      </c>
      <c r="Y19" s="270">
        <f t="shared" si="2"/>
        <v>0</v>
      </c>
      <c r="Z19" s="55">
        <f t="shared" si="2"/>
        <v>4.5</v>
      </c>
      <c r="AA19" s="478">
        <f t="shared" si="2"/>
        <v>15</v>
      </c>
      <c r="AB19" s="270">
        <f t="shared" si="2"/>
        <v>0.5</v>
      </c>
      <c r="AC19" s="55">
        <f t="shared" si="2"/>
        <v>2</v>
      </c>
      <c r="AD19" s="478">
        <f t="shared" si="2"/>
        <v>9</v>
      </c>
      <c r="AE19" s="270">
        <f t="shared" si="2"/>
        <v>0</v>
      </c>
      <c r="AF19" s="55">
        <f t="shared" si="2"/>
        <v>1</v>
      </c>
      <c r="AG19" s="478">
        <f t="shared" si="2"/>
        <v>0</v>
      </c>
      <c r="AH19" s="270">
        <f t="shared" si="2"/>
        <v>0.5</v>
      </c>
      <c r="AI19" s="55">
        <f t="shared" si="2"/>
        <v>0.5</v>
      </c>
      <c r="AJ19" s="478">
        <f t="shared" si="2"/>
        <v>26</v>
      </c>
      <c r="AK19" s="270">
        <f t="shared" si="2"/>
        <v>52</v>
      </c>
      <c r="AL19" s="55">
        <f t="shared" si="2"/>
        <v>12</v>
      </c>
      <c r="AM19" s="478">
        <f t="shared" si="2"/>
        <v>1</v>
      </c>
      <c r="AN19" s="54">
        <f t="shared" si="1"/>
        <v>206.5</v>
      </c>
    </row>
    <row r="20" spans="2:40" ht="20.100000000000001" customHeight="1" thickBot="1" x14ac:dyDescent="0.2">
      <c r="B20" s="1062" t="s">
        <v>481</v>
      </c>
      <c r="C20" s="1063"/>
      <c r="D20" s="57"/>
      <c r="E20" s="58">
        <f>SUM(D19:F19)</f>
        <v>0</v>
      </c>
      <c r="F20" s="58"/>
      <c r="G20" s="57"/>
      <c r="H20" s="58">
        <f>SUM(G19:I19)</f>
        <v>4.5</v>
      </c>
      <c r="I20" s="58"/>
      <c r="J20" s="57"/>
      <c r="K20" s="58">
        <f>SUM(J19:L19)</f>
        <v>33</v>
      </c>
      <c r="L20" s="58"/>
      <c r="M20" s="57"/>
      <c r="N20" s="58">
        <f>SUM(M19:O19)</f>
        <v>11</v>
      </c>
      <c r="O20" s="58"/>
      <c r="P20" s="57"/>
      <c r="Q20" s="58">
        <f>SUM(P19:R19)</f>
        <v>11.5</v>
      </c>
      <c r="R20" s="58"/>
      <c r="S20" s="57"/>
      <c r="T20" s="58">
        <f>SUM(S19:U19)</f>
        <v>4</v>
      </c>
      <c r="U20" s="58"/>
      <c r="V20" s="57"/>
      <c r="W20" s="58">
        <f>SUM(V19:X19)</f>
        <v>18.5</v>
      </c>
      <c r="X20" s="58"/>
      <c r="Y20" s="57"/>
      <c r="Z20" s="58">
        <f>SUM(Y19:AA19)</f>
        <v>19.5</v>
      </c>
      <c r="AA20" s="58"/>
      <c r="AB20" s="57"/>
      <c r="AC20" s="58">
        <f>SUM(AB19:AD19)</f>
        <v>11.5</v>
      </c>
      <c r="AD20" s="58"/>
      <c r="AE20" s="57"/>
      <c r="AF20" s="58">
        <f>SUM(AE19:AG19)</f>
        <v>1</v>
      </c>
      <c r="AG20" s="58"/>
      <c r="AH20" s="57"/>
      <c r="AI20" s="58">
        <f>SUM(AH19:AJ19)</f>
        <v>27</v>
      </c>
      <c r="AJ20" s="58"/>
      <c r="AK20" s="57"/>
      <c r="AL20" s="58">
        <f>SUM(AK19:AM19)</f>
        <v>65</v>
      </c>
      <c r="AM20" s="58"/>
      <c r="AN20" s="59">
        <f>SUM(AN9:AN18)</f>
        <v>206.5</v>
      </c>
    </row>
    <row r="22" spans="2:40" x14ac:dyDescent="0.15">
      <c r="B22" s="2" t="s">
        <v>208</v>
      </c>
    </row>
    <row r="23" spans="2:40" ht="14.25" thickBot="1" x14ac:dyDescent="0.2"/>
    <row r="24" spans="2:40" ht="14.25" thickBot="1" x14ac:dyDescent="0.2">
      <c r="B24" s="1" t="s">
        <v>205</v>
      </c>
      <c r="C24" s="501">
        <f>'４　経営収支'!H4</f>
        <v>100</v>
      </c>
      <c r="D24" s="1" t="s">
        <v>482</v>
      </c>
    </row>
    <row r="25" spans="2:40" ht="14.25" thickBot="1" x14ac:dyDescent="0.2"/>
    <row r="26" spans="2:40" ht="20.100000000000001" customHeight="1" x14ac:dyDescent="0.15">
      <c r="B26" s="1076" t="s">
        <v>483</v>
      </c>
      <c r="C26" s="1077"/>
      <c r="D26" s="1072">
        <v>1</v>
      </c>
      <c r="E26" s="1073"/>
      <c r="F26" s="1074"/>
      <c r="G26" s="1072">
        <v>2</v>
      </c>
      <c r="H26" s="1073"/>
      <c r="I26" s="1074"/>
      <c r="J26" s="1072">
        <v>3</v>
      </c>
      <c r="K26" s="1073"/>
      <c r="L26" s="1074"/>
      <c r="M26" s="1072">
        <v>4</v>
      </c>
      <c r="N26" s="1073"/>
      <c r="O26" s="1074"/>
      <c r="P26" s="1072">
        <v>5</v>
      </c>
      <c r="Q26" s="1073"/>
      <c r="R26" s="1074"/>
      <c r="S26" s="1072">
        <v>6</v>
      </c>
      <c r="T26" s="1073"/>
      <c r="U26" s="1074"/>
      <c r="V26" s="1072">
        <v>7</v>
      </c>
      <c r="W26" s="1073"/>
      <c r="X26" s="1074"/>
      <c r="Y26" s="1072">
        <v>8</v>
      </c>
      <c r="Z26" s="1073"/>
      <c r="AA26" s="1074"/>
      <c r="AB26" s="1072">
        <v>9</v>
      </c>
      <c r="AC26" s="1073"/>
      <c r="AD26" s="1074"/>
      <c r="AE26" s="1072">
        <v>10</v>
      </c>
      <c r="AF26" s="1073"/>
      <c r="AG26" s="1074"/>
      <c r="AH26" s="1072">
        <v>11</v>
      </c>
      <c r="AI26" s="1073"/>
      <c r="AJ26" s="1074"/>
      <c r="AK26" s="1072">
        <v>12</v>
      </c>
      <c r="AL26" s="1073"/>
      <c r="AM26" s="1074"/>
      <c r="AN26" s="1075" t="s">
        <v>30</v>
      </c>
    </row>
    <row r="27" spans="2:40" ht="20.100000000000001" customHeight="1" x14ac:dyDescent="0.15">
      <c r="B27" s="1057"/>
      <c r="C27" s="1039"/>
      <c r="D27" s="467" t="s">
        <v>31</v>
      </c>
      <c r="E27" s="44" t="s">
        <v>32</v>
      </c>
      <c r="F27" s="45" t="s">
        <v>33</v>
      </c>
      <c r="G27" s="467" t="s">
        <v>31</v>
      </c>
      <c r="H27" s="45" t="s">
        <v>32</v>
      </c>
      <c r="I27" s="45" t="s">
        <v>33</v>
      </c>
      <c r="J27" s="467" t="s">
        <v>31</v>
      </c>
      <c r="K27" s="45" t="s">
        <v>32</v>
      </c>
      <c r="L27" s="45" t="s">
        <v>33</v>
      </c>
      <c r="M27" s="467" t="s">
        <v>31</v>
      </c>
      <c r="N27" s="45" t="s">
        <v>32</v>
      </c>
      <c r="O27" s="45" t="s">
        <v>33</v>
      </c>
      <c r="P27" s="467" t="s">
        <v>31</v>
      </c>
      <c r="Q27" s="45" t="s">
        <v>32</v>
      </c>
      <c r="R27" s="45" t="s">
        <v>33</v>
      </c>
      <c r="S27" s="467" t="s">
        <v>31</v>
      </c>
      <c r="T27" s="495" t="s">
        <v>32</v>
      </c>
      <c r="U27" s="495" t="s">
        <v>33</v>
      </c>
      <c r="V27" s="467" t="s">
        <v>31</v>
      </c>
      <c r="W27" s="45" t="s">
        <v>32</v>
      </c>
      <c r="X27" s="45" t="s">
        <v>33</v>
      </c>
      <c r="Y27" s="467" t="s">
        <v>31</v>
      </c>
      <c r="Z27" s="45" t="s">
        <v>32</v>
      </c>
      <c r="AA27" s="45" t="s">
        <v>33</v>
      </c>
      <c r="AB27" s="467" t="s">
        <v>31</v>
      </c>
      <c r="AC27" s="45" t="s">
        <v>32</v>
      </c>
      <c r="AD27" s="45" t="s">
        <v>33</v>
      </c>
      <c r="AE27" s="467" t="s">
        <v>31</v>
      </c>
      <c r="AF27" s="45" t="s">
        <v>32</v>
      </c>
      <c r="AG27" s="45" t="s">
        <v>33</v>
      </c>
      <c r="AH27" s="467" t="s">
        <v>31</v>
      </c>
      <c r="AI27" s="45" t="s">
        <v>32</v>
      </c>
      <c r="AJ27" s="45" t="s">
        <v>33</v>
      </c>
      <c r="AK27" s="467" t="s">
        <v>31</v>
      </c>
      <c r="AL27" s="45" t="s">
        <v>32</v>
      </c>
      <c r="AM27" s="45" t="s">
        <v>33</v>
      </c>
      <c r="AN27" s="1052"/>
    </row>
    <row r="28" spans="2:40" ht="20.100000000000001" customHeight="1" x14ac:dyDescent="0.15">
      <c r="B28" s="1064" t="s">
        <v>489</v>
      </c>
      <c r="C28" s="1039"/>
      <c r="D28" s="270">
        <f>D19*$C$24/10</f>
        <v>0</v>
      </c>
      <c r="E28" s="55">
        <f t="shared" ref="E28:AM28" si="3">E19*$C$24/10</f>
        <v>0</v>
      </c>
      <c r="F28" s="478">
        <f t="shared" si="3"/>
        <v>0</v>
      </c>
      <c r="G28" s="270">
        <f t="shared" si="3"/>
        <v>0</v>
      </c>
      <c r="H28" s="55">
        <f t="shared" si="3"/>
        <v>40</v>
      </c>
      <c r="I28" s="478">
        <f t="shared" si="3"/>
        <v>5</v>
      </c>
      <c r="J28" s="270">
        <f t="shared" si="3"/>
        <v>85</v>
      </c>
      <c r="K28" s="55">
        <f t="shared" si="3"/>
        <v>160</v>
      </c>
      <c r="L28" s="478">
        <f t="shared" si="3"/>
        <v>85</v>
      </c>
      <c r="M28" s="270">
        <f t="shared" si="3"/>
        <v>20</v>
      </c>
      <c r="N28" s="55">
        <f t="shared" si="3"/>
        <v>90</v>
      </c>
      <c r="O28" s="478">
        <f t="shared" si="3"/>
        <v>0</v>
      </c>
      <c r="P28" s="270">
        <f t="shared" si="3"/>
        <v>95</v>
      </c>
      <c r="Q28" s="55">
        <f t="shared" si="3"/>
        <v>5</v>
      </c>
      <c r="R28" s="478">
        <f t="shared" si="3"/>
        <v>15</v>
      </c>
      <c r="S28" s="270">
        <f t="shared" si="3"/>
        <v>0</v>
      </c>
      <c r="T28" s="55">
        <f t="shared" si="3"/>
        <v>35</v>
      </c>
      <c r="U28" s="478">
        <f t="shared" si="3"/>
        <v>5</v>
      </c>
      <c r="V28" s="270">
        <f t="shared" si="3"/>
        <v>0</v>
      </c>
      <c r="W28" s="55">
        <f t="shared" si="3"/>
        <v>25</v>
      </c>
      <c r="X28" s="478">
        <f t="shared" si="3"/>
        <v>160</v>
      </c>
      <c r="Y28" s="270">
        <f t="shared" si="3"/>
        <v>0</v>
      </c>
      <c r="Z28" s="55">
        <f t="shared" si="3"/>
        <v>45</v>
      </c>
      <c r="AA28" s="478">
        <f t="shared" si="3"/>
        <v>150</v>
      </c>
      <c r="AB28" s="270">
        <f t="shared" si="3"/>
        <v>5</v>
      </c>
      <c r="AC28" s="55">
        <f t="shared" si="3"/>
        <v>20</v>
      </c>
      <c r="AD28" s="478">
        <f t="shared" si="3"/>
        <v>90</v>
      </c>
      <c r="AE28" s="270">
        <f t="shared" si="3"/>
        <v>0</v>
      </c>
      <c r="AF28" s="55">
        <f t="shared" si="3"/>
        <v>10</v>
      </c>
      <c r="AG28" s="478">
        <f t="shared" si="3"/>
        <v>0</v>
      </c>
      <c r="AH28" s="270">
        <f t="shared" si="3"/>
        <v>5</v>
      </c>
      <c r="AI28" s="55">
        <f t="shared" si="3"/>
        <v>5</v>
      </c>
      <c r="AJ28" s="478">
        <f t="shared" si="3"/>
        <v>260</v>
      </c>
      <c r="AK28" s="270">
        <f t="shared" si="3"/>
        <v>520</v>
      </c>
      <c r="AL28" s="55">
        <f t="shared" si="3"/>
        <v>120</v>
      </c>
      <c r="AM28" s="478">
        <f t="shared" si="3"/>
        <v>10</v>
      </c>
      <c r="AN28" s="54">
        <f t="shared" ref="AN28:AN32" si="4">SUM(D28:AM28)</f>
        <v>2065</v>
      </c>
    </row>
    <row r="29" spans="2:40" ht="20.100000000000001" customHeight="1" thickBot="1" x14ac:dyDescent="0.2">
      <c r="B29" s="1053" t="s">
        <v>481</v>
      </c>
      <c r="C29" s="1054"/>
      <c r="D29" s="264"/>
      <c r="E29" s="260">
        <f>SUM(D28:F28)</f>
        <v>0</v>
      </c>
      <c r="F29" s="260"/>
      <c r="G29" s="264"/>
      <c r="H29" s="260">
        <f>SUM(G28:I28)</f>
        <v>45</v>
      </c>
      <c r="I29" s="260"/>
      <c r="J29" s="264"/>
      <c r="K29" s="260">
        <f>SUM(J28:L28)</f>
        <v>330</v>
      </c>
      <c r="L29" s="260"/>
      <c r="M29" s="264"/>
      <c r="N29" s="260">
        <f>SUM(M28:O28)</f>
        <v>110</v>
      </c>
      <c r="O29" s="260"/>
      <c r="P29" s="264"/>
      <c r="Q29" s="260">
        <f>SUM(P28:R28)</f>
        <v>115</v>
      </c>
      <c r="R29" s="260"/>
      <c r="S29" s="264"/>
      <c r="T29" s="260">
        <f>SUM(S28:U28)</f>
        <v>40</v>
      </c>
      <c r="U29" s="260"/>
      <c r="V29" s="264"/>
      <c r="W29" s="260">
        <f>SUM(V28:X28)</f>
        <v>185</v>
      </c>
      <c r="X29" s="260"/>
      <c r="Y29" s="264"/>
      <c r="Z29" s="260">
        <f>SUM(Y28:AA28)</f>
        <v>195</v>
      </c>
      <c r="AA29" s="260"/>
      <c r="AB29" s="264"/>
      <c r="AC29" s="260">
        <f>SUM(AB28:AD28)</f>
        <v>115</v>
      </c>
      <c r="AD29" s="260"/>
      <c r="AE29" s="264"/>
      <c r="AF29" s="260">
        <f>SUM(AE28:AG28)</f>
        <v>10</v>
      </c>
      <c r="AG29" s="260"/>
      <c r="AH29" s="264"/>
      <c r="AI29" s="260">
        <f>SUM(AH28:AJ28)</f>
        <v>270</v>
      </c>
      <c r="AJ29" s="260"/>
      <c r="AK29" s="264"/>
      <c r="AL29" s="260">
        <f>SUM(AK28:AM28)</f>
        <v>650</v>
      </c>
      <c r="AM29" s="260"/>
      <c r="AN29" s="265">
        <f t="shared" si="4"/>
        <v>2065</v>
      </c>
    </row>
    <row r="30" spans="2:40" ht="20.100000000000001" customHeight="1" thickTop="1" x14ac:dyDescent="0.15">
      <c r="B30" s="1065" t="s">
        <v>211</v>
      </c>
      <c r="C30" s="266" t="s">
        <v>484</v>
      </c>
      <c r="D30" s="267">
        <v>60</v>
      </c>
      <c r="E30" s="268">
        <v>60</v>
      </c>
      <c r="F30" s="268">
        <v>60</v>
      </c>
      <c r="G30" s="267">
        <v>60</v>
      </c>
      <c r="H30" s="268">
        <v>60</v>
      </c>
      <c r="I30" s="268">
        <v>60</v>
      </c>
      <c r="J30" s="267">
        <v>60</v>
      </c>
      <c r="K30" s="268">
        <v>60</v>
      </c>
      <c r="L30" s="268">
        <v>60</v>
      </c>
      <c r="M30" s="267">
        <v>60</v>
      </c>
      <c r="N30" s="268">
        <v>60</v>
      </c>
      <c r="O30" s="268">
        <v>60</v>
      </c>
      <c r="P30" s="267">
        <v>60</v>
      </c>
      <c r="Q30" s="268">
        <v>60</v>
      </c>
      <c r="R30" s="268">
        <v>60</v>
      </c>
      <c r="S30" s="267">
        <v>60</v>
      </c>
      <c r="T30" s="268">
        <v>60</v>
      </c>
      <c r="U30" s="268">
        <v>60</v>
      </c>
      <c r="V30" s="267">
        <v>60</v>
      </c>
      <c r="W30" s="268">
        <v>60</v>
      </c>
      <c r="X30" s="268">
        <v>60</v>
      </c>
      <c r="Y30" s="267">
        <v>60</v>
      </c>
      <c r="Z30" s="268">
        <v>60</v>
      </c>
      <c r="AA30" s="268">
        <v>60</v>
      </c>
      <c r="AB30" s="267">
        <v>60</v>
      </c>
      <c r="AC30" s="268">
        <v>60</v>
      </c>
      <c r="AD30" s="268">
        <v>60</v>
      </c>
      <c r="AE30" s="267">
        <v>60</v>
      </c>
      <c r="AF30" s="268">
        <v>60</v>
      </c>
      <c r="AG30" s="268">
        <v>60</v>
      </c>
      <c r="AH30" s="267">
        <v>60</v>
      </c>
      <c r="AI30" s="268">
        <v>60</v>
      </c>
      <c r="AJ30" s="268">
        <v>60</v>
      </c>
      <c r="AK30" s="267">
        <v>60</v>
      </c>
      <c r="AL30" s="268">
        <v>60</v>
      </c>
      <c r="AM30" s="268">
        <v>60</v>
      </c>
      <c r="AN30" s="269">
        <f t="shared" si="4"/>
        <v>2160</v>
      </c>
    </row>
    <row r="31" spans="2:40" ht="20.100000000000001" customHeight="1" x14ac:dyDescent="0.15">
      <c r="B31" s="1066"/>
      <c r="C31" s="262" t="s">
        <v>485</v>
      </c>
      <c r="D31" s="270">
        <v>50</v>
      </c>
      <c r="E31" s="53">
        <v>50</v>
      </c>
      <c r="F31" s="53">
        <v>50</v>
      </c>
      <c r="G31" s="270">
        <v>50</v>
      </c>
      <c r="H31" s="53">
        <v>50</v>
      </c>
      <c r="I31" s="53">
        <v>50</v>
      </c>
      <c r="J31" s="270">
        <v>50</v>
      </c>
      <c r="K31" s="53">
        <v>50</v>
      </c>
      <c r="L31" s="53">
        <v>50</v>
      </c>
      <c r="M31" s="270">
        <v>50</v>
      </c>
      <c r="N31" s="53">
        <v>50</v>
      </c>
      <c r="O31" s="53">
        <v>50</v>
      </c>
      <c r="P31" s="270">
        <v>50</v>
      </c>
      <c r="Q31" s="53">
        <v>50</v>
      </c>
      <c r="R31" s="53">
        <v>50</v>
      </c>
      <c r="S31" s="270">
        <v>50</v>
      </c>
      <c r="T31" s="53">
        <v>50</v>
      </c>
      <c r="U31" s="53">
        <v>50</v>
      </c>
      <c r="V31" s="270">
        <v>50</v>
      </c>
      <c r="W31" s="53">
        <v>50</v>
      </c>
      <c r="X31" s="53">
        <v>50</v>
      </c>
      <c r="Y31" s="270">
        <v>50</v>
      </c>
      <c r="Z31" s="53">
        <v>50</v>
      </c>
      <c r="AA31" s="53">
        <v>50</v>
      </c>
      <c r="AB31" s="270">
        <v>50</v>
      </c>
      <c r="AC31" s="53">
        <v>50</v>
      </c>
      <c r="AD31" s="53">
        <v>50</v>
      </c>
      <c r="AE31" s="270">
        <v>50</v>
      </c>
      <c r="AF31" s="53">
        <v>50</v>
      </c>
      <c r="AG31" s="53">
        <v>50</v>
      </c>
      <c r="AH31" s="270">
        <v>50</v>
      </c>
      <c r="AI31" s="53">
        <v>50</v>
      </c>
      <c r="AJ31" s="53">
        <v>50</v>
      </c>
      <c r="AK31" s="270">
        <v>50</v>
      </c>
      <c r="AL31" s="53">
        <v>50</v>
      </c>
      <c r="AM31" s="53">
        <v>50</v>
      </c>
      <c r="AN31" s="54">
        <f t="shared" si="4"/>
        <v>1800</v>
      </c>
    </row>
    <row r="32" spans="2:40" ht="20.100000000000001" customHeight="1" x14ac:dyDescent="0.15">
      <c r="B32" s="1066"/>
      <c r="C32" s="262" t="s">
        <v>486</v>
      </c>
      <c r="D32" s="270">
        <v>25</v>
      </c>
      <c r="E32" s="53">
        <v>25</v>
      </c>
      <c r="F32" s="53">
        <v>25</v>
      </c>
      <c r="G32" s="270">
        <v>25</v>
      </c>
      <c r="H32" s="53">
        <v>25</v>
      </c>
      <c r="I32" s="53">
        <v>25</v>
      </c>
      <c r="J32" s="270">
        <v>25</v>
      </c>
      <c r="K32" s="53">
        <v>25</v>
      </c>
      <c r="L32" s="53">
        <v>25</v>
      </c>
      <c r="M32" s="270">
        <v>25</v>
      </c>
      <c r="N32" s="53">
        <v>25</v>
      </c>
      <c r="O32" s="53">
        <v>25</v>
      </c>
      <c r="P32" s="270">
        <v>25</v>
      </c>
      <c r="Q32" s="53">
        <v>25</v>
      </c>
      <c r="R32" s="53">
        <v>25</v>
      </c>
      <c r="S32" s="270">
        <v>25</v>
      </c>
      <c r="T32" s="53">
        <v>25</v>
      </c>
      <c r="U32" s="53">
        <v>25</v>
      </c>
      <c r="V32" s="270">
        <v>25</v>
      </c>
      <c r="W32" s="53">
        <v>25</v>
      </c>
      <c r="X32" s="53">
        <v>25</v>
      </c>
      <c r="Y32" s="270">
        <v>25</v>
      </c>
      <c r="Z32" s="53">
        <v>25</v>
      </c>
      <c r="AA32" s="53">
        <v>25</v>
      </c>
      <c r="AB32" s="270">
        <v>25</v>
      </c>
      <c r="AC32" s="53">
        <v>25</v>
      </c>
      <c r="AD32" s="53">
        <v>25</v>
      </c>
      <c r="AE32" s="270">
        <v>25</v>
      </c>
      <c r="AF32" s="53">
        <v>25</v>
      </c>
      <c r="AG32" s="53">
        <v>25</v>
      </c>
      <c r="AH32" s="270">
        <v>25</v>
      </c>
      <c r="AI32" s="53">
        <v>25</v>
      </c>
      <c r="AJ32" s="53">
        <v>25</v>
      </c>
      <c r="AK32" s="270">
        <v>25</v>
      </c>
      <c r="AL32" s="53">
        <v>25</v>
      </c>
      <c r="AM32" s="53">
        <v>25</v>
      </c>
      <c r="AN32" s="54">
        <f t="shared" si="4"/>
        <v>900</v>
      </c>
    </row>
    <row r="33" spans="2:40" ht="20.100000000000001" customHeight="1" x14ac:dyDescent="0.15">
      <c r="B33" s="1066"/>
      <c r="C33" s="263"/>
      <c r="D33" s="270"/>
      <c r="E33" s="53"/>
      <c r="F33" s="53"/>
      <c r="G33" s="270"/>
      <c r="H33" s="53"/>
      <c r="I33" s="53"/>
      <c r="J33" s="270"/>
      <c r="K33" s="53"/>
      <c r="L33" s="53"/>
      <c r="M33" s="270"/>
      <c r="N33" s="53"/>
      <c r="O33" s="53"/>
      <c r="P33" s="270"/>
      <c r="Q33" s="53"/>
      <c r="R33" s="53"/>
      <c r="S33" s="270"/>
      <c r="T33" s="53"/>
      <c r="U33" s="53"/>
      <c r="V33" s="270"/>
      <c r="W33" s="53"/>
      <c r="X33" s="53"/>
      <c r="Y33" s="270"/>
      <c r="Z33" s="53"/>
      <c r="AA33" s="53"/>
      <c r="AB33" s="270"/>
      <c r="AC33" s="53"/>
      <c r="AD33" s="53"/>
      <c r="AE33" s="270"/>
      <c r="AF33" s="53"/>
      <c r="AG33" s="53"/>
      <c r="AH33" s="270"/>
      <c r="AI33" s="53"/>
      <c r="AJ33" s="53"/>
      <c r="AK33" s="270"/>
      <c r="AL33" s="53"/>
      <c r="AM33" s="53"/>
      <c r="AN33" s="54">
        <f t="shared" ref="AN33:AN36" si="5">SUM(D33:AM33)</f>
        <v>0</v>
      </c>
    </row>
    <row r="34" spans="2:40" ht="20.100000000000001" customHeight="1" thickBot="1" x14ac:dyDescent="0.2">
      <c r="B34" s="1067"/>
      <c r="C34" s="277" t="s">
        <v>214</v>
      </c>
      <c r="D34" s="271">
        <f>SUM(D30:D33)</f>
        <v>135</v>
      </c>
      <c r="E34" s="272">
        <f t="shared" ref="E34:AM34" si="6">SUM(E30:E33)</f>
        <v>135</v>
      </c>
      <c r="F34" s="272">
        <f t="shared" si="6"/>
        <v>135</v>
      </c>
      <c r="G34" s="271">
        <f t="shared" si="6"/>
        <v>135</v>
      </c>
      <c r="H34" s="272">
        <f t="shared" si="6"/>
        <v>135</v>
      </c>
      <c r="I34" s="272">
        <f t="shared" si="6"/>
        <v>135</v>
      </c>
      <c r="J34" s="271">
        <f t="shared" si="6"/>
        <v>135</v>
      </c>
      <c r="K34" s="272">
        <f t="shared" si="6"/>
        <v>135</v>
      </c>
      <c r="L34" s="272">
        <f t="shared" si="6"/>
        <v>135</v>
      </c>
      <c r="M34" s="271">
        <f t="shared" si="6"/>
        <v>135</v>
      </c>
      <c r="N34" s="272">
        <f t="shared" si="6"/>
        <v>135</v>
      </c>
      <c r="O34" s="272">
        <f t="shared" si="6"/>
        <v>135</v>
      </c>
      <c r="P34" s="271">
        <f t="shared" si="6"/>
        <v>135</v>
      </c>
      <c r="Q34" s="272">
        <f t="shared" si="6"/>
        <v>135</v>
      </c>
      <c r="R34" s="272">
        <f t="shared" si="6"/>
        <v>135</v>
      </c>
      <c r="S34" s="271">
        <f t="shared" si="6"/>
        <v>135</v>
      </c>
      <c r="T34" s="272">
        <f t="shared" si="6"/>
        <v>135</v>
      </c>
      <c r="U34" s="272">
        <f t="shared" si="6"/>
        <v>135</v>
      </c>
      <c r="V34" s="271">
        <f t="shared" si="6"/>
        <v>135</v>
      </c>
      <c r="W34" s="272">
        <f t="shared" si="6"/>
        <v>135</v>
      </c>
      <c r="X34" s="272">
        <f t="shared" si="6"/>
        <v>135</v>
      </c>
      <c r="Y34" s="271">
        <f t="shared" si="6"/>
        <v>135</v>
      </c>
      <c r="Z34" s="272">
        <f t="shared" si="6"/>
        <v>135</v>
      </c>
      <c r="AA34" s="272">
        <f t="shared" si="6"/>
        <v>135</v>
      </c>
      <c r="AB34" s="271">
        <f t="shared" si="6"/>
        <v>135</v>
      </c>
      <c r="AC34" s="272">
        <f t="shared" si="6"/>
        <v>135</v>
      </c>
      <c r="AD34" s="272">
        <f t="shared" si="6"/>
        <v>135</v>
      </c>
      <c r="AE34" s="271">
        <f t="shared" si="6"/>
        <v>135</v>
      </c>
      <c r="AF34" s="272">
        <f t="shared" si="6"/>
        <v>135</v>
      </c>
      <c r="AG34" s="272">
        <f t="shared" si="6"/>
        <v>135</v>
      </c>
      <c r="AH34" s="271">
        <f t="shared" si="6"/>
        <v>135</v>
      </c>
      <c r="AI34" s="272">
        <f t="shared" si="6"/>
        <v>135</v>
      </c>
      <c r="AJ34" s="272">
        <f t="shared" si="6"/>
        <v>135</v>
      </c>
      <c r="AK34" s="271">
        <f t="shared" si="6"/>
        <v>135</v>
      </c>
      <c r="AL34" s="272">
        <f t="shared" si="6"/>
        <v>135</v>
      </c>
      <c r="AM34" s="272">
        <f t="shared" si="6"/>
        <v>135</v>
      </c>
      <c r="AN34" s="273">
        <f t="shared" si="5"/>
        <v>4860</v>
      </c>
    </row>
    <row r="35" spans="2:40" ht="20.100000000000001" customHeight="1" thickTop="1" x14ac:dyDescent="0.15">
      <c r="B35" s="1068" t="s">
        <v>487</v>
      </c>
      <c r="C35" s="1069"/>
      <c r="D35" s="278">
        <f>D34-D28</f>
        <v>135</v>
      </c>
      <c r="E35" s="279">
        <f t="shared" ref="E35:AM35" si="7">E34-E28</f>
        <v>135</v>
      </c>
      <c r="F35" s="279">
        <f t="shared" si="7"/>
        <v>135</v>
      </c>
      <c r="G35" s="278">
        <f t="shared" si="7"/>
        <v>135</v>
      </c>
      <c r="H35" s="279">
        <f t="shared" si="7"/>
        <v>95</v>
      </c>
      <c r="I35" s="279">
        <f t="shared" si="7"/>
        <v>130</v>
      </c>
      <c r="J35" s="278">
        <f t="shared" si="7"/>
        <v>50</v>
      </c>
      <c r="K35" s="279">
        <f t="shared" si="7"/>
        <v>-25</v>
      </c>
      <c r="L35" s="279">
        <f t="shared" si="7"/>
        <v>50</v>
      </c>
      <c r="M35" s="278">
        <f t="shared" si="7"/>
        <v>115</v>
      </c>
      <c r="N35" s="279">
        <f t="shared" si="7"/>
        <v>45</v>
      </c>
      <c r="O35" s="279">
        <f t="shared" si="7"/>
        <v>135</v>
      </c>
      <c r="P35" s="278">
        <f t="shared" si="7"/>
        <v>40</v>
      </c>
      <c r="Q35" s="279">
        <f t="shared" si="7"/>
        <v>130</v>
      </c>
      <c r="R35" s="279">
        <f t="shared" si="7"/>
        <v>120</v>
      </c>
      <c r="S35" s="278">
        <f t="shared" si="7"/>
        <v>135</v>
      </c>
      <c r="T35" s="279">
        <f t="shared" si="7"/>
        <v>100</v>
      </c>
      <c r="U35" s="279">
        <f t="shared" si="7"/>
        <v>130</v>
      </c>
      <c r="V35" s="278">
        <f t="shared" si="7"/>
        <v>135</v>
      </c>
      <c r="W35" s="279">
        <f t="shared" si="7"/>
        <v>110</v>
      </c>
      <c r="X35" s="279">
        <f t="shared" si="7"/>
        <v>-25</v>
      </c>
      <c r="Y35" s="278">
        <f t="shared" si="7"/>
        <v>135</v>
      </c>
      <c r="Z35" s="279">
        <f t="shared" si="7"/>
        <v>90</v>
      </c>
      <c r="AA35" s="279">
        <f t="shared" si="7"/>
        <v>-15</v>
      </c>
      <c r="AB35" s="278">
        <f t="shared" si="7"/>
        <v>130</v>
      </c>
      <c r="AC35" s="279">
        <f t="shared" si="7"/>
        <v>115</v>
      </c>
      <c r="AD35" s="279">
        <f t="shared" si="7"/>
        <v>45</v>
      </c>
      <c r="AE35" s="278">
        <f t="shared" si="7"/>
        <v>135</v>
      </c>
      <c r="AF35" s="279">
        <f t="shared" si="7"/>
        <v>125</v>
      </c>
      <c r="AG35" s="279">
        <f t="shared" si="7"/>
        <v>135</v>
      </c>
      <c r="AH35" s="278">
        <f t="shared" si="7"/>
        <v>130</v>
      </c>
      <c r="AI35" s="280">
        <f t="shared" si="7"/>
        <v>130</v>
      </c>
      <c r="AJ35" s="279">
        <f t="shared" si="7"/>
        <v>-125</v>
      </c>
      <c r="AK35" s="278">
        <f t="shared" si="7"/>
        <v>-385</v>
      </c>
      <c r="AL35" s="279">
        <f t="shared" si="7"/>
        <v>15</v>
      </c>
      <c r="AM35" s="279">
        <f t="shared" si="7"/>
        <v>125</v>
      </c>
      <c r="AN35" s="269">
        <f t="shared" si="5"/>
        <v>2795</v>
      </c>
    </row>
    <row r="36" spans="2:40" ht="20.100000000000001" customHeight="1" thickBot="1" x14ac:dyDescent="0.2">
      <c r="B36" s="1070" t="s">
        <v>488</v>
      </c>
      <c r="C36" s="1071"/>
      <c r="D36" s="274"/>
      <c r="E36" s="275"/>
      <c r="F36" s="275"/>
      <c r="G36" s="274"/>
      <c r="H36" s="275"/>
      <c r="I36" s="275"/>
      <c r="J36" s="274"/>
      <c r="K36" s="275"/>
      <c r="L36" s="275"/>
      <c r="M36" s="274"/>
      <c r="N36" s="275"/>
      <c r="O36" s="275"/>
      <c r="P36" s="274"/>
      <c r="Q36" s="275"/>
      <c r="R36" s="275"/>
      <c r="S36" s="274"/>
      <c r="T36" s="275"/>
      <c r="U36" s="275"/>
      <c r="V36" s="274"/>
      <c r="W36" s="275"/>
      <c r="X36" s="275"/>
      <c r="Y36" s="274"/>
      <c r="Z36" s="275"/>
      <c r="AA36" s="275"/>
      <c r="AB36" s="274"/>
      <c r="AC36" s="275"/>
      <c r="AD36" s="275"/>
      <c r="AE36" s="274"/>
      <c r="AF36" s="275"/>
      <c r="AG36" s="275"/>
      <c r="AH36" s="274"/>
      <c r="AI36" s="275"/>
      <c r="AJ36" s="275"/>
      <c r="AK36" s="274"/>
      <c r="AL36" s="275"/>
      <c r="AM36" s="275"/>
      <c r="AN36" s="276">
        <f t="shared" si="5"/>
        <v>0</v>
      </c>
    </row>
  </sheetData>
  <mergeCells count="36">
    <mergeCell ref="B30:B34"/>
    <mergeCell ref="B35:C35"/>
    <mergeCell ref="B36:C36"/>
    <mergeCell ref="AE26:AG26"/>
    <mergeCell ref="AH26:AJ26"/>
    <mergeCell ref="AK26:AM26"/>
    <mergeCell ref="AN26:AN27"/>
    <mergeCell ref="B28:C28"/>
    <mergeCell ref="B29:C29"/>
    <mergeCell ref="M26:O26"/>
    <mergeCell ref="P26:R26"/>
    <mergeCell ref="S26:U26"/>
    <mergeCell ref="V26:X26"/>
    <mergeCell ref="Y26:AA26"/>
    <mergeCell ref="AB26:AD26"/>
    <mergeCell ref="J26:L26"/>
    <mergeCell ref="B19:C19"/>
    <mergeCell ref="B20:C20"/>
    <mergeCell ref="B26:C27"/>
    <mergeCell ref="D26:F26"/>
    <mergeCell ref="G26:I26"/>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s>
  <phoneticPr fontId="4"/>
  <pageMargins left="0.7" right="0.7" top="0.75" bottom="0.75" header="0.3" footer="0.3"/>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BK36"/>
  <sheetViews>
    <sheetView zoomScale="75" zoomScaleNormal="75" zoomScaleSheetLayoutView="75" workbookViewId="0"/>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995</v>
      </c>
      <c r="C2" s="2"/>
      <c r="D2" s="5"/>
      <c r="E2" s="5"/>
      <c r="F2" s="5"/>
      <c r="G2" s="5"/>
      <c r="H2" s="5"/>
      <c r="I2" s="5"/>
      <c r="J2" s="5"/>
      <c r="K2" s="5"/>
      <c r="L2" s="281" t="s">
        <v>203</v>
      </c>
      <c r="M2" s="257" t="s">
        <v>490</v>
      </c>
      <c r="N2" s="61"/>
      <c r="O2" s="285" t="s">
        <v>859</v>
      </c>
      <c r="P2" s="257"/>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76" t="s">
        <v>491</v>
      </c>
      <c r="C4" s="1077"/>
      <c r="D4" s="1072">
        <v>1</v>
      </c>
      <c r="E4" s="1073"/>
      <c r="F4" s="1074"/>
      <c r="G4" s="1072">
        <v>2</v>
      </c>
      <c r="H4" s="1073"/>
      <c r="I4" s="1074"/>
      <c r="J4" s="1072">
        <v>3</v>
      </c>
      <c r="K4" s="1073"/>
      <c r="L4" s="1074"/>
      <c r="M4" s="1072">
        <v>4</v>
      </c>
      <c r="N4" s="1073"/>
      <c r="O4" s="1074"/>
      <c r="P4" s="1072">
        <v>5</v>
      </c>
      <c r="Q4" s="1073"/>
      <c r="R4" s="1074"/>
      <c r="S4" s="1072">
        <v>6</v>
      </c>
      <c r="T4" s="1073"/>
      <c r="U4" s="1074"/>
      <c r="V4" s="1072">
        <v>7</v>
      </c>
      <c r="W4" s="1073"/>
      <c r="X4" s="1074"/>
      <c r="Y4" s="1072">
        <v>8</v>
      </c>
      <c r="Z4" s="1073"/>
      <c r="AA4" s="1074"/>
      <c r="AB4" s="1072">
        <v>9</v>
      </c>
      <c r="AC4" s="1073"/>
      <c r="AD4" s="1074"/>
      <c r="AE4" s="1072">
        <v>10</v>
      </c>
      <c r="AF4" s="1073"/>
      <c r="AG4" s="1074"/>
      <c r="AH4" s="1072">
        <v>11</v>
      </c>
      <c r="AI4" s="1073"/>
      <c r="AJ4" s="1074"/>
      <c r="AK4" s="1072">
        <v>12</v>
      </c>
      <c r="AL4" s="1073"/>
      <c r="AM4" s="1074"/>
      <c r="AN4" s="1075" t="s">
        <v>30</v>
      </c>
    </row>
    <row r="5" spans="2:63" ht="20.100000000000001" customHeight="1" x14ac:dyDescent="0.15">
      <c r="B5" s="1057"/>
      <c r="C5" s="1039"/>
      <c r="D5" s="467" t="s">
        <v>31</v>
      </c>
      <c r="E5" s="44" t="s">
        <v>32</v>
      </c>
      <c r="F5" s="45" t="s">
        <v>33</v>
      </c>
      <c r="G5" s="467" t="s">
        <v>31</v>
      </c>
      <c r="H5" s="45" t="s">
        <v>32</v>
      </c>
      <c r="I5" s="45" t="s">
        <v>33</v>
      </c>
      <c r="J5" s="467" t="s">
        <v>31</v>
      </c>
      <c r="K5" s="45" t="s">
        <v>32</v>
      </c>
      <c r="L5" s="45" t="s">
        <v>33</v>
      </c>
      <c r="M5" s="467" t="s">
        <v>31</v>
      </c>
      <c r="N5" s="45" t="s">
        <v>32</v>
      </c>
      <c r="O5" s="45" t="s">
        <v>33</v>
      </c>
      <c r="P5" s="467" t="s">
        <v>31</v>
      </c>
      <c r="Q5" s="45" t="s">
        <v>32</v>
      </c>
      <c r="R5" s="45" t="s">
        <v>33</v>
      </c>
      <c r="S5" s="467" t="s">
        <v>31</v>
      </c>
      <c r="T5" s="495" t="s">
        <v>32</v>
      </c>
      <c r="U5" s="495" t="s">
        <v>33</v>
      </c>
      <c r="V5" s="467" t="s">
        <v>31</v>
      </c>
      <c r="W5" s="45" t="s">
        <v>32</v>
      </c>
      <c r="X5" s="45" t="s">
        <v>33</v>
      </c>
      <c r="Y5" s="467" t="s">
        <v>31</v>
      </c>
      <c r="Z5" s="45" t="s">
        <v>32</v>
      </c>
      <c r="AA5" s="45" t="s">
        <v>33</v>
      </c>
      <c r="AB5" s="467" t="s">
        <v>31</v>
      </c>
      <c r="AC5" s="45" t="s">
        <v>32</v>
      </c>
      <c r="AD5" s="45" t="s">
        <v>33</v>
      </c>
      <c r="AE5" s="467" t="s">
        <v>31</v>
      </c>
      <c r="AF5" s="45" t="s">
        <v>32</v>
      </c>
      <c r="AG5" s="45" t="s">
        <v>33</v>
      </c>
      <c r="AH5" s="467" t="s">
        <v>31</v>
      </c>
      <c r="AI5" s="45" t="s">
        <v>32</v>
      </c>
      <c r="AJ5" s="45" t="s">
        <v>33</v>
      </c>
      <c r="AK5" s="467" t="s">
        <v>31</v>
      </c>
      <c r="AL5" s="45" t="s">
        <v>32</v>
      </c>
      <c r="AM5" s="45" t="s">
        <v>33</v>
      </c>
      <c r="AN5" s="1052"/>
    </row>
    <row r="6" spans="2:63" ht="20.100000000000001" customHeight="1" x14ac:dyDescent="0.15">
      <c r="B6" s="1053" t="s">
        <v>492</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57"/>
      <c r="C8" s="1039"/>
      <c r="D8" s="469"/>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1"/>
    </row>
    <row r="9" spans="2:63" ht="20.100000000000001" customHeight="1" x14ac:dyDescent="0.15">
      <c r="B9" s="1078" t="s">
        <v>493</v>
      </c>
      <c r="C9" s="1079"/>
      <c r="D9" s="270"/>
      <c r="E9" s="53"/>
      <c r="F9" s="53"/>
      <c r="G9" s="270"/>
      <c r="H9" s="53"/>
      <c r="I9" s="53"/>
      <c r="J9" s="270"/>
      <c r="K9" s="53"/>
      <c r="L9" s="53"/>
      <c r="M9" s="270">
        <v>3</v>
      </c>
      <c r="N9" s="53">
        <v>6</v>
      </c>
      <c r="O9" s="53"/>
      <c r="P9" s="270"/>
      <c r="Q9" s="53"/>
      <c r="R9" s="53"/>
      <c r="S9" s="270"/>
      <c r="T9" s="53"/>
      <c r="U9" s="53"/>
      <c r="V9" s="270"/>
      <c r="W9" s="53"/>
      <c r="X9" s="53"/>
      <c r="Y9" s="270"/>
      <c r="Z9" s="53"/>
      <c r="AA9" s="53"/>
      <c r="AB9" s="270"/>
      <c r="AC9" s="53"/>
      <c r="AD9" s="53"/>
      <c r="AE9" s="270"/>
      <c r="AF9" s="53"/>
      <c r="AG9" s="53"/>
      <c r="AH9" s="270"/>
      <c r="AI9" s="53"/>
      <c r="AJ9" s="53"/>
      <c r="AK9" s="270"/>
      <c r="AL9" s="53"/>
      <c r="AM9" s="53"/>
      <c r="AN9" s="54">
        <f>SUM(D9:AM9)</f>
        <v>9</v>
      </c>
    </row>
    <row r="10" spans="2:63" ht="20.100000000000001" customHeight="1" x14ac:dyDescent="0.15">
      <c r="B10" s="1078" t="s">
        <v>362</v>
      </c>
      <c r="C10" s="1079"/>
      <c r="D10" s="270"/>
      <c r="E10" s="53"/>
      <c r="F10" s="53"/>
      <c r="G10" s="270"/>
      <c r="H10" s="53"/>
      <c r="I10" s="53">
        <v>0.5</v>
      </c>
      <c r="J10" s="270"/>
      <c r="K10" s="53"/>
      <c r="L10" s="53">
        <v>0.5</v>
      </c>
      <c r="M10" s="270"/>
      <c r="N10" s="53"/>
      <c r="O10" s="53"/>
      <c r="P10" s="270"/>
      <c r="Q10" s="53"/>
      <c r="R10" s="53"/>
      <c r="S10" s="270">
        <v>0.5</v>
      </c>
      <c r="T10" s="53"/>
      <c r="U10" s="53"/>
      <c r="V10" s="270"/>
      <c r="W10" s="53"/>
      <c r="X10" s="53"/>
      <c r="Y10" s="270"/>
      <c r="Z10" s="53"/>
      <c r="AA10" s="53"/>
      <c r="AB10" s="270"/>
      <c r="AC10" s="53">
        <v>0.5</v>
      </c>
      <c r="AD10" s="53"/>
      <c r="AE10" s="270"/>
      <c r="AF10" s="53"/>
      <c r="AG10" s="53"/>
      <c r="AH10" s="270"/>
      <c r="AI10" s="53"/>
      <c r="AJ10" s="53"/>
      <c r="AK10" s="270"/>
      <c r="AL10" s="53"/>
      <c r="AM10" s="53"/>
      <c r="AN10" s="54">
        <f t="shared" ref="AN10:AN19" si="0">SUM(D10:AM10)</f>
        <v>2</v>
      </c>
    </row>
    <row r="11" spans="2:63" ht="20.100000000000001" customHeight="1" x14ac:dyDescent="0.15">
      <c r="B11" s="1078" t="s">
        <v>363</v>
      </c>
      <c r="C11" s="1079"/>
      <c r="D11" s="270"/>
      <c r="E11" s="53"/>
      <c r="F11" s="53"/>
      <c r="G11" s="270"/>
      <c r="H11" s="53"/>
      <c r="I11" s="53"/>
      <c r="J11" s="270">
        <v>0.5</v>
      </c>
      <c r="K11" s="53"/>
      <c r="L11" s="53">
        <v>0.5</v>
      </c>
      <c r="M11" s="270"/>
      <c r="N11" s="53"/>
      <c r="O11" s="53">
        <v>0.5</v>
      </c>
      <c r="P11" s="270"/>
      <c r="Q11" s="53"/>
      <c r="R11" s="53">
        <v>0.5</v>
      </c>
      <c r="S11" s="270"/>
      <c r="T11" s="53"/>
      <c r="U11" s="53">
        <v>0.5</v>
      </c>
      <c r="V11" s="270"/>
      <c r="W11" s="53"/>
      <c r="X11" s="53">
        <v>0.5</v>
      </c>
      <c r="Y11" s="270"/>
      <c r="Z11" s="53"/>
      <c r="AA11" s="53">
        <v>0.5</v>
      </c>
      <c r="AB11" s="270"/>
      <c r="AC11" s="53"/>
      <c r="AD11" s="53">
        <v>0.5</v>
      </c>
      <c r="AE11" s="270"/>
      <c r="AF11" s="53"/>
      <c r="AG11" s="53"/>
      <c r="AH11" s="270"/>
      <c r="AI11" s="53"/>
      <c r="AJ11" s="53"/>
      <c r="AK11" s="270"/>
      <c r="AL11" s="53"/>
      <c r="AM11" s="53"/>
      <c r="AN11" s="54">
        <f t="shared" si="0"/>
        <v>4</v>
      </c>
    </row>
    <row r="12" spans="2:63" ht="20.100000000000001" customHeight="1" x14ac:dyDescent="0.15">
      <c r="B12" s="1078" t="s">
        <v>494</v>
      </c>
      <c r="C12" s="1079"/>
      <c r="D12" s="270"/>
      <c r="E12" s="53"/>
      <c r="F12" s="53"/>
      <c r="G12" s="270"/>
      <c r="H12" s="53"/>
      <c r="I12" s="53"/>
      <c r="J12" s="270"/>
      <c r="K12" s="53"/>
      <c r="L12" s="53"/>
      <c r="M12" s="270"/>
      <c r="N12" s="53"/>
      <c r="O12" s="53"/>
      <c r="P12" s="270"/>
      <c r="Q12" s="53"/>
      <c r="R12" s="53"/>
      <c r="S12" s="270"/>
      <c r="T12" s="53"/>
      <c r="U12" s="53"/>
      <c r="V12" s="270">
        <v>2</v>
      </c>
      <c r="W12" s="53">
        <v>2</v>
      </c>
      <c r="X12" s="53">
        <v>4</v>
      </c>
      <c r="Y12" s="270"/>
      <c r="Z12" s="53"/>
      <c r="AA12" s="53"/>
      <c r="AB12" s="270">
        <v>4</v>
      </c>
      <c r="AC12" s="53"/>
      <c r="AD12" s="53"/>
      <c r="AE12" s="270"/>
      <c r="AF12" s="53"/>
      <c r="AG12" s="53"/>
      <c r="AH12" s="270"/>
      <c r="AI12" s="53"/>
      <c r="AJ12" s="53"/>
      <c r="AK12" s="270"/>
      <c r="AL12" s="53"/>
      <c r="AM12" s="53"/>
      <c r="AN12" s="54">
        <f t="shared" si="0"/>
        <v>12</v>
      </c>
    </row>
    <row r="13" spans="2:63" ht="20.100000000000001" customHeight="1" x14ac:dyDescent="0.15">
      <c r="B13" s="1078" t="s">
        <v>365</v>
      </c>
      <c r="C13" s="1079"/>
      <c r="D13" s="270"/>
      <c r="E13" s="53"/>
      <c r="F13" s="53"/>
      <c r="G13" s="270"/>
      <c r="H13" s="53"/>
      <c r="I13" s="53"/>
      <c r="J13" s="270"/>
      <c r="K13" s="53"/>
      <c r="L13" s="53"/>
      <c r="M13" s="270"/>
      <c r="N13" s="53"/>
      <c r="O13" s="53"/>
      <c r="P13" s="270"/>
      <c r="Q13" s="53"/>
      <c r="R13" s="53"/>
      <c r="S13" s="270"/>
      <c r="T13" s="53"/>
      <c r="U13" s="53"/>
      <c r="V13" s="270"/>
      <c r="W13" s="53"/>
      <c r="X13" s="53"/>
      <c r="Y13" s="270"/>
      <c r="Z13" s="53">
        <v>3</v>
      </c>
      <c r="AA13" s="53">
        <v>3</v>
      </c>
      <c r="AB13" s="270"/>
      <c r="AC13" s="53"/>
      <c r="AD13" s="53"/>
      <c r="AE13" s="270"/>
      <c r="AF13" s="53"/>
      <c r="AG13" s="53"/>
      <c r="AH13" s="270"/>
      <c r="AI13" s="53"/>
      <c r="AJ13" s="53"/>
      <c r="AK13" s="270"/>
      <c r="AL13" s="53"/>
      <c r="AM13" s="53"/>
      <c r="AN13" s="54">
        <f t="shared" si="0"/>
        <v>6</v>
      </c>
    </row>
    <row r="14" spans="2:63" ht="20.100000000000001" customHeight="1" x14ac:dyDescent="0.15">
      <c r="B14" s="1078" t="s">
        <v>366</v>
      </c>
      <c r="C14" s="1079"/>
      <c r="D14" s="270"/>
      <c r="E14" s="53"/>
      <c r="F14" s="53"/>
      <c r="G14" s="270"/>
      <c r="H14" s="53">
        <v>4</v>
      </c>
      <c r="I14" s="53"/>
      <c r="J14" s="270"/>
      <c r="K14" s="53"/>
      <c r="L14" s="53"/>
      <c r="M14" s="270"/>
      <c r="N14" s="53">
        <v>8</v>
      </c>
      <c r="O14" s="53"/>
      <c r="P14" s="270"/>
      <c r="Q14" s="53"/>
      <c r="R14" s="53"/>
      <c r="S14" s="270"/>
      <c r="T14" s="53"/>
      <c r="U14" s="53"/>
      <c r="V14" s="270"/>
      <c r="W14" s="53"/>
      <c r="X14" s="53"/>
      <c r="Y14" s="270"/>
      <c r="Z14" s="53"/>
      <c r="AA14" s="53"/>
      <c r="AB14" s="270"/>
      <c r="AC14" s="53"/>
      <c r="AD14" s="53"/>
      <c r="AE14" s="270"/>
      <c r="AF14" s="53"/>
      <c r="AG14" s="53"/>
      <c r="AH14" s="270"/>
      <c r="AI14" s="53"/>
      <c r="AJ14" s="53"/>
      <c r="AK14" s="270"/>
      <c r="AL14" s="53"/>
      <c r="AM14" s="53"/>
      <c r="AN14" s="54">
        <f t="shared" si="0"/>
        <v>12</v>
      </c>
    </row>
    <row r="15" spans="2:63" ht="20.100000000000001" customHeight="1" x14ac:dyDescent="0.15">
      <c r="B15" s="1078" t="s">
        <v>367</v>
      </c>
      <c r="C15" s="1079"/>
      <c r="D15" s="270"/>
      <c r="E15" s="53"/>
      <c r="F15" s="53"/>
      <c r="G15" s="270"/>
      <c r="H15" s="53"/>
      <c r="I15" s="53"/>
      <c r="J15" s="270"/>
      <c r="K15" s="53"/>
      <c r="L15" s="53"/>
      <c r="M15" s="270">
        <v>2</v>
      </c>
      <c r="N15" s="53"/>
      <c r="O15" s="53"/>
      <c r="P15" s="270">
        <v>2</v>
      </c>
      <c r="Q15" s="53"/>
      <c r="R15" s="53"/>
      <c r="S15" s="270"/>
      <c r="T15" s="53"/>
      <c r="U15" s="53"/>
      <c r="V15" s="270"/>
      <c r="W15" s="53">
        <v>2</v>
      </c>
      <c r="X15" s="53"/>
      <c r="Y15" s="270"/>
      <c r="Z15" s="53"/>
      <c r="AA15" s="53"/>
      <c r="AB15" s="270"/>
      <c r="AC15" s="53">
        <v>2</v>
      </c>
      <c r="AD15" s="53"/>
      <c r="AE15" s="270"/>
      <c r="AF15" s="53"/>
      <c r="AG15" s="53"/>
      <c r="AH15" s="270"/>
      <c r="AI15" s="53"/>
      <c r="AJ15" s="53"/>
      <c r="AK15" s="270"/>
      <c r="AL15" s="53"/>
      <c r="AM15" s="53"/>
      <c r="AN15" s="54">
        <f t="shared" si="0"/>
        <v>8</v>
      </c>
    </row>
    <row r="16" spans="2:63" ht="20.100000000000001" customHeight="1" x14ac:dyDescent="0.15">
      <c r="B16" s="1078" t="s">
        <v>368</v>
      </c>
      <c r="C16" s="1079"/>
      <c r="D16" s="270"/>
      <c r="E16" s="53"/>
      <c r="F16" s="53"/>
      <c r="G16" s="270"/>
      <c r="H16" s="53"/>
      <c r="I16" s="53"/>
      <c r="J16" s="270"/>
      <c r="K16" s="53"/>
      <c r="L16" s="53"/>
      <c r="M16" s="270">
        <v>20</v>
      </c>
      <c r="N16" s="53"/>
      <c r="O16" s="53"/>
      <c r="P16" s="270"/>
      <c r="Q16" s="53"/>
      <c r="R16" s="53"/>
      <c r="S16" s="270"/>
      <c r="T16" s="53"/>
      <c r="U16" s="53"/>
      <c r="V16" s="270"/>
      <c r="W16" s="53"/>
      <c r="X16" s="53"/>
      <c r="Y16" s="270"/>
      <c r="Z16" s="53"/>
      <c r="AA16" s="53"/>
      <c r="AB16" s="270"/>
      <c r="AC16" s="53"/>
      <c r="AD16" s="53"/>
      <c r="AE16" s="270"/>
      <c r="AF16" s="53">
        <v>10</v>
      </c>
      <c r="AG16" s="53"/>
      <c r="AH16" s="270"/>
      <c r="AI16" s="53">
        <v>10</v>
      </c>
      <c r="AJ16" s="53"/>
      <c r="AK16" s="270"/>
      <c r="AL16" s="53"/>
      <c r="AM16" s="53">
        <v>10</v>
      </c>
      <c r="AN16" s="54">
        <f t="shared" si="0"/>
        <v>50</v>
      </c>
    </row>
    <row r="17" spans="2:40" ht="20.100000000000001" customHeight="1" x14ac:dyDescent="0.15">
      <c r="B17" s="1078" t="s">
        <v>369</v>
      </c>
      <c r="C17" s="1079"/>
      <c r="D17" s="270"/>
      <c r="E17" s="53"/>
      <c r="F17" s="53"/>
      <c r="G17" s="270"/>
      <c r="H17" s="53"/>
      <c r="I17" s="53"/>
      <c r="J17" s="270"/>
      <c r="K17" s="53"/>
      <c r="L17" s="53"/>
      <c r="M17" s="270">
        <v>3</v>
      </c>
      <c r="N17" s="53">
        <v>3</v>
      </c>
      <c r="O17" s="53"/>
      <c r="P17" s="270"/>
      <c r="Q17" s="53"/>
      <c r="R17" s="53"/>
      <c r="S17" s="270"/>
      <c r="T17" s="53"/>
      <c r="U17" s="53"/>
      <c r="V17" s="270"/>
      <c r="W17" s="53"/>
      <c r="X17" s="53"/>
      <c r="Y17" s="270"/>
      <c r="Z17" s="53"/>
      <c r="AA17" s="53"/>
      <c r="AB17" s="270"/>
      <c r="AC17" s="53"/>
      <c r="AD17" s="53"/>
      <c r="AE17" s="270"/>
      <c r="AF17" s="53">
        <v>3</v>
      </c>
      <c r="AG17" s="53"/>
      <c r="AH17" s="270"/>
      <c r="AI17" s="53">
        <v>3</v>
      </c>
      <c r="AJ17" s="53"/>
      <c r="AK17" s="270"/>
      <c r="AL17" s="53"/>
      <c r="AM17" s="53">
        <v>3</v>
      </c>
      <c r="AN17" s="54">
        <f t="shared" si="0"/>
        <v>15</v>
      </c>
    </row>
    <row r="18" spans="2:40" ht="20.100000000000001" customHeight="1" x14ac:dyDescent="0.15">
      <c r="B18" s="1078" t="s">
        <v>135</v>
      </c>
      <c r="C18" s="1079"/>
      <c r="D18" s="270"/>
      <c r="E18" s="53"/>
      <c r="F18" s="53"/>
      <c r="G18" s="270"/>
      <c r="H18" s="53"/>
      <c r="I18" s="53"/>
      <c r="J18" s="270"/>
      <c r="K18" s="53"/>
      <c r="L18" s="53"/>
      <c r="M18" s="270"/>
      <c r="N18" s="53"/>
      <c r="O18" s="53">
        <v>1</v>
      </c>
      <c r="P18" s="270"/>
      <c r="Q18" s="53"/>
      <c r="R18" s="53"/>
      <c r="S18" s="270"/>
      <c r="T18" s="53"/>
      <c r="U18" s="53">
        <v>1</v>
      </c>
      <c r="V18" s="270"/>
      <c r="W18" s="53"/>
      <c r="X18" s="53">
        <v>1</v>
      </c>
      <c r="Y18" s="270"/>
      <c r="Z18" s="53"/>
      <c r="AA18" s="53">
        <v>1</v>
      </c>
      <c r="AB18" s="270"/>
      <c r="AC18" s="53"/>
      <c r="AD18" s="53"/>
      <c r="AE18" s="270"/>
      <c r="AF18" s="53">
        <v>1</v>
      </c>
      <c r="AG18" s="53"/>
      <c r="AH18" s="270"/>
      <c r="AI18" s="53"/>
      <c r="AJ18" s="53"/>
      <c r="AK18" s="270"/>
      <c r="AL18" s="53"/>
      <c r="AM18" s="53"/>
      <c r="AN18" s="54">
        <f t="shared" si="0"/>
        <v>5</v>
      </c>
    </row>
    <row r="19" spans="2:40" ht="20.100000000000001" customHeight="1" x14ac:dyDescent="0.15">
      <c r="B19" s="1060" t="s">
        <v>495</v>
      </c>
      <c r="C19" s="1061"/>
      <c r="D19" s="270">
        <f t="shared" ref="D19:AM19" si="1">SUM(D9:D18)</f>
        <v>0</v>
      </c>
      <c r="E19" s="55">
        <f t="shared" si="1"/>
        <v>0</v>
      </c>
      <c r="F19" s="478">
        <f t="shared" si="1"/>
        <v>0</v>
      </c>
      <c r="G19" s="270">
        <f t="shared" si="1"/>
        <v>0</v>
      </c>
      <c r="H19" s="55">
        <f t="shared" si="1"/>
        <v>4</v>
      </c>
      <c r="I19" s="478">
        <f t="shared" si="1"/>
        <v>0.5</v>
      </c>
      <c r="J19" s="270">
        <f t="shared" si="1"/>
        <v>0.5</v>
      </c>
      <c r="K19" s="55">
        <f t="shared" si="1"/>
        <v>0</v>
      </c>
      <c r="L19" s="478">
        <f t="shared" si="1"/>
        <v>1</v>
      </c>
      <c r="M19" s="270">
        <f t="shared" si="1"/>
        <v>28</v>
      </c>
      <c r="N19" s="55">
        <f t="shared" si="1"/>
        <v>17</v>
      </c>
      <c r="O19" s="478">
        <f t="shared" si="1"/>
        <v>1.5</v>
      </c>
      <c r="P19" s="270">
        <f t="shared" si="1"/>
        <v>2</v>
      </c>
      <c r="Q19" s="55">
        <f t="shared" si="1"/>
        <v>0</v>
      </c>
      <c r="R19" s="478">
        <f t="shared" si="1"/>
        <v>0.5</v>
      </c>
      <c r="S19" s="270">
        <f t="shared" si="1"/>
        <v>0.5</v>
      </c>
      <c r="T19" s="55">
        <f t="shared" si="1"/>
        <v>0</v>
      </c>
      <c r="U19" s="478">
        <f t="shared" si="1"/>
        <v>1.5</v>
      </c>
      <c r="V19" s="270">
        <f t="shared" si="1"/>
        <v>2</v>
      </c>
      <c r="W19" s="55">
        <f t="shared" si="1"/>
        <v>4</v>
      </c>
      <c r="X19" s="478">
        <f t="shared" si="1"/>
        <v>5.5</v>
      </c>
      <c r="Y19" s="270">
        <f t="shared" si="1"/>
        <v>0</v>
      </c>
      <c r="Z19" s="55">
        <f t="shared" si="1"/>
        <v>3</v>
      </c>
      <c r="AA19" s="478">
        <f t="shared" si="1"/>
        <v>4.5</v>
      </c>
      <c r="AB19" s="270">
        <f t="shared" si="1"/>
        <v>4</v>
      </c>
      <c r="AC19" s="55">
        <f t="shared" si="1"/>
        <v>2.5</v>
      </c>
      <c r="AD19" s="478">
        <f t="shared" si="1"/>
        <v>0.5</v>
      </c>
      <c r="AE19" s="270">
        <f t="shared" si="1"/>
        <v>0</v>
      </c>
      <c r="AF19" s="55">
        <f t="shared" si="1"/>
        <v>14</v>
      </c>
      <c r="AG19" s="478">
        <f t="shared" si="1"/>
        <v>0</v>
      </c>
      <c r="AH19" s="270">
        <f t="shared" si="1"/>
        <v>0</v>
      </c>
      <c r="AI19" s="55">
        <f t="shared" si="1"/>
        <v>13</v>
      </c>
      <c r="AJ19" s="478">
        <f t="shared" si="1"/>
        <v>0</v>
      </c>
      <c r="AK19" s="270">
        <f t="shared" si="1"/>
        <v>0</v>
      </c>
      <c r="AL19" s="55">
        <f t="shared" si="1"/>
        <v>0</v>
      </c>
      <c r="AM19" s="478">
        <f t="shared" si="1"/>
        <v>13</v>
      </c>
      <c r="AN19" s="54">
        <f t="shared" si="0"/>
        <v>123</v>
      </c>
    </row>
    <row r="20" spans="2:40" ht="20.100000000000001" customHeight="1" thickBot="1" x14ac:dyDescent="0.2">
      <c r="B20" s="1062" t="s">
        <v>496</v>
      </c>
      <c r="C20" s="1063"/>
      <c r="D20" s="57"/>
      <c r="E20" s="58">
        <f>SUM(D19:F19)</f>
        <v>0</v>
      </c>
      <c r="F20" s="58"/>
      <c r="G20" s="57"/>
      <c r="H20" s="58">
        <f>SUM(G19:I19)</f>
        <v>4.5</v>
      </c>
      <c r="I20" s="58"/>
      <c r="J20" s="57"/>
      <c r="K20" s="58">
        <f>SUM(J19:L19)</f>
        <v>1.5</v>
      </c>
      <c r="L20" s="58"/>
      <c r="M20" s="57"/>
      <c r="N20" s="58">
        <f>SUM(M19:O19)</f>
        <v>46.5</v>
      </c>
      <c r="O20" s="58"/>
      <c r="P20" s="57"/>
      <c r="Q20" s="58">
        <f>SUM(P19:R19)</f>
        <v>2.5</v>
      </c>
      <c r="R20" s="58"/>
      <c r="S20" s="57"/>
      <c r="T20" s="58">
        <f>SUM(S19:U19)</f>
        <v>2</v>
      </c>
      <c r="U20" s="58"/>
      <c r="V20" s="57"/>
      <c r="W20" s="58">
        <f>SUM(V19:X19)</f>
        <v>11.5</v>
      </c>
      <c r="X20" s="58"/>
      <c r="Y20" s="57"/>
      <c r="Z20" s="58">
        <f>SUM(Y19:AA19)</f>
        <v>7.5</v>
      </c>
      <c r="AA20" s="58"/>
      <c r="AB20" s="57"/>
      <c r="AC20" s="58">
        <f>SUM(AB19:AD19)</f>
        <v>7</v>
      </c>
      <c r="AD20" s="58"/>
      <c r="AE20" s="57"/>
      <c r="AF20" s="58">
        <f>SUM(AE19:AG19)</f>
        <v>14</v>
      </c>
      <c r="AG20" s="58"/>
      <c r="AH20" s="57"/>
      <c r="AI20" s="58">
        <f>SUM(AH19:AJ19)</f>
        <v>13</v>
      </c>
      <c r="AJ20" s="58"/>
      <c r="AK20" s="57"/>
      <c r="AL20" s="58">
        <f>SUM(AK19:AM19)</f>
        <v>13</v>
      </c>
      <c r="AM20" s="58"/>
      <c r="AN20" s="59">
        <f>SUM(AN9:AN18)</f>
        <v>123</v>
      </c>
    </row>
    <row r="22" spans="2:40" x14ac:dyDescent="0.15">
      <c r="B22" s="2" t="s">
        <v>208</v>
      </c>
    </row>
    <row r="23" spans="2:40" ht="14.25" thickBot="1" x14ac:dyDescent="0.2"/>
    <row r="24" spans="2:40" ht="14.25" thickBot="1" x14ac:dyDescent="0.2">
      <c r="B24" s="1" t="s">
        <v>205</v>
      </c>
      <c r="C24" s="501">
        <f>'４　経営収支'!I4</f>
        <v>600</v>
      </c>
      <c r="D24" s="1" t="s">
        <v>206</v>
      </c>
    </row>
    <row r="25" spans="2:40" ht="14.25" thickBot="1" x14ac:dyDescent="0.2"/>
    <row r="26" spans="2:40" ht="20.100000000000001" customHeight="1" x14ac:dyDescent="0.15">
      <c r="B26" s="1076" t="s">
        <v>97</v>
      </c>
      <c r="C26" s="1077"/>
      <c r="D26" s="1072">
        <v>1</v>
      </c>
      <c r="E26" s="1073"/>
      <c r="F26" s="1074"/>
      <c r="G26" s="1072">
        <v>2</v>
      </c>
      <c r="H26" s="1073"/>
      <c r="I26" s="1074"/>
      <c r="J26" s="1072">
        <v>3</v>
      </c>
      <c r="K26" s="1073"/>
      <c r="L26" s="1074"/>
      <c r="M26" s="1072">
        <v>4</v>
      </c>
      <c r="N26" s="1073"/>
      <c r="O26" s="1074"/>
      <c r="P26" s="1072">
        <v>5</v>
      </c>
      <c r="Q26" s="1073"/>
      <c r="R26" s="1074"/>
      <c r="S26" s="1072">
        <v>6</v>
      </c>
      <c r="T26" s="1073"/>
      <c r="U26" s="1074"/>
      <c r="V26" s="1072">
        <v>7</v>
      </c>
      <c r="W26" s="1073"/>
      <c r="X26" s="1074"/>
      <c r="Y26" s="1072">
        <v>8</v>
      </c>
      <c r="Z26" s="1073"/>
      <c r="AA26" s="1074"/>
      <c r="AB26" s="1072">
        <v>9</v>
      </c>
      <c r="AC26" s="1073"/>
      <c r="AD26" s="1074"/>
      <c r="AE26" s="1072">
        <v>10</v>
      </c>
      <c r="AF26" s="1073"/>
      <c r="AG26" s="1074"/>
      <c r="AH26" s="1072">
        <v>11</v>
      </c>
      <c r="AI26" s="1073"/>
      <c r="AJ26" s="1074"/>
      <c r="AK26" s="1072">
        <v>12</v>
      </c>
      <c r="AL26" s="1073"/>
      <c r="AM26" s="1074"/>
      <c r="AN26" s="1075" t="s">
        <v>30</v>
      </c>
    </row>
    <row r="27" spans="2:40" ht="20.100000000000001" customHeight="1" x14ac:dyDescent="0.15">
      <c r="B27" s="1057"/>
      <c r="C27" s="1039"/>
      <c r="D27" s="467" t="s">
        <v>31</v>
      </c>
      <c r="E27" s="44" t="s">
        <v>32</v>
      </c>
      <c r="F27" s="45" t="s">
        <v>33</v>
      </c>
      <c r="G27" s="467" t="s">
        <v>31</v>
      </c>
      <c r="H27" s="45" t="s">
        <v>32</v>
      </c>
      <c r="I27" s="45" t="s">
        <v>33</v>
      </c>
      <c r="J27" s="467" t="s">
        <v>31</v>
      </c>
      <c r="K27" s="45" t="s">
        <v>32</v>
      </c>
      <c r="L27" s="45" t="s">
        <v>33</v>
      </c>
      <c r="M27" s="467" t="s">
        <v>31</v>
      </c>
      <c r="N27" s="45" t="s">
        <v>32</v>
      </c>
      <c r="O27" s="45" t="s">
        <v>33</v>
      </c>
      <c r="P27" s="467" t="s">
        <v>31</v>
      </c>
      <c r="Q27" s="45" t="s">
        <v>32</v>
      </c>
      <c r="R27" s="45" t="s">
        <v>33</v>
      </c>
      <c r="S27" s="467" t="s">
        <v>31</v>
      </c>
      <c r="T27" s="495" t="s">
        <v>32</v>
      </c>
      <c r="U27" s="495" t="s">
        <v>33</v>
      </c>
      <c r="V27" s="467" t="s">
        <v>31</v>
      </c>
      <c r="W27" s="45" t="s">
        <v>32</v>
      </c>
      <c r="X27" s="45" t="s">
        <v>33</v>
      </c>
      <c r="Y27" s="467" t="s">
        <v>31</v>
      </c>
      <c r="Z27" s="45" t="s">
        <v>32</v>
      </c>
      <c r="AA27" s="45" t="s">
        <v>33</v>
      </c>
      <c r="AB27" s="467" t="s">
        <v>31</v>
      </c>
      <c r="AC27" s="45" t="s">
        <v>32</v>
      </c>
      <c r="AD27" s="45" t="s">
        <v>33</v>
      </c>
      <c r="AE27" s="467" t="s">
        <v>31</v>
      </c>
      <c r="AF27" s="45" t="s">
        <v>32</v>
      </c>
      <c r="AG27" s="45" t="s">
        <v>33</v>
      </c>
      <c r="AH27" s="467" t="s">
        <v>31</v>
      </c>
      <c r="AI27" s="45" t="s">
        <v>32</v>
      </c>
      <c r="AJ27" s="45" t="s">
        <v>33</v>
      </c>
      <c r="AK27" s="467" t="s">
        <v>31</v>
      </c>
      <c r="AL27" s="45" t="s">
        <v>32</v>
      </c>
      <c r="AM27" s="45" t="s">
        <v>33</v>
      </c>
      <c r="AN27" s="1052"/>
    </row>
    <row r="28" spans="2:40" ht="20.100000000000001" customHeight="1" x14ac:dyDescent="0.15">
      <c r="B28" s="1064" t="s">
        <v>860</v>
      </c>
      <c r="C28" s="1039"/>
      <c r="D28" s="270">
        <f>D19*$C$24/10</f>
        <v>0</v>
      </c>
      <c r="E28" s="55">
        <f t="shared" ref="E28:AM28" si="2">E19*$C$24/10</f>
        <v>0</v>
      </c>
      <c r="F28" s="478">
        <f t="shared" si="2"/>
        <v>0</v>
      </c>
      <c r="G28" s="270">
        <f t="shared" si="2"/>
        <v>0</v>
      </c>
      <c r="H28" s="55">
        <f t="shared" si="2"/>
        <v>240</v>
      </c>
      <c r="I28" s="478">
        <f t="shared" si="2"/>
        <v>30</v>
      </c>
      <c r="J28" s="270">
        <f t="shared" si="2"/>
        <v>30</v>
      </c>
      <c r="K28" s="55">
        <f t="shared" si="2"/>
        <v>0</v>
      </c>
      <c r="L28" s="478">
        <f t="shared" si="2"/>
        <v>60</v>
      </c>
      <c r="M28" s="270">
        <f t="shared" si="2"/>
        <v>1680</v>
      </c>
      <c r="N28" s="55">
        <f t="shared" si="2"/>
        <v>1020</v>
      </c>
      <c r="O28" s="478">
        <f t="shared" si="2"/>
        <v>90</v>
      </c>
      <c r="P28" s="270">
        <f t="shared" si="2"/>
        <v>120</v>
      </c>
      <c r="Q28" s="55">
        <f t="shared" si="2"/>
        <v>0</v>
      </c>
      <c r="R28" s="478">
        <f t="shared" si="2"/>
        <v>30</v>
      </c>
      <c r="S28" s="270">
        <f t="shared" si="2"/>
        <v>30</v>
      </c>
      <c r="T28" s="55">
        <f t="shared" si="2"/>
        <v>0</v>
      </c>
      <c r="U28" s="478">
        <f t="shared" si="2"/>
        <v>90</v>
      </c>
      <c r="V28" s="270">
        <f t="shared" si="2"/>
        <v>120</v>
      </c>
      <c r="W28" s="55">
        <f t="shared" si="2"/>
        <v>240</v>
      </c>
      <c r="X28" s="478">
        <f t="shared" si="2"/>
        <v>330</v>
      </c>
      <c r="Y28" s="270">
        <f t="shared" si="2"/>
        <v>0</v>
      </c>
      <c r="Z28" s="55">
        <f t="shared" si="2"/>
        <v>180</v>
      </c>
      <c r="AA28" s="478">
        <f t="shared" si="2"/>
        <v>270</v>
      </c>
      <c r="AB28" s="270">
        <f t="shared" si="2"/>
        <v>240</v>
      </c>
      <c r="AC28" s="55">
        <f t="shared" si="2"/>
        <v>150</v>
      </c>
      <c r="AD28" s="478">
        <f t="shared" si="2"/>
        <v>30</v>
      </c>
      <c r="AE28" s="270">
        <f t="shared" si="2"/>
        <v>0</v>
      </c>
      <c r="AF28" s="55">
        <f t="shared" si="2"/>
        <v>840</v>
      </c>
      <c r="AG28" s="478">
        <f t="shared" si="2"/>
        <v>0</v>
      </c>
      <c r="AH28" s="270">
        <f t="shared" si="2"/>
        <v>0</v>
      </c>
      <c r="AI28" s="55">
        <f t="shared" si="2"/>
        <v>780</v>
      </c>
      <c r="AJ28" s="478">
        <f t="shared" si="2"/>
        <v>0</v>
      </c>
      <c r="AK28" s="270">
        <f t="shared" si="2"/>
        <v>0</v>
      </c>
      <c r="AL28" s="55">
        <f t="shared" si="2"/>
        <v>0</v>
      </c>
      <c r="AM28" s="478">
        <f t="shared" si="2"/>
        <v>780</v>
      </c>
      <c r="AN28" s="54">
        <f t="shared" ref="AN28:AN32" si="3">SUM(D28:AM28)</f>
        <v>7380</v>
      </c>
    </row>
    <row r="29" spans="2:40" ht="20.100000000000001" customHeight="1" thickBot="1" x14ac:dyDescent="0.2">
      <c r="B29" s="1053" t="s">
        <v>100</v>
      </c>
      <c r="C29" s="1054"/>
      <c r="D29" s="264"/>
      <c r="E29" s="260">
        <f>SUM(D28:F28)</f>
        <v>0</v>
      </c>
      <c r="F29" s="260"/>
      <c r="G29" s="264"/>
      <c r="H29" s="260">
        <f>SUM(G28:I28)</f>
        <v>270</v>
      </c>
      <c r="I29" s="260"/>
      <c r="J29" s="264"/>
      <c r="K29" s="260">
        <f>SUM(J28:L28)</f>
        <v>90</v>
      </c>
      <c r="L29" s="260"/>
      <c r="M29" s="264"/>
      <c r="N29" s="260">
        <f>SUM(M28:O28)</f>
        <v>2790</v>
      </c>
      <c r="O29" s="260"/>
      <c r="P29" s="264"/>
      <c r="Q29" s="260">
        <f>SUM(P28:R28)</f>
        <v>150</v>
      </c>
      <c r="R29" s="260"/>
      <c r="S29" s="264"/>
      <c r="T29" s="260">
        <f>SUM(S28:U28)</f>
        <v>120</v>
      </c>
      <c r="U29" s="260"/>
      <c r="V29" s="264"/>
      <c r="W29" s="260">
        <f>SUM(V28:X28)</f>
        <v>690</v>
      </c>
      <c r="X29" s="260"/>
      <c r="Y29" s="264"/>
      <c r="Z29" s="260">
        <f>SUM(Y28:AA28)</f>
        <v>450</v>
      </c>
      <c r="AA29" s="260"/>
      <c r="AB29" s="264"/>
      <c r="AC29" s="260">
        <f>SUM(AB28:AD28)</f>
        <v>420</v>
      </c>
      <c r="AD29" s="260"/>
      <c r="AE29" s="264"/>
      <c r="AF29" s="260">
        <f>SUM(AE28:AG28)</f>
        <v>840</v>
      </c>
      <c r="AG29" s="260"/>
      <c r="AH29" s="264"/>
      <c r="AI29" s="260">
        <f>SUM(AH28:AJ28)</f>
        <v>780</v>
      </c>
      <c r="AJ29" s="260"/>
      <c r="AK29" s="264"/>
      <c r="AL29" s="260">
        <f>SUM(AK28:AM28)</f>
        <v>780</v>
      </c>
      <c r="AM29" s="260"/>
      <c r="AN29" s="265">
        <f t="shared" si="3"/>
        <v>7380</v>
      </c>
    </row>
    <row r="30" spans="2:40" ht="20.100000000000001" customHeight="1" thickTop="1" x14ac:dyDescent="0.15">
      <c r="B30" s="1065" t="s">
        <v>211</v>
      </c>
      <c r="C30" s="266" t="s">
        <v>209</v>
      </c>
      <c r="D30" s="267">
        <v>60</v>
      </c>
      <c r="E30" s="268">
        <v>60</v>
      </c>
      <c r="F30" s="268">
        <v>60</v>
      </c>
      <c r="G30" s="267">
        <v>60</v>
      </c>
      <c r="H30" s="268">
        <v>60</v>
      </c>
      <c r="I30" s="268">
        <v>60</v>
      </c>
      <c r="J30" s="267">
        <v>60</v>
      </c>
      <c r="K30" s="268">
        <v>60</v>
      </c>
      <c r="L30" s="268">
        <v>60</v>
      </c>
      <c r="M30" s="267">
        <v>60</v>
      </c>
      <c r="N30" s="268">
        <v>60</v>
      </c>
      <c r="O30" s="268">
        <v>60</v>
      </c>
      <c r="P30" s="267">
        <v>60</v>
      </c>
      <c r="Q30" s="268">
        <v>60</v>
      </c>
      <c r="R30" s="268">
        <v>60</v>
      </c>
      <c r="S30" s="267">
        <v>60</v>
      </c>
      <c r="T30" s="268">
        <v>60</v>
      </c>
      <c r="U30" s="268">
        <v>60</v>
      </c>
      <c r="V30" s="267">
        <v>60</v>
      </c>
      <c r="W30" s="268">
        <v>60</v>
      </c>
      <c r="X30" s="268">
        <v>60</v>
      </c>
      <c r="Y30" s="267">
        <v>60</v>
      </c>
      <c r="Z30" s="268">
        <v>60</v>
      </c>
      <c r="AA30" s="268">
        <v>60</v>
      </c>
      <c r="AB30" s="267">
        <v>60</v>
      </c>
      <c r="AC30" s="268">
        <v>60</v>
      </c>
      <c r="AD30" s="268">
        <v>60</v>
      </c>
      <c r="AE30" s="267">
        <v>60</v>
      </c>
      <c r="AF30" s="268">
        <v>60</v>
      </c>
      <c r="AG30" s="268">
        <v>60</v>
      </c>
      <c r="AH30" s="267">
        <v>60</v>
      </c>
      <c r="AI30" s="268">
        <v>60</v>
      </c>
      <c r="AJ30" s="268">
        <v>60</v>
      </c>
      <c r="AK30" s="267">
        <v>60</v>
      </c>
      <c r="AL30" s="268">
        <v>60</v>
      </c>
      <c r="AM30" s="268">
        <v>60</v>
      </c>
      <c r="AN30" s="269">
        <f t="shared" si="3"/>
        <v>2160</v>
      </c>
    </row>
    <row r="31" spans="2:40" ht="20.100000000000001" customHeight="1" x14ac:dyDescent="0.15">
      <c r="B31" s="1066"/>
      <c r="C31" s="262" t="s">
        <v>210</v>
      </c>
      <c r="D31" s="270">
        <v>50</v>
      </c>
      <c r="E31" s="53">
        <v>50</v>
      </c>
      <c r="F31" s="53">
        <v>50</v>
      </c>
      <c r="G31" s="270">
        <v>50</v>
      </c>
      <c r="H31" s="53">
        <v>50</v>
      </c>
      <c r="I31" s="53">
        <v>50</v>
      </c>
      <c r="J31" s="270">
        <v>50</v>
      </c>
      <c r="K31" s="53">
        <v>50</v>
      </c>
      <c r="L31" s="53">
        <v>50</v>
      </c>
      <c r="M31" s="270">
        <v>50</v>
      </c>
      <c r="N31" s="53">
        <v>50</v>
      </c>
      <c r="O31" s="53">
        <v>50</v>
      </c>
      <c r="P31" s="270">
        <v>50</v>
      </c>
      <c r="Q31" s="53">
        <v>50</v>
      </c>
      <c r="R31" s="53">
        <v>50</v>
      </c>
      <c r="S31" s="270">
        <v>50</v>
      </c>
      <c r="T31" s="53">
        <v>50</v>
      </c>
      <c r="U31" s="53">
        <v>50</v>
      </c>
      <c r="V31" s="270">
        <v>50</v>
      </c>
      <c r="W31" s="53">
        <v>50</v>
      </c>
      <c r="X31" s="53">
        <v>50</v>
      </c>
      <c r="Y31" s="270">
        <v>50</v>
      </c>
      <c r="Z31" s="53">
        <v>50</v>
      </c>
      <c r="AA31" s="53">
        <v>50</v>
      </c>
      <c r="AB31" s="270">
        <v>50</v>
      </c>
      <c r="AC31" s="53">
        <v>50</v>
      </c>
      <c r="AD31" s="53">
        <v>50</v>
      </c>
      <c r="AE31" s="270">
        <v>50</v>
      </c>
      <c r="AF31" s="53">
        <v>50</v>
      </c>
      <c r="AG31" s="53">
        <v>50</v>
      </c>
      <c r="AH31" s="270">
        <v>50</v>
      </c>
      <c r="AI31" s="53">
        <v>50</v>
      </c>
      <c r="AJ31" s="53">
        <v>50</v>
      </c>
      <c r="AK31" s="270">
        <v>50</v>
      </c>
      <c r="AL31" s="53">
        <v>50</v>
      </c>
      <c r="AM31" s="53">
        <v>50</v>
      </c>
      <c r="AN31" s="54">
        <f t="shared" si="3"/>
        <v>1800</v>
      </c>
    </row>
    <row r="32" spans="2:40" ht="20.100000000000001" customHeight="1" x14ac:dyDescent="0.15">
      <c r="B32" s="1066"/>
      <c r="C32" s="262" t="s">
        <v>216</v>
      </c>
      <c r="D32" s="270">
        <v>25</v>
      </c>
      <c r="E32" s="53">
        <v>25</v>
      </c>
      <c r="F32" s="53">
        <v>25</v>
      </c>
      <c r="G32" s="270">
        <v>25</v>
      </c>
      <c r="H32" s="53">
        <v>25</v>
      </c>
      <c r="I32" s="53">
        <v>25</v>
      </c>
      <c r="J32" s="270">
        <v>25</v>
      </c>
      <c r="K32" s="53">
        <v>25</v>
      </c>
      <c r="L32" s="53">
        <v>25</v>
      </c>
      <c r="M32" s="270">
        <v>25</v>
      </c>
      <c r="N32" s="53">
        <v>25</v>
      </c>
      <c r="O32" s="53">
        <v>25</v>
      </c>
      <c r="P32" s="270">
        <v>25</v>
      </c>
      <c r="Q32" s="53">
        <v>25</v>
      </c>
      <c r="R32" s="53">
        <v>25</v>
      </c>
      <c r="S32" s="270">
        <v>25</v>
      </c>
      <c r="T32" s="53">
        <v>25</v>
      </c>
      <c r="U32" s="53">
        <v>25</v>
      </c>
      <c r="V32" s="270">
        <v>25</v>
      </c>
      <c r="W32" s="53">
        <v>25</v>
      </c>
      <c r="X32" s="53">
        <v>25</v>
      </c>
      <c r="Y32" s="270">
        <v>25</v>
      </c>
      <c r="Z32" s="53">
        <v>25</v>
      </c>
      <c r="AA32" s="53">
        <v>25</v>
      </c>
      <c r="AB32" s="270">
        <v>25</v>
      </c>
      <c r="AC32" s="53">
        <v>25</v>
      </c>
      <c r="AD32" s="53">
        <v>25</v>
      </c>
      <c r="AE32" s="270">
        <v>25</v>
      </c>
      <c r="AF32" s="53">
        <v>25</v>
      </c>
      <c r="AG32" s="53">
        <v>25</v>
      </c>
      <c r="AH32" s="270">
        <v>25</v>
      </c>
      <c r="AI32" s="53">
        <v>25</v>
      </c>
      <c r="AJ32" s="53">
        <v>25</v>
      </c>
      <c r="AK32" s="270">
        <v>25</v>
      </c>
      <c r="AL32" s="53">
        <v>25</v>
      </c>
      <c r="AM32" s="53">
        <v>25</v>
      </c>
      <c r="AN32" s="54">
        <f t="shared" si="3"/>
        <v>900</v>
      </c>
    </row>
    <row r="33" spans="2:40" ht="20.100000000000001" customHeight="1" x14ac:dyDescent="0.15">
      <c r="B33" s="1066"/>
      <c r="C33" s="263"/>
      <c r="D33" s="270"/>
      <c r="E33" s="53"/>
      <c r="F33" s="53"/>
      <c r="G33" s="270"/>
      <c r="H33" s="53"/>
      <c r="I33" s="53"/>
      <c r="J33" s="270"/>
      <c r="K33" s="53"/>
      <c r="L33" s="53"/>
      <c r="M33" s="270"/>
      <c r="N33" s="53"/>
      <c r="O33" s="53"/>
      <c r="P33" s="270"/>
      <c r="Q33" s="53"/>
      <c r="R33" s="53"/>
      <c r="S33" s="270"/>
      <c r="T33" s="53"/>
      <c r="U33" s="53"/>
      <c r="V33" s="270"/>
      <c r="W33" s="53"/>
      <c r="X33" s="53"/>
      <c r="Y33" s="270"/>
      <c r="Z33" s="53"/>
      <c r="AA33" s="53"/>
      <c r="AB33" s="270"/>
      <c r="AC33" s="53"/>
      <c r="AD33" s="53"/>
      <c r="AE33" s="270"/>
      <c r="AF33" s="53"/>
      <c r="AG33" s="53"/>
      <c r="AH33" s="270"/>
      <c r="AI33" s="53"/>
      <c r="AJ33" s="53"/>
      <c r="AK33" s="270"/>
      <c r="AL33" s="53"/>
      <c r="AM33" s="53"/>
      <c r="AN33" s="54">
        <f t="shared" ref="AN33:AN36" si="4">SUM(D33:AM33)</f>
        <v>0</v>
      </c>
    </row>
    <row r="34" spans="2:40" ht="20.100000000000001" customHeight="1" thickBot="1" x14ac:dyDescent="0.2">
      <c r="B34" s="1067"/>
      <c r="C34" s="277" t="s">
        <v>214</v>
      </c>
      <c r="D34" s="271">
        <f>SUM(D30:D33)</f>
        <v>135</v>
      </c>
      <c r="E34" s="272">
        <f t="shared" ref="E34:AM34" si="5">SUM(E30:E33)</f>
        <v>135</v>
      </c>
      <c r="F34" s="272">
        <f t="shared" si="5"/>
        <v>135</v>
      </c>
      <c r="G34" s="271">
        <f t="shared" si="5"/>
        <v>135</v>
      </c>
      <c r="H34" s="272">
        <f t="shared" si="5"/>
        <v>135</v>
      </c>
      <c r="I34" s="272">
        <f t="shared" si="5"/>
        <v>135</v>
      </c>
      <c r="J34" s="271">
        <f t="shared" si="5"/>
        <v>135</v>
      </c>
      <c r="K34" s="272">
        <f t="shared" si="5"/>
        <v>135</v>
      </c>
      <c r="L34" s="272">
        <f t="shared" si="5"/>
        <v>135</v>
      </c>
      <c r="M34" s="271">
        <f t="shared" si="5"/>
        <v>135</v>
      </c>
      <c r="N34" s="272">
        <f t="shared" si="5"/>
        <v>135</v>
      </c>
      <c r="O34" s="272">
        <f t="shared" si="5"/>
        <v>135</v>
      </c>
      <c r="P34" s="271">
        <f t="shared" si="5"/>
        <v>135</v>
      </c>
      <c r="Q34" s="272">
        <f t="shared" si="5"/>
        <v>135</v>
      </c>
      <c r="R34" s="272">
        <f t="shared" si="5"/>
        <v>135</v>
      </c>
      <c r="S34" s="271">
        <f t="shared" si="5"/>
        <v>135</v>
      </c>
      <c r="T34" s="272">
        <f t="shared" si="5"/>
        <v>135</v>
      </c>
      <c r="U34" s="272">
        <f t="shared" si="5"/>
        <v>135</v>
      </c>
      <c r="V34" s="271">
        <f t="shared" si="5"/>
        <v>135</v>
      </c>
      <c r="W34" s="272">
        <f t="shared" si="5"/>
        <v>135</v>
      </c>
      <c r="X34" s="272">
        <f t="shared" si="5"/>
        <v>135</v>
      </c>
      <c r="Y34" s="271">
        <f t="shared" si="5"/>
        <v>135</v>
      </c>
      <c r="Z34" s="272">
        <f t="shared" si="5"/>
        <v>135</v>
      </c>
      <c r="AA34" s="272">
        <f t="shared" si="5"/>
        <v>135</v>
      </c>
      <c r="AB34" s="271">
        <f t="shared" si="5"/>
        <v>135</v>
      </c>
      <c r="AC34" s="272">
        <f t="shared" si="5"/>
        <v>135</v>
      </c>
      <c r="AD34" s="272">
        <f t="shared" si="5"/>
        <v>135</v>
      </c>
      <c r="AE34" s="271">
        <f t="shared" si="5"/>
        <v>135</v>
      </c>
      <c r="AF34" s="272">
        <f t="shared" si="5"/>
        <v>135</v>
      </c>
      <c r="AG34" s="272">
        <f t="shared" si="5"/>
        <v>135</v>
      </c>
      <c r="AH34" s="271">
        <f t="shared" si="5"/>
        <v>135</v>
      </c>
      <c r="AI34" s="272">
        <f t="shared" si="5"/>
        <v>135</v>
      </c>
      <c r="AJ34" s="272">
        <f t="shared" si="5"/>
        <v>135</v>
      </c>
      <c r="AK34" s="271">
        <f t="shared" si="5"/>
        <v>135</v>
      </c>
      <c r="AL34" s="272">
        <f t="shared" si="5"/>
        <v>135</v>
      </c>
      <c r="AM34" s="272">
        <f t="shared" si="5"/>
        <v>135</v>
      </c>
      <c r="AN34" s="273">
        <f t="shared" si="4"/>
        <v>4860</v>
      </c>
    </row>
    <row r="35" spans="2:40" ht="20.100000000000001" customHeight="1" thickTop="1" x14ac:dyDescent="0.15">
      <c r="B35" s="1068" t="s">
        <v>215</v>
      </c>
      <c r="C35" s="1069"/>
      <c r="D35" s="278">
        <f>D34-D28</f>
        <v>135</v>
      </c>
      <c r="E35" s="279">
        <f t="shared" ref="E35:AM35" si="6">E34-E28</f>
        <v>135</v>
      </c>
      <c r="F35" s="279">
        <f t="shared" si="6"/>
        <v>135</v>
      </c>
      <c r="G35" s="278">
        <f t="shared" si="6"/>
        <v>135</v>
      </c>
      <c r="H35" s="279">
        <f t="shared" si="6"/>
        <v>-105</v>
      </c>
      <c r="I35" s="279">
        <f t="shared" si="6"/>
        <v>105</v>
      </c>
      <c r="J35" s="278">
        <f t="shared" si="6"/>
        <v>105</v>
      </c>
      <c r="K35" s="279">
        <f t="shared" si="6"/>
        <v>135</v>
      </c>
      <c r="L35" s="279">
        <f t="shared" si="6"/>
        <v>75</v>
      </c>
      <c r="M35" s="278">
        <f t="shared" si="6"/>
        <v>-1545</v>
      </c>
      <c r="N35" s="279">
        <f t="shared" si="6"/>
        <v>-885</v>
      </c>
      <c r="O35" s="279">
        <f t="shared" si="6"/>
        <v>45</v>
      </c>
      <c r="P35" s="278">
        <f t="shared" si="6"/>
        <v>15</v>
      </c>
      <c r="Q35" s="279">
        <f t="shared" si="6"/>
        <v>135</v>
      </c>
      <c r="R35" s="279">
        <f t="shared" si="6"/>
        <v>105</v>
      </c>
      <c r="S35" s="278">
        <f t="shared" si="6"/>
        <v>105</v>
      </c>
      <c r="T35" s="279">
        <f t="shared" si="6"/>
        <v>135</v>
      </c>
      <c r="U35" s="279">
        <f t="shared" si="6"/>
        <v>45</v>
      </c>
      <c r="V35" s="278">
        <f t="shared" si="6"/>
        <v>15</v>
      </c>
      <c r="W35" s="279">
        <f t="shared" si="6"/>
        <v>-105</v>
      </c>
      <c r="X35" s="279">
        <f t="shared" si="6"/>
        <v>-195</v>
      </c>
      <c r="Y35" s="278">
        <f t="shared" si="6"/>
        <v>135</v>
      </c>
      <c r="Z35" s="279">
        <f t="shared" si="6"/>
        <v>-45</v>
      </c>
      <c r="AA35" s="279">
        <f t="shared" si="6"/>
        <v>-135</v>
      </c>
      <c r="AB35" s="278">
        <f t="shared" si="6"/>
        <v>-105</v>
      </c>
      <c r="AC35" s="279">
        <f t="shared" si="6"/>
        <v>-15</v>
      </c>
      <c r="AD35" s="279">
        <f t="shared" si="6"/>
        <v>105</v>
      </c>
      <c r="AE35" s="278">
        <f t="shared" si="6"/>
        <v>135</v>
      </c>
      <c r="AF35" s="279">
        <f t="shared" si="6"/>
        <v>-705</v>
      </c>
      <c r="AG35" s="279">
        <f t="shared" si="6"/>
        <v>135</v>
      </c>
      <c r="AH35" s="278">
        <f t="shared" si="6"/>
        <v>135</v>
      </c>
      <c r="AI35" s="280">
        <f t="shared" si="6"/>
        <v>-645</v>
      </c>
      <c r="AJ35" s="279">
        <f t="shared" si="6"/>
        <v>135</v>
      </c>
      <c r="AK35" s="278">
        <f t="shared" si="6"/>
        <v>135</v>
      </c>
      <c r="AL35" s="279">
        <f t="shared" si="6"/>
        <v>135</v>
      </c>
      <c r="AM35" s="279">
        <f t="shared" si="6"/>
        <v>-645</v>
      </c>
      <c r="AN35" s="269">
        <f t="shared" si="4"/>
        <v>-2520</v>
      </c>
    </row>
    <row r="36" spans="2:40" ht="20.100000000000001" customHeight="1" thickBot="1" x14ac:dyDescent="0.2">
      <c r="B36" s="1070" t="s">
        <v>212</v>
      </c>
      <c r="C36" s="1071"/>
      <c r="D36" s="274"/>
      <c r="E36" s="275"/>
      <c r="F36" s="275"/>
      <c r="G36" s="274"/>
      <c r="H36" s="275"/>
      <c r="I36" s="275"/>
      <c r="J36" s="274"/>
      <c r="K36" s="275"/>
      <c r="L36" s="275"/>
      <c r="M36" s="274"/>
      <c r="N36" s="275"/>
      <c r="O36" s="275"/>
      <c r="P36" s="274"/>
      <c r="Q36" s="275"/>
      <c r="R36" s="275"/>
      <c r="S36" s="274"/>
      <c r="T36" s="275"/>
      <c r="U36" s="275"/>
      <c r="V36" s="274"/>
      <c r="W36" s="275"/>
      <c r="X36" s="275"/>
      <c r="Y36" s="274"/>
      <c r="Z36" s="275"/>
      <c r="AA36" s="275"/>
      <c r="AB36" s="274"/>
      <c r="AC36" s="275"/>
      <c r="AD36" s="275"/>
      <c r="AE36" s="274"/>
      <c r="AF36" s="275"/>
      <c r="AG36" s="275"/>
      <c r="AH36" s="274"/>
      <c r="AI36" s="275"/>
      <c r="AJ36" s="275"/>
      <c r="AK36" s="274"/>
      <c r="AL36" s="275"/>
      <c r="AM36" s="275"/>
      <c r="AN36" s="276">
        <f t="shared" si="4"/>
        <v>0</v>
      </c>
    </row>
  </sheetData>
  <mergeCells count="46">
    <mergeCell ref="B36:C36"/>
    <mergeCell ref="AK26:AM26"/>
    <mergeCell ref="AN26:AN27"/>
    <mergeCell ref="B28:C28"/>
    <mergeCell ref="B29:C29"/>
    <mergeCell ref="B30:B34"/>
    <mergeCell ref="B35:C35"/>
    <mergeCell ref="S26:U26"/>
    <mergeCell ref="V26:X26"/>
    <mergeCell ref="Y26:AA26"/>
    <mergeCell ref="AB26:AD26"/>
    <mergeCell ref="AE26:AG26"/>
    <mergeCell ref="AH26:AJ26"/>
    <mergeCell ref="B26:C27"/>
    <mergeCell ref="D26:F26"/>
    <mergeCell ref="G26:I26"/>
    <mergeCell ref="B18:C18"/>
    <mergeCell ref="J26:L26"/>
    <mergeCell ref="M26:O26"/>
    <mergeCell ref="P26:R26"/>
    <mergeCell ref="B19:C19"/>
    <mergeCell ref="B20:C20"/>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P4:R4"/>
    <mergeCell ref="B17:C17"/>
    <mergeCell ref="AK4:AM4"/>
    <mergeCell ref="B12:C12"/>
    <mergeCell ref="B13:C13"/>
    <mergeCell ref="B14:C14"/>
    <mergeCell ref="B15:C15"/>
    <mergeCell ref="B16:C16"/>
  </mergeCells>
  <phoneticPr fontId="4"/>
  <pageMargins left="0.7" right="0.7" top="0.75" bottom="0.75" header="0.3" footer="0.3"/>
  <pageSetup paperSize="9" scale="5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BK37"/>
  <sheetViews>
    <sheetView zoomScale="75" zoomScaleNormal="75" workbookViewId="0"/>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996</v>
      </c>
      <c r="C2" s="2"/>
      <c r="D2" s="5"/>
      <c r="E2" s="5"/>
      <c r="F2" s="5"/>
      <c r="G2" s="5"/>
      <c r="H2" s="5"/>
      <c r="I2" s="5"/>
      <c r="J2" s="5"/>
      <c r="K2" s="5"/>
      <c r="L2" s="281" t="s">
        <v>203</v>
      </c>
      <c r="M2" s="257" t="s">
        <v>497</v>
      </c>
      <c r="N2" s="61"/>
      <c r="O2" s="281" t="s">
        <v>204</v>
      </c>
      <c r="P2" s="257" t="s">
        <v>263</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707"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76" t="s">
        <v>498</v>
      </c>
      <c r="C4" s="1077"/>
      <c r="D4" s="1072">
        <v>1</v>
      </c>
      <c r="E4" s="1073"/>
      <c r="F4" s="1074"/>
      <c r="G4" s="1072">
        <v>2</v>
      </c>
      <c r="H4" s="1073"/>
      <c r="I4" s="1074"/>
      <c r="J4" s="1072">
        <v>3</v>
      </c>
      <c r="K4" s="1073"/>
      <c r="L4" s="1074"/>
      <c r="M4" s="1072">
        <v>4</v>
      </c>
      <c r="N4" s="1073"/>
      <c r="O4" s="1074"/>
      <c r="P4" s="1072">
        <v>5</v>
      </c>
      <c r="Q4" s="1073"/>
      <c r="R4" s="1074"/>
      <c r="S4" s="1072">
        <v>6</v>
      </c>
      <c r="T4" s="1073"/>
      <c r="U4" s="1074"/>
      <c r="V4" s="1072">
        <v>7</v>
      </c>
      <c r="W4" s="1073"/>
      <c r="X4" s="1074"/>
      <c r="Y4" s="1072">
        <v>8</v>
      </c>
      <c r="Z4" s="1073"/>
      <c r="AA4" s="1074"/>
      <c r="AB4" s="1072">
        <v>9</v>
      </c>
      <c r="AC4" s="1073"/>
      <c r="AD4" s="1074"/>
      <c r="AE4" s="1072">
        <v>10</v>
      </c>
      <c r="AF4" s="1073"/>
      <c r="AG4" s="1074"/>
      <c r="AH4" s="1072">
        <v>11</v>
      </c>
      <c r="AI4" s="1073"/>
      <c r="AJ4" s="1074"/>
      <c r="AK4" s="1072">
        <v>12</v>
      </c>
      <c r="AL4" s="1073"/>
      <c r="AM4" s="1074"/>
      <c r="AN4" s="1075" t="s">
        <v>30</v>
      </c>
    </row>
    <row r="5" spans="2:63" ht="20.100000000000001" customHeight="1" x14ac:dyDescent="0.15">
      <c r="B5" s="1057"/>
      <c r="C5" s="1039"/>
      <c r="D5" s="467" t="s">
        <v>31</v>
      </c>
      <c r="E5" s="44" t="s">
        <v>32</v>
      </c>
      <c r="F5" s="45" t="s">
        <v>33</v>
      </c>
      <c r="G5" s="467" t="s">
        <v>31</v>
      </c>
      <c r="H5" s="45" t="s">
        <v>32</v>
      </c>
      <c r="I5" s="45" t="s">
        <v>33</v>
      </c>
      <c r="J5" s="467" t="s">
        <v>31</v>
      </c>
      <c r="K5" s="45" t="s">
        <v>32</v>
      </c>
      <c r="L5" s="45" t="s">
        <v>33</v>
      </c>
      <c r="M5" s="467" t="s">
        <v>31</v>
      </c>
      <c r="N5" s="45" t="s">
        <v>32</v>
      </c>
      <c r="O5" s="45" t="s">
        <v>33</v>
      </c>
      <c r="P5" s="467" t="s">
        <v>31</v>
      </c>
      <c r="Q5" s="45" t="s">
        <v>32</v>
      </c>
      <c r="R5" s="45" t="s">
        <v>33</v>
      </c>
      <c r="S5" s="467" t="s">
        <v>31</v>
      </c>
      <c r="T5" s="495" t="s">
        <v>32</v>
      </c>
      <c r="U5" s="495" t="s">
        <v>33</v>
      </c>
      <c r="V5" s="467" t="s">
        <v>31</v>
      </c>
      <c r="W5" s="45" t="s">
        <v>32</v>
      </c>
      <c r="X5" s="45" t="s">
        <v>33</v>
      </c>
      <c r="Y5" s="467" t="s">
        <v>31</v>
      </c>
      <c r="Z5" s="45" t="s">
        <v>32</v>
      </c>
      <c r="AA5" s="45" t="s">
        <v>33</v>
      </c>
      <c r="AB5" s="467" t="s">
        <v>31</v>
      </c>
      <c r="AC5" s="45" t="s">
        <v>32</v>
      </c>
      <c r="AD5" s="45" t="s">
        <v>33</v>
      </c>
      <c r="AE5" s="467" t="s">
        <v>31</v>
      </c>
      <c r="AF5" s="45" t="s">
        <v>32</v>
      </c>
      <c r="AG5" s="45" t="s">
        <v>33</v>
      </c>
      <c r="AH5" s="467" t="s">
        <v>31</v>
      </c>
      <c r="AI5" s="45" t="s">
        <v>32</v>
      </c>
      <c r="AJ5" s="45" t="s">
        <v>33</v>
      </c>
      <c r="AK5" s="467" t="s">
        <v>31</v>
      </c>
      <c r="AL5" s="45" t="s">
        <v>32</v>
      </c>
      <c r="AM5" s="45" t="s">
        <v>33</v>
      </c>
      <c r="AN5" s="1052"/>
    </row>
    <row r="6" spans="2:63" ht="20.100000000000001" customHeight="1" x14ac:dyDescent="0.15">
      <c r="B6" s="1053" t="s">
        <v>499</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57"/>
      <c r="C8" s="1039"/>
      <c r="D8" s="469"/>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1"/>
    </row>
    <row r="9" spans="2:63" ht="20.100000000000001" customHeight="1" x14ac:dyDescent="0.15">
      <c r="B9" s="1078" t="s">
        <v>361</v>
      </c>
      <c r="C9" s="1079"/>
      <c r="D9" s="270"/>
      <c r="E9" s="53"/>
      <c r="F9" s="53"/>
      <c r="G9" s="270"/>
      <c r="H9" s="53"/>
      <c r="I9" s="53"/>
      <c r="J9" s="270"/>
      <c r="K9" s="53">
        <v>5</v>
      </c>
      <c r="L9" s="53">
        <v>8</v>
      </c>
      <c r="M9" s="270">
        <v>5</v>
      </c>
      <c r="N9" s="53"/>
      <c r="O9" s="53"/>
      <c r="P9" s="270"/>
      <c r="Q9" s="53"/>
      <c r="R9" s="53"/>
      <c r="S9" s="270"/>
      <c r="T9" s="53"/>
      <c r="U9" s="53"/>
      <c r="V9" s="270"/>
      <c r="W9" s="53"/>
      <c r="X9" s="53"/>
      <c r="Y9" s="270"/>
      <c r="Z9" s="53"/>
      <c r="AA9" s="53"/>
      <c r="AB9" s="270"/>
      <c r="AC9" s="53"/>
      <c r="AD9" s="53"/>
      <c r="AE9" s="270"/>
      <c r="AF9" s="53"/>
      <c r="AG9" s="53"/>
      <c r="AH9" s="270"/>
      <c r="AI9" s="53"/>
      <c r="AJ9" s="53"/>
      <c r="AK9" s="270"/>
      <c r="AL9" s="53"/>
      <c r="AM9" s="53"/>
      <c r="AN9" s="54">
        <f>SUM(D9:AM9)</f>
        <v>18</v>
      </c>
    </row>
    <row r="10" spans="2:63" ht="20.100000000000001" customHeight="1" x14ac:dyDescent="0.15">
      <c r="B10" s="1078" t="s">
        <v>362</v>
      </c>
      <c r="C10" s="1079"/>
      <c r="D10" s="270"/>
      <c r="E10" s="53"/>
      <c r="F10" s="53"/>
      <c r="G10" s="270"/>
      <c r="H10" s="53">
        <v>0.5</v>
      </c>
      <c r="I10" s="53"/>
      <c r="J10" s="270"/>
      <c r="K10" s="53"/>
      <c r="L10" s="53">
        <v>0.5</v>
      </c>
      <c r="M10" s="270"/>
      <c r="N10" s="53"/>
      <c r="O10" s="53"/>
      <c r="P10" s="270"/>
      <c r="Q10" s="53"/>
      <c r="R10" s="53">
        <v>0.5</v>
      </c>
      <c r="S10" s="270"/>
      <c r="T10" s="53"/>
      <c r="U10" s="53"/>
      <c r="V10" s="270"/>
      <c r="W10" s="53"/>
      <c r="X10" s="53"/>
      <c r="Y10" s="270"/>
      <c r="Z10" s="53"/>
      <c r="AA10" s="53"/>
      <c r="AB10" s="270">
        <v>0.5</v>
      </c>
      <c r="AC10" s="53"/>
      <c r="AD10" s="53"/>
      <c r="AE10" s="270"/>
      <c r="AF10" s="53"/>
      <c r="AG10" s="53"/>
      <c r="AH10" s="270"/>
      <c r="AI10" s="53"/>
      <c r="AJ10" s="53"/>
      <c r="AK10" s="270"/>
      <c r="AL10" s="53"/>
      <c r="AM10" s="53"/>
      <c r="AN10" s="54">
        <f t="shared" ref="AN10:AN20" si="0">SUM(D10:AM10)</f>
        <v>2</v>
      </c>
    </row>
    <row r="11" spans="2:63" ht="20.100000000000001" customHeight="1" x14ac:dyDescent="0.15">
      <c r="B11" s="1078" t="s">
        <v>363</v>
      </c>
      <c r="C11" s="1079"/>
      <c r="D11" s="270"/>
      <c r="E11" s="53"/>
      <c r="F11" s="53"/>
      <c r="G11" s="270"/>
      <c r="H11" s="53"/>
      <c r="I11" s="53"/>
      <c r="J11" s="270"/>
      <c r="K11" s="53"/>
      <c r="L11" s="53">
        <v>0.5</v>
      </c>
      <c r="M11" s="270"/>
      <c r="N11" s="53"/>
      <c r="O11" s="53"/>
      <c r="P11" s="270"/>
      <c r="Q11" s="53">
        <v>0.5</v>
      </c>
      <c r="R11" s="53">
        <v>0.5</v>
      </c>
      <c r="S11" s="270"/>
      <c r="T11" s="53"/>
      <c r="U11" s="53">
        <v>0.5</v>
      </c>
      <c r="V11" s="270"/>
      <c r="W11" s="53">
        <v>0.5</v>
      </c>
      <c r="X11" s="53"/>
      <c r="Y11" s="270"/>
      <c r="Z11" s="53">
        <v>0.5</v>
      </c>
      <c r="AA11" s="53"/>
      <c r="AB11" s="270"/>
      <c r="AC11" s="53"/>
      <c r="AD11" s="53">
        <v>0.5</v>
      </c>
      <c r="AE11" s="270"/>
      <c r="AF11" s="53"/>
      <c r="AG11" s="53"/>
      <c r="AH11" s="270"/>
      <c r="AI11" s="53"/>
      <c r="AJ11" s="53"/>
      <c r="AK11" s="270">
        <v>0.5</v>
      </c>
      <c r="AL11" s="53"/>
      <c r="AM11" s="53"/>
      <c r="AN11" s="54">
        <f t="shared" si="0"/>
        <v>4</v>
      </c>
    </row>
    <row r="12" spans="2:63" ht="20.100000000000001" customHeight="1" x14ac:dyDescent="0.15">
      <c r="B12" s="1078" t="s">
        <v>364</v>
      </c>
      <c r="C12" s="1079"/>
      <c r="D12" s="270"/>
      <c r="E12" s="53"/>
      <c r="F12" s="53"/>
      <c r="G12" s="270"/>
      <c r="H12" s="53"/>
      <c r="I12" s="53"/>
      <c r="J12" s="270"/>
      <c r="K12" s="53"/>
      <c r="L12" s="53"/>
      <c r="M12" s="270"/>
      <c r="N12" s="53"/>
      <c r="O12" s="53"/>
      <c r="P12" s="270"/>
      <c r="Q12" s="53"/>
      <c r="R12" s="53"/>
      <c r="S12" s="270"/>
      <c r="T12" s="53"/>
      <c r="U12" s="53">
        <v>12</v>
      </c>
      <c r="V12" s="270">
        <v>4</v>
      </c>
      <c r="W12" s="53">
        <v>4</v>
      </c>
      <c r="X12" s="53"/>
      <c r="Y12" s="270"/>
      <c r="Z12" s="53"/>
      <c r="AA12" s="53"/>
      <c r="AB12" s="270"/>
      <c r="AC12" s="53"/>
      <c r="AD12" s="53"/>
      <c r="AE12" s="270"/>
      <c r="AF12" s="53"/>
      <c r="AG12" s="53"/>
      <c r="AH12" s="270"/>
      <c r="AI12" s="53"/>
      <c r="AJ12" s="53"/>
      <c r="AK12" s="270"/>
      <c r="AL12" s="53"/>
      <c r="AM12" s="53"/>
      <c r="AN12" s="54">
        <f t="shared" si="0"/>
        <v>20</v>
      </c>
    </row>
    <row r="13" spans="2:63" ht="20.100000000000001" customHeight="1" x14ac:dyDescent="0.15">
      <c r="B13" s="1078" t="s">
        <v>365</v>
      </c>
      <c r="C13" s="1079"/>
      <c r="D13" s="270"/>
      <c r="E13" s="53"/>
      <c r="F13" s="53"/>
      <c r="G13" s="270"/>
      <c r="H13" s="53"/>
      <c r="I13" s="53"/>
      <c r="J13" s="270"/>
      <c r="K13" s="53"/>
      <c r="L13" s="53"/>
      <c r="M13" s="270"/>
      <c r="N13" s="53"/>
      <c r="O13" s="53"/>
      <c r="P13" s="270"/>
      <c r="Q13" s="53"/>
      <c r="R13" s="53"/>
      <c r="S13" s="270"/>
      <c r="T13" s="53"/>
      <c r="U13" s="53"/>
      <c r="V13" s="270"/>
      <c r="W13" s="53"/>
      <c r="X13" s="53"/>
      <c r="Y13" s="270"/>
      <c r="Z13" s="53">
        <v>4</v>
      </c>
      <c r="AA13" s="53">
        <v>4</v>
      </c>
      <c r="AB13" s="270"/>
      <c r="AC13" s="53"/>
      <c r="AD13" s="53"/>
      <c r="AE13" s="270"/>
      <c r="AF13" s="53"/>
      <c r="AG13" s="53"/>
      <c r="AH13" s="270"/>
      <c r="AI13" s="53"/>
      <c r="AJ13" s="53"/>
      <c r="AK13" s="270"/>
      <c r="AL13" s="53"/>
      <c r="AM13" s="53"/>
      <c r="AN13" s="54">
        <f t="shared" si="0"/>
        <v>8</v>
      </c>
    </row>
    <row r="14" spans="2:63" ht="20.100000000000001" customHeight="1" x14ac:dyDescent="0.15">
      <c r="B14" s="1078" t="s">
        <v>366</v>
      </c>
      <c r="C14" s="1079"/>
      <c r="D14" s="270"/>
      <c r="E14" s="53"/>
      <c r="F14" s="53"/>
      <c r="G14" s="270"/>
      <c r="H14" s="53">
        <v>4</v>
      </c>
      <c r="I14" s="53"/>
      <c r="J14" s="270"/>
      <c r="K14" s="53"/>
      <c r="L14" s="53"/>
      <c r="M14" s="270">
        <v>8</v>
      </c>
      <c r="N14" s="53"/>
      <c r="O14" s="53"/>
      <c r="P14" s="270"/>
      <c r="Q14" s="53"/>
      <c r="R14" s="53"/>
      <c r="S14" s="270"/>
      <c r="T14" s="53"/>
      <c r="U14" s="53"/>
      <c r="V14" s="270"/>
      <c r="W14" s="53"/>
      <c r="X14" s="53"/>
      <c r="Y14" s="270"/>
      <c r="Z14" s="53"/>
      <c r="AA14" s="53"/>
      <c r="AB14" s="270"/>
      <c r="AC14" s="53"/>
      <c r="AD14" s="53"/>
      <c r="AE14" s="270"/>
      <c r="AF14" s="53"/>
      <c r="AG14" s="53"/>
      <c r="AH14" s="270"/>
      <c r="AI14" s="53"/>
      <c r="AJ14" s="53"/>
      <c r="AK14" s="270"/>
      <c r="AL14" s="53"/>
      <c r="AM14" s="53"/>
      <c r="AN14" s="54">
        <f t="shared" si="0"/>
        <v>12</v>
      </c>
    </row>
    <row r="15" spans="2:63" ht="20.100000000000001" customHeight="1" x14ac:dyDescent="0.15">
      <c r="B15" s="1078" t="s">
        <v>367</v>
      </c>
      <c r="C15" s="1079"/>
      <c r="D15" s="270"/>
      <c r="E15" s="53"/>
      <c r="F15" s="53"/>
      <c r="G15" s="270"/>
      <c r="H15" s="53"/>
      <c r="I15" s="53"/>
      <c r="J15" s="270">
        <v>2</v>
      </c>
      <c r="K15" s="53"/>
      <c r="L15" s="53"/>
      <c r="M15" s="270"/>
      <c r="N15" s="53"/>
      <c r="O15" s="53"/>
      <c r="P15" s="270">
        <v>2</v>
      </c>
      <c r="Q15" s="53"/>
      <c r="R15" s="53"/>
      <c r="S15" s="270"/>
      <c r="T15" s="53"/>
      <c r="U15" s="53"/>
      <c r="V15" s="270"/>
      <c r="W15" s="53">
        <v>2</v>
      </c>
      <c r="X15" s="53"/>
      <c r="Y15" s="270"/>
      <c r="Z15" s="53"/>
      <c r="AA15" s="53"/>
      <c r="AB15" s="270"/>
      <c r="AC15" s="53">
        <v>2</v>
      </c>
      <c r="AD15" s="53"/>
      <c r="AE15" s="270"/>
      <c r="AF15" s="53"/>
      <c r="AG15" s="53"/>
      <c r="AH15" s="270"/>
      <c r="AI15" s="53"/>
      <c r="AJ15" s="53"/>
      <c r="AK15" s="270"/>
      <c r="AL15" s="53"/>
      <c r="AM15" s="53"/>
      <c r="AN15" s="54">
        <f t="shared" si="0"/>
        <v>8</v>
      </c>
    </row>
    <row r="16" spans="2:63" ht="20.100000000000001" customHeight="1" x14ac:dyDescent="0.15">
      <c r="B16" s="1078" t="s">
        <v>368</v>
      </c>
      <c r="C16" s="1079"/>
      <c r="D16" s="270">
        <v>24</v>
      </c>
      <c r="E16" s="53"/>
      <c r="F16" s="53"/>
      <c r="G16" s="270"/>
      <c r="H16" s="53"/>
      <c r="I16" s="53"/>
      <c r="J16" s="270"/>
      <c r="K16" s="53"/>
      <c r="L16" s="53"/>
      <c r="M16" s="270"/>
      <c r="N16" s="53"/>
      <c r="O16" s="53"/>
      <c r="P16" s="270"/>
      <c r="Q16" s="53"/>
      <c r="R16" s="53"/>
      <c r="S16" s="270"/>
      <c r="T16" s="53"/>
      <c r="U16" s="53"/>
      <c r="V16" s="270"/>
      <c r="W16" s="53"/>
      <c r="X16" s="53"/>
      <c r="Y16" s="270"/>
      <c r="Z16" s="53"/>
      <c r="AA16" s="53"/>
      <c r="AB16" s="270"/>
      <c r="AC16" s="53"/>
      <c r="AD16" s="53"/>
      <c r="AE16" s="270"/>
      <c r="AF16" s="53"/>
      <c r="AG16" s="53"/>
      <c r="AH16" s="270"/>
      <c r="AI16" s="53"/>
      <c r="AJ16" s="53"/>
      <c r="AK16" s="270"/>
      <c r="AL16" s="53"/>
      <c r="AM16" s="53">
        <v>12</v>
      </c>
      <c r="AN16" s="54">
        <f t="shared" si="0"/>
        <v>36</v>
      </c>
    </row>
    <row r="17" spans="2:40" ht="20.100000000000001" customHeight="1" x14ac:dyDescent="0.15">
      <c r="B17" s="493" t="s">
        <v>388</v>
      </c>
      <c r="C17" s="494"/>
      <c r="D17" s="270">
        <v>1</v>
      </c>
      <c r="E17" s="53">
        <v>1</v>
      </c>
      <c r="F17" s="53">
        <v>1</v>
      </c>
      <c r="G17" s="270">
        <v>1</v>
      </c>
      <c r="H17" s="53">
        <v>1</v>
      </c>
      <c r="I17" s="53"/>
      <c r="J17" s="270"/>
      <c r="K17" s="53"/>
      <c r="L17" s="53"/>
      <c r="M17" s="270"/>
      <c r="N17" s="53"/>
      <c r="O17" s="53"/>
      <c r="P17" s="270"/>
      <c r="Q17" s="53"/>
      <c r="R17" s="53"/>
      <c r="S17" s="270"/>
      <c r="T17" s="53"/>
      <c r="U17" s="53"/>
      <c r="V17" s="270"/>
      <c r="W17" s="53"/>
      <c r="X17" s="53"/>
      <c r="Y17" s="270"/>
      <c r="Z17" s="53"/>
      <c r="AA17" s="53"/>
      <c r="AB17" s="270"/>
      <c r="AC17" s="53"/>
      <c r="AD17" s="53"/>
      <c r="AE17" s="270"/>
      <c r="AF17" s="53"/>
      <c r="AG17" s="53"/>
      <c r="AH17" s="270"/>
      <c r="AI17" s="53"/>
      <c r="AJ17" s="53"/>
      <c r="AK17" s="270"/>
      <c r="AL17" s="53"/>
      <c r="AM17" s="53"/>
      <c r="AN17" s="54">
        <f t="shared" si="0"/>
        <v>5</v>
      </c>
    </row>
    <row r="18" spans="2:40" ht="20.100000000000001" customHeight="1" x14ac:dyDescent="0.15">
      <c r="B18" s="1078" t="s">
        <v>369</v>
      </c>
      <c r="C18" s="1079"/>
      <c r="D18" s="270"/>
      <c r="E18" s="53"/>
      <c r="F18" s="53">
        <v>3</v>
      </c>
      <c r="G18" s="270">
        <v>3</v>
      </c>
      <c r="H18" s="53">
        <v>3</v>
      </c>
      <c r="I18" s="53">
        <v>3</v>
      </c>
      <c r="J18" s="270"/>
      <c r="K18" s="53"/>
      <c r="L18" s="53"/>
      <c r="M18" s="270"/>
      <c r="N18" s="53"/>
      <c r="O18" s="53"/>
      <c r="P18" s="270"/>
      <c r="Q18" s="53"/>
      <c r="R18" s="53"/>
      <c r="S18" s="270"/>
      <c r="T18" s="53"/>
      <c r="U18" s="53"/>
      <c r="V18" s="270"/>
      <c r="W18" s="53"/>
      <c r="X18" s="53"/>
      <c r="Y18" s="270"/>
      <c r="Z18" s="53"/>
      <c r="AA18" s="53"/>
      <c r="AB18" s="270"/>
      <c r="AC18" s="53"/>
      <c r="AD18" s="53"/>
      <c r="AE18" s="270"/>
      <c r="AF18" s="53"/>
      <c r="AG18" s="53"/>
      <c r="AH18" s="270"/>
      <c r="AI18" s="53"/>
      <c r="AJ18" s="53"/>
      <c r="AK18" s="270"/>
      <c r="AL18" s="53"/>
      <c r="AM18" s="53"/>
      <c r="AN18" s="54">
        <f t="shared" si="0"/>
        <v>12</v>
      </c>
    </row>
    <row r="19" spans="2:40" ht="20.100000000000001" customHeight="1" x14ac:dyDescent="0.15">
      <c r="B19" s="1078" t="s">
        <v>135</v>
      </c>
      <c r="C19" s="1079"/>
      <c r="D19" s="270"/>
      <c r="E19" s="53"/>
      <c r="F19" s="53"/>
      <c r="G19" s="270"/>
      <c r="H19" s="53"/>
      <c r="I19" s="53"/>
      <c r="J19" s="270"/>
      <c r="K19" s="53"/>
      <c r="L19" s="53"/>
      <c r="M19" s="270"/>
      <c r="N19" s="53"/>
      <c r="O19" s="53">
        <v>1</v>
      </c>
      <c r="P19" s="270"/>
      <c r="Q19" s="53"/>
      <c r="R19" s="53"/>
      <c r="S19" s="270"/>
      <c r="T19" s="53"/>
      <c r="U19" s="53">
        <v>1</v>
      </c>
      <c r="V19" s="270"/>
      <c r="W19" s="53"/>
      <c r="X19" s="53">
        <v>1</v>
      </c>
      <c r="Y19" s="270"/>
      <c r="Z19" s="53"/>
      <c r="AA19" s="53">
        <v>1</v>
      </c>
      <c r="AB19" s="270"/>
      <c r="AC19" s="53"/>
      <c r="AD19" s="53"/>
      <c r="AE19" s="270"/>
      <c r="AF19" s="53">
        <v>1</v>
      </c>
      <c r="AG19" s="53"/>
      <c r="AH19" s="270"/>
      <c r="AI19" s="53"/>
      <c r="AJ19" s="53"/>
      <c r="AK19" s="270"/>
      <c r="AL19" s="53"/>
      <c r="AM19" s="53">
        <v>9</v>
      </c>
      <c r="AN19" s="54">
        <f t="shared" si="0"/>
        <v>14</v>
      </c>
    </row>
    <row r="20" spans="2:40" ht="20.100000000000001" customHeight="1" x14ac:dyDescent="0.15">
      <c r="B20" s="1060" t="s">
        <v>500</v>
      </c>
      <c r="C20" s="1061"/>
      <c r="D20" s="270">
        <f t="shared" ref="D20:AM20" si="1">SUM(D9:D19)</f>
        <v>25</v>
      </c>
      <c r="E20" s="55">
        <f t="shared" si="1"/>
        <v>1</v>
      </c>
      <c r="F20" s="478">
        <f t="shared" si="1"/>
        <v>4</v>
      </c>
      <c r="G20" s="270">
        <f t="shared" si="1"/>
        <v>4</v>
      </c>
      <c r="H20" s="55">
        <f t="shared" si="1"/>
        <v>8.5</v>
      </c>
      <c r="I20" s="478">
        <f t="shared" si="1"/>
        <v>3</v>
      </c>
      <c r="J20" s="270">
        <f t="shared" si="1"/>
        <v>2</v>
      </c>
      <c r="K20" s="55">
        <f t="shared" si="1"/>
        <v>5</v>
      </c>
      <c r="L20" s="478">
        <f t="shared" si="1"/>
        <v>9</v>
      </c>
      <c r="M20" s="270">
        <f t="shared" si="1"/>
        <v>13</v>
      </c>
      <c r="N20" s="55">
        <f t="shared" si="1"/>
        <v>0</v>
      </c>
      <c r="O20" s="478">
        <f t="shared" si="1"/>
        <v>1</v>
      </c>
      <c r="P20" s="270">
        <f t="shared" si="1"/>
        <v>2</v>
      </c>
      <c r="Q20" s="55">
        <f t="shared" si="1"/>
        <v>0.5</v>
      </c>
      <c r="R20" s="478">
        <f t="shared" si="1"/>
        <v>1</v>
      </c>
      <c r="S20" s="270">
        <f t="shared" si="1"/>
        <v>0</v>
      </c>
      <c r="T20" s="55">
        <f t="shared" si="1"/>
        <v>0</v>
      </c>
      <c r="U20" s="478">
        <f t="shared" si="1"/>
        <v>13.5</v>
      </c>
      <c r="V20" s="270">
        <f t="shared" si="1"/>
        <v>4</v>
      </c>
      <c r="W20" s="55">
        <f t="shared" si="1"/>
        <v>6.5</v>
      </c>
      <c r="X20" s="478">
        <f t="shared" si="1"/>
        <v>1</v>
      </c>
      <c r="Y20" s="270">
        <f t="shared" si="1"/>
        <v>0</v>
      </c>
      <c r="Z20" s="55">
        <f t="shared" si="1"/>
        <v>4.5</v>
      </c>
      <c r="AA20" s="478">
        <f t="shared" si="1"/>
        <v>5</v>
      </c>
      <c r="AB20" s="270">
        <f t="shared" si="1"/>
        <v>0.5</v>
      </c>
      <c r="AC20" s="55">
        <f t="shared" si="1"/>
        <v>2</v>
      </c>
      <c r="AD20" s="478">
        <f t="shared" si="1"/>
        <v>0.5</v>
      </c>
      <c r="AE20" s="270">
        <f t="shared" si="1"/>
        <v>0</v>
      </c>
      <c r="AF20" s="55">
        <f t="shared" si="1"/>
        <v>1</v>
      </c>
      <c r="AG20" s="478">
        <f t="shared" si="1"/>
        <v>0</v>
      </c>
      <c r="AH20" s="270">
        <f t="shared" si="1"/>
        <v>0</v>
      </c>
      <c r="AI20" s="55">
        <f t="shared" si="1"/>
        <v>0</v>
      </c>
      <c r="AJ20" s="478">
        <f t="shared" si="1"/>
        <v>0</v>
      </c>
      <c r="AK20" s="270">
        <f t="shared" si="1"/>
        <v>0.5</v>
      </c>
      <c r="AL20" s="55">
        <f t="shared" si="1"/>
        <v>0</v>
      </c>
      <c r="AM20" s="478">
        <f t="shared" si="1"/>
        <v>21</v>
      </c>
      <c r="AN20" s="54">
        <f t="shared" si="0"/>
        <v>139</v>
      </c>
    </row>
    <row r="21" spans="2:40" ht="20.100000000000001" customHeight="1" thickBot="1" x14ac:dyDescent="0.2">
      <c r="B21" s="1062" t="s">
        <v>501</v>
      </c>
      <c r="C21" s="1063"/>
      <c r="D21" s="57"/>
      <c r="E21" s="58">
        <f>SUM(D20:F20)</f>
        <v>30</v>
      </c>
      <c r="F21" s="58"/>
      <c r="G21" s="57"/>
      <c r="H21" s="58">
        <f>SUM(G20:I20)</f>
        <v>15.5</v>
      </c>
      <c r="I21" s="58"/>
      <c r="J21" s="57"/>
      <c r="K21" s="58">
        <f>SUM(J20:L20)</f>
        <v>16</v>
      </c>
      <c r="L21" s="58"/>
      <c r="M21" s="57"/>
      <c r="N21" s="58">
        <f>SUM(M20:O20)</f>
        <v>14</v>
      </c>
      <c r="O21" s="58"/>
      <c r="P21" s="57"/>
      <c r="Q21" s="58">
        <f>SUM(P20:R20)</f>
        <v>3.5</v>
      </c>
      <c r="R21" s="58"/>
      <c r="S21" s="57"/>
      <c r="T21" s="58">
        <f>SUM(S20:U20)</f>
        <v>13.5</v>
      </c>
      <c r="U21" s="58"/>
      <c r="V21" s="57"/>
      <c r="W21" s="58">
        <f>SUM(V20:X20)</f>
        <v>11.5</v>
      </c>
      <c r="X21" s="58"/>
      <c r="Y21" s="57"/>
      <c r="Z21" s="58">
        <f>SUM(Y20:AA20)</f>
        <v>9.5</v>
      </c>
      <c r="AA21" s="58"/>
      <c r="AB21" s="57"/>
      <c r="AC21" s="58">
        <f>SUM(AB20:AD20)</f>
        <v>3</v>
      </c>
      <c r="AD21" s="58"/>
      <c r="AE21" s="57"/>
      <c r="AF21" s="58">
        <f>SUM(AE20:AG20)</f>
        <v>1</v>
      </c>
      <c r="AG21" s="58"/>
      <c r="AH21" s="57"/>
      <c r="AI21" s="58">
        <f>SUM(AH20:AJ20)</f>
        <v>0</v>
      </c>
      <c r="AJ21" s="58"/>
      <c r="AK21" s="57"/>
      <c r="AL21" s="58">
        <f>SUM(AK20:AM20)</f>
        <v>21.5</v>
      </c>
      <c r="AM21" s="58"/>
      <c r="AN21" s="59">
        <f>SUM(AN9:AN19)</f>
        <v>139</v>
      </c>
    </row>
    <row r="23" spans="2:40" x14ac:dyDescent="0.15">
      <c r="B23" s="2" t="s">
        <v>208</v>
      </c>
    </row>
    <row r="24" spans="2:40" ht="14.25" thickBot="1" x14ac:dyDescent="0.2"/>
    <row r="25" spans="2:40" ht="14.25" thickBot="1" x14ac:dyDescent="0.2">
      <c r="B25" s="1" t="s">
        <v>205</v>
      </c>
      <c r="C25" s="501">
        <f>'４　経営収支'!J4</f>
        <v>50</v>
      </c>
      <c r="D25" s="1" t="s">
        <v>502</v>
      </c>
    </row>
    <row r="26" spans="2:40" ht="14.25" thickBot="1" x14ac:dyDescent="0.2"/>
    <row r="27" spans="2:40" ht="20.100000000000001" customHeight="1" x14ac:dyDescent="0.15">
      <c r="B27" s="1076" t="s">
        <v>503</v>
      </c>
      <c r="C27" s="1077"/>
      <c r="D27" s="1072">
        <v>1</v>
      </c>
      <c r="E27" s="1073"/>
      <c r="F27" s="1074"/>
      <c r="G27" s="1072">
        <v>2</v>
      </c>
      <c r="H27" s="1073"/>
      <c r="I27" s="1074"/>
      <c r="J27" s="1072">
        <v>3</v>
      </c>
      <c r="K27" s="1073"/>
      <c r="L27" s="1074"/>
      <c r="M27" s="1072">
        <v>4</v>
      </c>
      <c r="N27" s="1073"/>
      <c r="O27" s="1074"/>
      <c r="P27" s="1072">
        <v>5</v>
      </c>
      <c r="Q27" s="1073"/>
      <c r="R27" s="1074"/>
      <c r="S27" s="1072">
        <v>6</v>
      </c>
      <c r="T27" s="1073"/>
      <c r="U27" s="1074"/>
      <c r="V27" s="1072">
        <v>7</v>
      </c>
      <c r="W27" s="1073"/>
      <c r="X27" s="1074"/>
      <c r="Y27" s="1072">
        <v>8</v>
      </c>
      <c r="Z27" s="1073"/>
      <c r="AA27" s="1074"/>
      <c r="AB27" s="1072">
        <v>9</v>
      </c>
      <c r="AC27" s="1073"/>
      <c r="AD27" s="1074"/>
      <c r="AE27" s="1072">
        <v>10</v>
      </c>
      <c r="AF27" s="1073"/>
      <c r="AG27" s="1074"/>
      <c r="AH27" s="1072">
        <v>11</v>
      </c>
      <c r="AI27" s="1073"/>
      <c r="AJ27" s="1074"/>
      <c r="AK27" s="1072">
        <v>12</v>
      </c>
      <c r="AL27" s="1073"/>
      <c r="AM27" s="1074"/>
      <c r="AN27" s="1075" t="s">
        <v>30</v>
      </c>
    </row>
    <row r="28" spans="2:40" ht="20.100000000000001" customHeight="1" x14ac:dyDescent="0.15">
      <c r="B28" s="1057"/>
      <c r="C28" s="1039"/>
      <c r="D28" s="467" t="s">
        <v>31</v>
      </c>
      <c r="E28" s="44" t="s">
        <v>32</v>
      </c>
      <c r="F28" s="45" t="s">
        <v>33</v>
      </c>
      <c r="G28" s="467" t="s">
        <v>31</v>
      </c>
      <c r="H28" s="45" t="s">
        <v>32</v>
      </c>
      <c r="I28" s="45" t="s">
        <v>33</v>
      </c>
      <c r="J28" s="467" t="s">
        <v>31</v>
      </c>
      <c r="K28" s="45" t="s">
        <v>32</v>
      </c>
      <c r="L28" s="45" t="s">
        <v>33</v>
      </c>
      <c r="M28" s="467" t="s">
        <v>31</v>
      </c>
      <c r="N28" s="45" t="s">
        <v>32</v>
      </c>
      <c r="O28" s="45" t="s">
        <v>33</v>
      </c>
      <c r="P28" s="467" t="s">
        <v>31</v>
      </c>
      <c r="Q28" s="45" t="s">
        <v>32</v>
      </c>
      <c r="R28" s="45" t="s">
        <v>33</v>
      </c>
      <c r="S28" s="467" t="s">
        <v>31</v>
      </c>
      <c r="T28" s="495" t="s">
        <v>32</v>
      </c>
      <c r="U28" s="495" t="s">
        <v>33</v>
      </c>
      <c r="V28" s="467" t="s">
        <v>31</v>
      </c>
      <c r="W28" s="45" t="s">
        <v>32</v>
      </c>
      <c r="X28" s="45" t="s">
        <v>33</v>
      </c>
      <c r="Y28" s="467" t="s">
        <v>31</v>
      </c>
      <c r="Z28" s="45" t="s">
        <v>32</v>
      </c>
      <c r="AA28" s="45" t="s">
        <v>33</v>
      </c>
      <c r="AB28" s="467" t="s">
        <v>31</v>
      </c>
      <c r="AC28" s="45" t="s">
        <v>32</v>
      </c>
      <c r="AD28" s="45" t="s">
        <v>33</v>
      </c>
      <c r="AE28" s="467" t="s">
        <v>31</v>
      </c>
      <c r="AF28" s="45" t="s">
        <v>32</v>
      </c>
      <c r="AG28" s="45" t="s">
        <v>33</v>
      </c>
      <c r="AH28" s="467" t="s">
        <v>31</v>
      </c>
      <c r="AI28" s="45" t="s">
        <v>32</v>
      </c>
      <c r="AJ28" s="45" t="s">
        <v>33</v>
      </c>
      <c r="AK28" s="467" t="s">
        <v>31</v>
      </c>
      <c r="AL28" s="45" t="s">
        <v>32</v>
      </c>
      <c r="AM28" s="45" t="s">
        <v>33</v>
      </c>
      <c r="AN28" s="1052"/>
    </row>
    <row r="29" spans="2:40" ht="20.100000000000001" customHeight="1" x14ac:dyDescent="0.15">
      <c r="B29" s="1064" t="s">
        <v>509</v>
      </c>
      <c r="C29" s="1039"/>
      <c r="D29" s="270">
        <f>D20*$C$25/10</f>
        <v>125</v>
      </c>
      <c r="E29" s="55">
        <f t="shared" ref="E29:AM29" si="2">E20*$C$25/10</f>
        <v>5</v>
      </c>
      <c r="F29" s="478">
        <f t="shared" si="2"/>
        <v>20</v>
      </c>
      <c r="G29" s="270">
        <f t="shared" si="2"/>
        <v>20</v>
      </c>
      <c r="H29" s="55">
        <f t="shared" si="2"/>
        <v>42.5</v>
      </c>
      <c r="I29" s="478">
        <f t="shared" si="2"/>
        <v>15</v>
      </c>
      <c r="J29" s="270">
        <f t="shared" si="2"/>
        <v>10</v>
      </c>
      <c r="K29" s="55">
        <f t="shared" si="2"/>
        <v>25</v>
      </c>
      <c r="L29" s="478">
        <f t="shared" si="2"/>
        <v>45</v>
      </c>
      <c r="M29" s="270">
        <f t="shared" si="2"/>
        <v>65</v>
      </c>
      <c r="N29" s="55">
        <f t="shared" si="2"/>
        <v>0</v>
      </c>
      <c r="O29" s="478">
        <f t="shared" si="2"/>
        <v>5</v>
      </c>
      <c r="P29" s="270">
        <f t="shared" si="2"/>
        <v>10</v>
      </c>
      <c r="Q29" s="55">
        <f t="shared" si="2"/>
        <v>2.5</v>
      </c>
      <c r="R29" s="478">
        <f t="shared" si="2"/>
        <v>5</v>
      </c>
      <c r="S29" s="270">
        <f t="shared" si="2"/>
        <v>0</v>
      </c>
      <c r="T29" s="55">
        <f t="shared" si="2"/>
        <v>0</v>
      </c>
      <c r="U29" s="478">
        <f t="shared" si="2"/>
        <v>67.5</v>
      </c>
      <c r="V29" s="270">
        <f t="shared" si="2"/>
        <v>20</v>
      </c>
      <c r="W29" s="55">
        <f t="shared" si="2"/>
        <v>32.5</v>
      </c>
      <c r="X29" s="478">
        <f t="shared" si="2"/>
        <v>5</v>
      </c>
      <c r="Y29" s="270">
        <f t="shared" si="2"/>
        <v>0</v>
      </c>
      <c r="Z29" s="55">
        <f t="shared" si="2"/>
        <v>22.5</v>
      </c>
      <c r="AA29" s="478">
        <f t="shared" si="2"/>
        <v>25</v>
      </c>
      <c r="AB29" s="270">
        <f t="shared" si="2"/>
        <v>2.5</v>
      </c>
      <c r="AC29" s="55">
        <f t="shared" si="2"/>
        <v>10</v>
      </c>
      <c r="AD29" s="478">
        <f t="shared" si="2"/>
        <v>2.5</v>
      </c>
      <c r="AE29" s="270">
        <f t="shared" si="2"/>
        <v>0</v>
      </c>
      <c r="AF29" s="55">
        <f t="shared" si="2"/>
        <v>5</v>
      </c>
      <c r="AG29" s="478">
        <f t="shared" si="2"/>
        <v>0</v>
      </c>
      <c r="AH29" s="270">
        <f t="shared" si="2"/>
        <v>0</v>
      </c>
      <c r="AI29" s="55">
        <f t="shared" si="2"/>
        <v>0</v>
      </c>
      <c r="AJ29" s="478">
        <f t="shared" si="2"/>
        <v>0</v>
      </c>
      <c r="AK29" s="270">
        <f t="shared" si="2"/>
        <v>2.5</v>
      </c>
      <c r="AL29" s="55">
        <f t="shared" si="2"/>
        <v>0</v>
      </c>
      <c r="AM29" s="478">
        <f t="shared" si="2"/>
        <v>105</v>
      </c>
      <c r="AN29" s="54">
        <f t="shared" ref="AN29:AN33" si="3">SUM(D29:AM29)</f>
        <v>695</v>
      </c>
    </row>
    <row r="30" spans="2:40" ht="20.100000000000001" customHeight="1" thickBot="1" x14ac:dyDescent="0.2">
      <c r="B30" s="1053" t="s">
        <v>501</v>
      </c>
      <c r="C30" s="1054"/>
      <c r="D30" s="264"/>
      <c r="E30" s="260">
        <f>SUM(D29:F29)</f>
        <v>150</v>
      </c>
      <c r="F30" s="260"/>
      <c r="G30" s="264"/>
      <c r="H30" s="260">
        <f>SUM(G29:I29)</f>
        <v>77.5</v>
      </c>
      <c r="I30" s="260"/>
      <c r="J30" s="264"/>
      <c r="K30" s="260">
        <f>SUM(J29:L29)</f>
        <v>80</v>
      </c>
      <c r="L30" s="260"/>
      <c r="M30" s="264"/>
      <c r="N30" s="260">
        <f>SUM(M29:O29)</f>
        <v>70</v>
      </c>
      <c r="O30" s="260"/>
      <c r="P30" s="264"/>
      <c r="Q30" s="260">
        <f>SUM(P29:R29)</f>
        <v>17.5</v>
      </c>
      <c r="R30" s="260"/>
      <c r="S30" s="264"/>
      <c r="T30" s="260">
        <f>SUM(S29:U29)</f>
        <v>67.5</v>
      </c>
      <c r="U30" s="260"/>
      <c r="V30" s="264"/>
      <c r="W30" s="260">
        <f>SUM(V29:X29)</f>
        <v>57.5</v>
      </c>
      <c r="X30" s="260"/>
      <c r="Y30" s="264"/>
      <c r="Z30" s="260">
        <f>SUM(Y29:AA29)</f>
        <v>47.5</v>
      </c>
      <c r="AA30" s="260"/>
      <c r="AB30" s="264"/>
      <c r="AC30" s="260">
        <f>SUM(AB29:AD29)</f>
        <v>15</v>
      </c>
      <c r="AD30" s="260"/>
      <c r="AE30" s="264"/>
      <c r="AF30" s="260">
        <f>SUM(AE29:AG29)</f>
        <v>5</v>
      </c>
      <c r="AG30" s="260"/>
      <c r="AH30" s="264"/>
      <c r="AI30" s="260">
        <f>SUM(AH29:AJ29)</f>
        <v>0</v>
      </c>
      <c r="AJ30" s="260"/>
      <c r="AK30" s="264"/>
      <c r="AL30" s="260">
        <f>SUM(AK29:AM29)</f>
        <v>107.5</v>
      </c>
      <c r="AM30" s="260"/>
      <c r="AN30" s="265">
        <f t="shared" si="3"/>
        <v>695</v>
      </c>
    </row>
    <row r="31" spans="2:40" ht="20.100000000000001" customHeight="1" thickTop="1" x14ac:dyDescent="0.15">
      <c r="B31" s="1065" t="s">
        <v>211</v>
      </c>
      <c r="C31" s="266" t="s">
        <v>504</v>
      </c>
      <c r="D31" s="267">
        <v>60</v>
      </c>
      <c r="E31" s="268">
        <v>60</v>
      </c>
      <c r="F31" s="268">
        <v>60</v>
      </c>
      <c r="G31" s="267">
        <v>60</v>
      </c>
      <c r="H31" s="268">
        <v>60</v>
      </c>
      <c r="I31" s="268">
        <v>60</v>
      </c>
      <c r="J31" s="267">
        <v>60</v>
      </c>
      <c r="K31" s="268">
        <v>60</v>
      </c>
      <c r="L31" s="268">
        <v>60</v>
      </c>
      <c r="M31" s="267">
        <v>60</v>
      </c>
      <c r="N31" s="268">
        <v>60</v>
      </c>
      <c r="O31" s="268">
        <v>60</v>
      </c>
      <c r="P31" s="267">
        <v>60</v>
      </c>
      <c r="Q31" s="268">
        <v>60</v>
      </c>
      <c r="R31" s="268">
        <v>60</v>
      </c>
      <c r="S31" s="267">
        <v>60</v>
      </c>
      <c r="T31" s="268">
        <v>60</v>
      </c>
      <c r="U31" s="268">
        <v>60</v>
      </c>
      <c r="V31" s="267">
        <v>60</v>
      </c>
      <c r="W31" s="268">
        <v>60</v>
      </c>
      <c r="X31" s="268">
        <v>60</v>
      </c>
      <c r="Y31" s="267">
        <v>60</v>
      </c>
      <c r="Z31" s="268">
        <v>60</v>
      </c>
      <c r="AA31" s="268">
        <v>60</v>
      </c>
      <c r="AB31" s="267">
        <v>60</v>
      </c>
      <c r="AC31" s="268">
        <v>60</v>
      </c>
      <c r="AD31" s="268">
        <v>60</v>
      </c>
      <c r="AE31" s="267">
        <v>60</v>
      </c>
      <c r="AF31" s="268">
        <v>60</v>
      </c>
      <c r="AG31" s="268">
        <v>60</v>
      </c>
      <c r="AH31" s="267">
        <v>60</v>
      </c>
      <c r="AI31" s="268">
        <v>60</v>
      </c>
      <c r="AJ31" s="268">
        <v>60</v>
      </c>
      <c r="AK31" s="267">
        <v>60</v>
      </c>
      <c r="AL31" s="268">
        <v>60</v>
      </c>
      <c r="AM31" s="268">
        <v>60</v>
      </c>
      <c r="AN31" s="269">
        <f t="shared" si="3"/>
        <v>2160</v>
      </c>
    </row>
    <row r="32" spans="2:40" ht="20.100000000000001" customHeight="1" x14ac:dyDescent="0.15">
      <c r="B32" s="1066"/>
      <c r="C32" s="262" t="s">
        <v>505</v>
      </c>
      <c r="D32" s="270">
        <v>50</v>
      </c>
      <c r="E32" s="53">
        <v>50</v>
      </c>
      <c r="F32" s="53">
        <v>50</v>
      </c>
      <c r="G32" s="270">
        <v>50</v>
      </c>
      <c r="H32" s="53">
        <v>50</v>
      </c>
      <c r="I32" s="53">
        <v>50</v>
      </c>
      <c r="J32" s="270">
        <v>50</v>
      </c>
      <c r="K32" s="53">
        <v>50</v>
      </c>
      <c r="L32" s="53">
        <v>50</v>
      </c>
      <c r="M32" s="270">
        <v>50</v>
      </c>
      <c r="N32" s="53">
        <v>50</v>
      </c>
      <c r="O32" s="53">
        <v>50</v>
      </c>
      <c r="P32" s="270">
        <v>50</v>
      </c>
      <c r="Q32" s="53">
        <v>50</v>
      </c>
      <c r="R32" s="53">
        <v>50</v>
      </c>
      <c r="S32" s="270">
        <v>50</v>
      </c>
      <c r="T32" s="53">
        <v>50</v>
      </c>
      <c r="U32" s="53">
        <v>50</v>
      </c>
      <c r="V32" s="270">
        <v>50</v>
      </c>
      <c r="W32" s="53">
        <v>50</v>
      </c>
      <c r="X32" s="53">
        <v>50</v>
      </c>
      <c r="Y32" s="270">
        <v>50</v>
      </c>
      <c r="Z32" s="53">
        <v>50</v>
      </c>
      <c r="AA32" s="53">
        <v>50</v>
      </c>
      <c r="AB32" s="270">
        <v>50</v>
      </c>
      <c r="AC32" s="53">
        <v>50</v>
      </c>
      <c r="AD32" s="53">
        <v>50</v>
      </c>
      <c r="AE32" s="270">
        <v>50</v>
      </c>
      <c r="AF32" s="53">
        <v>50</v>
      </c>
      <c r="AG32" s="53">
        <v>50</v>
      </c>
      <c r="AH32" s="270">
        <v>50</v>
      </c>
      <c r="AI32" s="53">
        <v>50</v>
      </c>
      <c r="AJ32" s="53">
        <v>50</v>
      </c>
      <c r="AK32" s="270">
        <v>50</v>
      </c>
      <c r="AL32" s="53">
        <v>50</v>
      </c>
      <c r="AM32" s="53">
        <v>50</v>
      </c>
      <c r="AN32" s="54">
        <f t="shared" si="3"/>
        <v>1800</v>
      </c>
    </row>
    <row r="33" spans="2:40" ht="20.100000000000001" customHeight="1" x14ac:dyDescent="0.15">
      <c r="B33" s="1066"/>
      <c r="C33" s="262" t="s">
        <v>506</v>
      </c>
      <c r="D33" s="270">
        <v>25</v>
      </c>
      <c r="E33" s="53">
        <v>25</v>
      </c>
      <c r="F33" s="53">
        <v>25</v>
      </c>
      <c r="G33" s="270">
        <v>25</v>
      </c>
      <c r="H33" s="53">
        <v>25</v>
      </c>
      <c r="I33" s="53">
        <v>25</v>
      </c>
      <c r="J33" s="270">
        <v>25</v>
      </c>
      <c r="K33" s="53">
        <v>25</v>
      </c>
      <c r="L33" s="53">
        <v>25</v>
      </c>
      <c r="M33" s="270">
        <v>25</v>
      </c>
      <c r="N33" s="53">
        <v>25</v>
      </c>
      <c r="O33" s="53">
        <v>25</v>
      </c>
      <c r="P33" s="270">
        <v>25</v>
      </c>
      <c r="Q33" s="53">
        <v>25</v>
      </c>
      <c r="R33" s="53">
        <v>25</v>
      </c>
      <c r="S33" s="270">
        <v>25</v>
      </c>
      <c r="T33" s="53">
        <v>25</v>
      </c>
      <c r="U33" s="53">
        <v>25</v>
      </c>
      <c r="V33" s="270">
        <v>25</v>
      </c>
      <c r="W33" s="53">
        <v>25</v>
      </c>
      <c r="X33" s="53">
        <v>25</v>
      </c>
      <c r="Y33" s="270">
        <v>25</v>
      </c>
      <c r="Z33" s="53">
        <v>25</v>
      </c>
      <c r="AA33" s="53">
        <v>25</v>
      </c>
      <c r="AB33" s="270">
        <v>25</v>
      </c>
      <c r="AC33" s="53">
        <v>25</v>
      </c>
      <c r="AD33" s="53">
        <v>25</v>
      </c>
      <c r="AE33" s="270">
        <v>25</v>
      </c>
      <c r="AF33" s="53">
        <v>25</v>
      </c>
      <c r="AG33" s="53">
        <v>25</v>
      </c>
      <c r="AH33" s="270">
        <v>25</v>
      </c>
      <c r="AI33" s="53">
        <v>25</v>
      </c>
      <c r="AJ33" s="53">
        <v>25</v>
      </c>
      <c r="AK33" s="270">
        <v>25</v>
      </c>
      <c r="AL33" s="53">
        <v>25</v>
      </c>
      <c r="AM33" s="53">
        <v>25</v>
      </c>
      <c r="AN33" s="54">
        <f t="shared" si="3"/>
        <v>900</v>
      </c>
    </row>
    <row r="34" spans="2:40" ht="20.100000000000001" customHeight="1" x14ac:dyDescent="0.15">
      <c r="B34" s="1066"/>
      <c r="C34" s="263"/>
      <c r="D34" s="270"/>
      <c r="E34" s="53"/>
      <c r="F34" s="53"/>
      <c r="G34" s="270"/>
      <c r="H34" s="53"/>
      <c r="I34" s="53"/>
      <c r="J34" s="270"/>
      <c r="K34" s="53"/>
      <c r="L34" s="53"/>
      <c r="M34" s="270"/>
      <c r="N34" s="53"/>
      <c r="O34" s="53"/>
      <c r="P34" s="270"/>
      <c r="Q34" s="53"/>
      <c r="R34" s="53"/>
      <c r="S34" s="270"/>
      <c r="T34" s="53"/>
      <c r="U34" s="53"/>
      <c r="V34" s="270"/>
      <c r="W34" s="53"/>
      <c r="X34" s="53"/>
      <c r="Y34" s="270"/>
      <c r="Z34" s="53"/>
      <c r="AA34" s="53"/>
      <c r="AB34" s="270"/>
      <c r="AC34" s="53"/>
      <c r="AD34" s="53"/>
      <c r="AE34" s="270"/>
      <c r="AF34" s="53"/>
      <c r="AG34" s="53"/>
      <c r="AH34" s="270"/>
      <c r="AI34" s="53"/>
      <c r="AJ34" s="53"/>
      <c r="AK34" s="270"/>
      <c r="AL34" s="53"/>
      <c r="AM34" s="53"/>
      <c r="AN34" s="54">
        <f t="shared" ref="AN34:AN37" si="4">SUM(D34:AM34)</f>
        <v>0</v>
      </c>
    </row>
    <row r="35" spans="2:40" ht="20.100000000000001" customHeight="1" thickBot="1" x14ac:dyDescent="0.2">
      <c r="B35" s="1067"/>
      <c r="C35" s="277" t="s">
        <v>214</v>
      </c>
      <c r="D35" s="271">
        <f>SUM(D31:D34)</f>
        <v>135</v>
      </c>
      <c r="E35" s="272">
        <f t="shared" ref="E35:AM35" si="5">SUM(E31:E34)</f>
        <v>135</v>
      </c>
      <c r="F35" s="272">
        <f t="shared" si="5"/>
        <v>135</v>
      </c>
      <c r="G35" s="271">
        <f t="shared" si="5"/>
        <v>135</v>
      </c>
      <c r="H35" s="272">
        <f t="shared" si="5"/>
        <v>135</v>
      </c>
      <c r="I35" s="272">
        <f t="shared" si="5"/>
        <v>135</v>
      </c>
      <c r="J35" s="271">
        <f t="shared" si="5"/>
        <v>135</v>
      </c>
      <c r="K35" s="272">
        <f t="shared" si="5"/>
        <v>135</v>
      </c>
      <c r="L35" s="272">
        <f t="shared" si="5"/>
        <v>135</v>
      </c>
      <c r="M35" s="271">
        <f t="shared" si="5"/>
        <v>135</v>
      </c>
      <c r="N35" s="272">
        <f t="shared" si="5"/>
        <v>135</v>
      </c>
      <c r="O35" s="272">
        <f t="shared" si="5"/>
        <v>135</v>
      </c>
      <c r="P35" s="271">
        <f t="shared" si="5"/>
        <v>135</v>
      </c>
      <c r="Q35" s="272">
        <f t="shared" si="5"/>
        <v>135</v>
      </c>
      <c r="R35" s="272">
        <f t="shared" si="5"/>
        <v>135</v>
      </c>
      <c r="S35" s="271">
        <f t="shared" si="5"/>
        <v>135</v>
      </c>
      <c r="T35" s="272">
        <f t="shared" si="5"/>
        <v>135</v>
      </c>
      <c r="U35" s="272">
        <f t="shared" si="5"/>
        <v>135</v>
      </c>
      <c r="V35" s="271">
        <f t="shared" si="5"/>
        <v>135</v>
      </c>
      <c r="W35" s="272">
        <f t="shared" si="5"/>
        <v>135</v>
      </c>
      <c r="X35" s="272">
        <f t="shared" si="5"/>
        <v>135</v>
      </c>
      <c r="Y35" s="271">
        <f t="shared" si="5"/>
        <v>135</v>
      </c>
      <c r="Z35" s="272">
        <f t="shared" si="5"/>
        <v>135</v>
      </c>
      <c r="AA35" s="272">
        <f t="shared" si="5"/>
        <v>135</v>
      </c>
      <c r="AB35" s="271">
        <f t="shared" si="5"/>
        <v>135</v>
      </c>
      <c r="AC35" s="272">
        <f t="shared" si="5"/>
        <v>135</v>
      </c>
      <c r="AD35" s="272">
        <f t="shared" si="5"/>
        <v>135</v>
      </c>
      <c r="AE35" s="271">
        <f t="shared" si="5"/>
        <v>135</v>
      </c>
      <c r="AF35" s="272">
        <f t="shared" si="5"/>
        <v>135</v>
      </c>
      <c r="AG35" s="272">
        <f t="shared" si="5"/>
        <v>135</v>
      </c>
      <c r="AH35" s="271">
        <f t="shared" si="5"/>
        <v>135</v>
      </c>
      <c r="AI35" s="272">
        <f t="shared" si="5"/>
        <v>135</v>
      </c>
      <c r="AJ35" s="272">
        <f t="shared" si="5"/>
        <v>135</v>
      </c>
      <c r="AK35" s="271">
        <f t="shared" si="5"/>
        <v>135</v>
      </c>
      <c r="AL35" s="272">
        <f t="shared" si="5"/>
        <v>135</v>
      </c>
      <c r="AM35" s="272">
        <f t="shared" si="5"/>
        <v>135</v>
      </c>
      <c r="AN35" s="273">
        <f t="shared" si="4"/>
        <v>4860</v>
      </c>
    </row>
    <row r="36" spans="2:40" ht="20.100000000000001" customHeight="1" thickTop="1" x14ac:dyDescent="0.15">
      <c r="B36" s="1068" t="s">
        <v>507</v>
      </c>
      <c r="C36" s="1069"/>
      <c r="D36" s="278">
        <f>D35-D29</f>
        <v>10</v>
      </c>
      <c r="E36" s="279">
        <f t="shared" ref="E36:AM36" si="6">E35-E29</f>
        <v>130</v>
      </c>
      <c r="F36" s="279">
        <f t="shared" si="6"/>
        <v>115</v>
      </c>
      <c r="G36" s="278">
        <f t="shared" si="6"/>
        <v>115</v>
      </c>
      <c r="H36" s="279">
        <f t="shared" si="6"/>
        <v>92.5</v>
      </c>
      <c r="I36" s="279">
        <f t="shared" si="6"/>
        <v>120</v>
      </c>
      <c r="J36" s="278">
        <f t="shared" si="6"/>
        <v>125</v>
      </c>
      <c r="K36" s="279">
        <f t="shared" si="6"/>
        <v>110</v>
      </c>
      <c r="L36" s="279">
        <f t="shared" si="6"/>
        <v>90</v>
      </c>
      <c r="M36" s="278">
        <f t="shared" si="6"/>
        <v>70</v>
      </c>
      <c r="N36" s="279">
        <f t="shared" si="6"/>
        <v>135</v>
      </c>
      <c r="O36" s="279">
        <f t="shared" si="6"/>
        <v>130</v>
      </c>
      <c r="P36" s="278">
        <f t="shared" si="6"/>
        <v>125</v>
      </c>
      <c r="Q36" s="279">
        <f t="shared" si="6"/>
        <v>132.5</v>
      </c>
      <c r="R36" s="279">
        <f t="shared" si="6"/>
        <v>130</v>
      </c>
      <c r="S36" s="278">
        <f t="shared" si="6"/>
        <v>135</v>
      </c>
      <c r="T36" s="279">
        <f t="shared" si="6"/>
        <v>135</v>
      </c>
      <c r="U36" s="279">
        <f t="shared" si="6"/>
        <v>67.5</v>
      </c>
      <c r="V36" s="278">
        <f t="shared" si="6"/>
        <v>115</v>
      </c>
      <c r="W36" s="279">
        <f t="shared" si="6"/>
        <v>102.5</v>
      </c>
      <c r="X36" s="279">
        <f t="shared" si="6"/>
        <v>130</v>
      </c>
      <c r="Y36" s="278">
        <f t="shared" si="6"/>
        <v>135</v>
      </c>
      <c r="Z36" s="279">
        <f t="shared" si="6"/>
        <v>112.5</v>
      </c>
      <c r="AA36" s="279">
        <f t="shared" si="6"/>
        <v>110</v>
      </c>
      <c r="AB36" s="278">
        <f t="shared" si="6"/>
        <v>132.5</v>
      </c>
      <c r="AC36" s="279">
        <f t="shared" si="6"/>
        <v>125</v>
      </c>
      <c r="AD36" s="279">
        <f t="shared" si="6"/>
        <v>132.5</v>
      </c>
      <c r="AE36" s="278">
        <f t="shared" si="6"/>
        <v>135</v>
      </c>
      <c r="AF36" s="279">
        <f t="shared" si="6"/>
        <v>130</v>
      </c>
      <c r="AG36" s="279">
        <f t="shared" si="6"/>
        <v>135</v>
      </c>
      <c r="AH36" s="278">
        <f t="shared" si="6"/>
        <v>135</v>
      </c>
      <c r="AI36" s="280">
        <f t="shared" si="6"/>
        <v>135</v>
      </c>
      <c r="AJ36" s="279">
        <f t="shared" si="6"/>
        <v>135</v>
      </c>
      <c r="AK36" s="278">
        <f t="shared" si="6"/>
        <v>132.5</v>
      </c>
      <c r="AL36" s="279">
        <f t="shared" si="6"/>
        <v>135</v>
      </c>
      <c r="AM36" s="279">
        <f t="shared" si="6"/>
        <v>30</v>
      </c>
      <c r="AN36" s="269">
        <f t="shared" si="4"/>
        <v>4165</v>
      </c>
    </row>
    <row r="37" spans="2:40" ht="20.100000000000001" customHeight="1" thickBot="1" x14ac:dyDescent="0.2">
      <c r="B37" s="1070" t="s">
        <v>508</v>
      </c>
      <c r="C37" s="1071"/>
      <c r="D37" s="274"/>
      <c r="E37" s="275"/>
      <c r="F37" s="275"/>
      <c r="G37" s="274"/>
      <c r="H37" s="275"/>
      <c r="I37" s="275"/>
      <c r="J37" s="274"/>
      <c r="K37" s="275"/>
      <c r="L37" s="275"/>
      <c r="M37" s="274"/>
      <c r="N37" s="275"/>
      <c r="O37" s="275"/>
      <c r="P37" s="274"/>
      <c r="Q37" s="275"/>
      <c r="R37" s="275"/>
      <c r="S37" s="274"/>
      <c r="T37" s="275"/>
      <c r="U37" s="275"/>
      <c r="V37" s="274"/>
      <c r="W37" s="275"/>
      <c r="X37" s="275"/>
      <c r="Y37" s="274"/>
      <c r="Z37" s="275"/>
      <c r="AA37" s="275"/>
      <c r="AB37" s="274"/>
      <c r="AC37" s="275"/>
      <c r="AD37" s="275"/>
      <c r="AE37" s="274"/>
      <c r="AF37" s="275"/>
      <c r="AG37" s="275"/>
      <c r="AH37" s="274"/>
      <c r="AI37" s="275"/>
      <c r="AJ37" s="275"/>
      <c r="AK37" s="274"/>
      <c r="AL37" s="275"/>
      <c r="AM37" s="275"/>
      <c r="AN37" s="276">
        <f t="shared" si="4"/>
        <v>0</v>
      </c>
    </row>
  </sheetData>
  <mergeCells count="46">
    <mergeCell ref="AN27:AN28"/>
    <mergeCell ref="B29:C29"/>
    <mergeCell ref="B30:C30"/>
    <mergeCell ref="B31:B35"/>
    <mergeCell ref="B36:C36"/>
    <mergeCell ref="AH27:AJ27"/>
    <mergeCell ref="AK27:AM27"/>
    <mergeCell ref="B37:C37"/>
    <mergeCell ref="V27:X27"/>
    <mergeCell ref="Y27:AA27"/>
    <mergeCell ref="AB27:AD27"/>
    <mergeCell ref="AE27:AG27"/>
    <mergeCell ref="D27:F27"/>
    <mergeCell ref="G27:I27"/>
    <mergeCell ref="J27:L27"/>
    <mergeCell ref="M27:O27"/>
    <mergeCell ref="P27:R27"/>
    <mergeCell ref="S27:U27"/>
    <mergeCell ref="B27:C28"/>
    <mergeCell ref="AN4:AN5"/>
    <mergeCell ref="B6:C8"/>
    <mergeCell ref="B9:C9"/>
    <mergeCell ref="B10:C10"/>
    <mergeCell ref="B11:C11"/>
    <mergeCell ref="S4:U4"/>
    <mergeCell ref="V4:X4"/>
    <mergeCell ref="Y4:AA4"/>
    <mergeCell ref="AB4:AD4"/>
    <mergeCell ref="AE4:AG4"/>
    <mergeCell ref="AH4:AJ4"/>
    <mergeCell ref="B4:C5"/>
    <mergeCell ref="D4:F4"/>
    <mergeCell ref="AK4:AM4"/>
    <mergeCell ref="J4:L4"/>
    <mergeCell ref="M4:O4"/>
    <mergeCell ref="B18:C18"/>
    <mergeCell ref="B16:C16"/>
    <mergeCell ref="B20:C20"/>
    <mergeCell ref="B21:C21"/>
    <mergeCell ref="B19:C19"/>
    <mergeCell ref="P4:R4"/>
    <mergeCell ref="B12:C12"/>
    <mergeCell ref="B13:C13"/>
    <mergeCell ref="B14:C14"/>
    <mergeCell ref="B15:C15"/>
    <mergeCell ref="G4:I4"/>
  </mergeCells>
  <phoneticPr fontId="4"/>
  <pageMargins left="0.7" right="0.7" top="0.75" bottom="0.75" header="0.3" footer="0.3"/>
  <pageSetup paperSize="9" scale="5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BK37"/>
  <sheetViews>
    <sheetView showZeros="0" zoomScale="75" zoomScaleNormal="75" zoomScaleSheetLayoutView="76" workbookViewId="0"/>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997</v>
      </c>
      <c r="C2" s="2"/>
      <c r="D2" s="5"/>
      <c r="E2" s="5"/>
      <c r="F2" s="5"/>
      <c r="G2" s="5"/>
      <c r="H2" s="5"/>
      <c r="I2" s="5"/>
      <c r="J2" s="5"/>
      <c r="K2" s="5"/>
      <c r="L2" s="281" t="s">
        <v>203</v>
      </c>
      <c r="M2" s="257" t="s">
        <v>371</v>
      </c>
      <c r="N2" s="61"/>
      <c r="O2" s="281" t="s">
        <v>204</v>
      </c>
      <c r="P2" s="257" t="s">
        <v>370</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707"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80" t="s">
        <v>97</v>
      </c>
      <c r="C4" s="1081"/>
      <c r="D4" s="1083">
        <v>1</v>
      </c>
      <c r="E4" s="1084"/>
      <c r="F4" s="1085"/>
      <c r="G4" s="1083">
        <v>2</v>
      </c>
      <c r="H4" s="1084"/>
      <c r="I4" s="1085"/>
      <c r="J4" s="1083">
        <v>3</v>
      </c>
      <c r="K4" s="1084"/>
      <c r="L4" s="1085"/>
      <c r="M4" s="1083">
        <v>4</v>
      </c>
      <c r="N4" s="1084"/>
      <c r="O4" s="1085"/>
      <c r="P4" s="1083">
        <v>5</v>
      </c>
      <c r="Q4" s="1084"/>
      <c r="R4" s="1085"/>
      <c r="S4" s="1083">
        <v>6</v>
      </c>
      <c r="T4" s="1084"/>
      <c r="U4" s="1085"/>
      <c r="V4" s="1083">
        <v>7</v>
      </c>
      <c r="W4" s="1084"/>
      <c r="X4" s="1085"/>
      <c r="Y4" s="1083">
        <v>8</v>
      </c>
      <c r="Z4" s="1084"/>
      <c r="AA4" s="1085"/>
      <c r="AB4" s="1083">
        <v>9</v>
      </c>
      <c r="AC4" s="1084"/>
      <c r="AD4" s="1085"/>
      <c r="AE4" s="1083">
        <v>10</v>
      </c>
      <c r="AF4" s="1084"/>
      <c r="AG4" s="1085"/>
      <c r="AH4" s="1083">
        <v>11</v>
      </c>
      <c r="AI4" s="1084"/>
      <c r="AJ4" s="1085"/>
      <c r="AK4" s="1083">
        <v>12</v>
      </c>
      <c r="AL4" s="1084"/>
      <c r="AM4" s="1085"/>
      <c r="AN4" s="1086" t="s">
        <v>30</v>
      </c>
    </row>
    <row r="5" spans="2:63" ht="20.100000000000001" customHeight="1" x14ac:dyDescent="0.15">
      <c r="B5" s="1082"/>
      <c r="C5" s="1039"/>
      <c r="D5" s="43" t="s">
        <v>31</v>
      </c>
      <c r="E5" s="44" t="s">
        <v>32</v>
      </c>
      <c r="F5" s="45" t="s">
        <v>33</v>
      </c>
      <c r="G5" s="43" t="s">
        <v>31</v>
      </c>
      <c r="H5" s="45" t="s">
        <v>32</v>
      </c>
      <c r="I5" s="45" t="s">
        <v>33</v>
      </c>
      <c r="J5" s="43" t="s">
        <v>31</v>
      </c>
      <c r="K5" s="45" t="s">
        <v>32</v>
      </c>
      <c r="L5" s="45" t="s">
        <v>33</v>
      </c>
      <c r="M5" s="43" t="s">
        <v>31</v>
      </c>
      <c r="N5" s="45" t="s">
        <v>32</v>
      </c>
      <c r="O5" s="45" t="s">
        <v>33</v>
      </c>
      <c r="P5" s="43" t="s">
        <v>31</v>
      </c>
      <c r="Q5" s="45" t="s">
        <v>32</v>
      </c>
      <c r="R5" s="45" t="s">
        <v>33</v>
      </c>
      <c r="S5" s="43" t="s">
        <v>31</v>
      </c>
      <c r="T5" s="46" t="s">
        <v>32</v>
      </c>
      <c r="U5" s="46" t="s">
        <v>33</v>
      </c>
      <c r="V5" s="43" t="s">
        <v>31</v>
      </c>
      <c r="W5" s="45" t="s">
        <v>32</v>
      </c>
      <c r="X5" s="45" t="s">
        <v>33</v>
      </c>
      <c r="Y5" s="43" t="s">
        <v>31</v>
      </c>
      <c r="Z5" s="45" t="s">
        <v>32</v>
      </c>
      <c r="AA5" s="45" t="s">
        <v>33</v>
      </c>
      <c r="AB5" s="43" t="s">
        <v>31</v>
      </c>
      <c r="AC5" s="45" t="s">
        <v>32</v>
      </c>
      <c r="AD5" s="45" t="s">
        <v>33</v>
      </c>
      <c r="AE5" s="43" t="s">
        <v>31</v>
      </c>
      <c r="AF5" s="45" t="s">
        <v>32</v>
      </c>
      <c r="AG5" s="45" t="s">
        <v>33</v>
      </c>
      <c r="AH5" s="43" t="s">
        <v>31</v>
      </c>
      <c r="AI5" s="45" t="s">
        <v>32</v>
      </c>
      <c r="AJ5" s="45" t="s">
        <v>33</v>
      </c>
      <c r="AK5" s="43" t="s">
        <v>31</v>
      </c>
      <c r="AL5" s="45" t="s">
        <v>32</v>
      </c>
      <c r="AM5" s="45" t="s">
        <v>33</v>
      </c>
      <c r="AN5" s="1052"/>
    </row>
    <row r="6" spans="2:63" ht="20.100000000000001" customHeight="1" x14ac:dyDescent="0.15">
      <c r="B6" s="1053" t="s">
        <v>98</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82"/>
      <c r="C8" s="1039"/>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1"/>
    </row>
    <row r="9" spans="2:63" ht="20.100000000000001" customHeight="1" x14ac:dyDescent="0.15">
      <c r="B9" s="1078" t="s">
        <v>361</v>
      </c>
      <c r="C9" s="1079"/>
      <c r="D9" s="52"/>
      <c r="E9" s="53"/>
      <c r="F9" s="53"/>
      <c r="G9" s="52"/>
      <c r="H9" s="53"/>
      <c r="I9" s="53">
        <v>8</v>
      </c>
      <c r="J9" s="52">
        <v>8</v>
      </c>
      <c r="K9" s="53">
        <v>8</v>
      </c>
      <c r="L9" s="53"/>
      <c r="M9" s="52"/>
      <c r="N9" s="53"/>
      <c r="O9" s="53"/>
      <c r="P9" s="52"/>
      <c r="Q9" s="53"/>
      <c r="R9" s="53"/>
      <c r="S9" s="52"/>
      <c r="T9" s="53"/>
      <c r="U9" s="53"/>
      <c r="V9" s="52"/>
      <c r="W9" s="53"/>
      <c r="X9" s="53"/>
      <c r="Y9" s="52"/>
      <c r="Z9" s="53"/>
      <c r="AA9" s="53"/>
      <c r="AB9" s="52"/>
      <c r="AC9" s="53"/>
      <c r="AD9" s="53"/>
      <c r="AE9" s="52"/>
      <c r="AF9" s="53"/>
      <c r="AG9" s="53"/>
      <c r="AH9" s="52"/>
      <c r="AI9" s="53"/>
      <c r="AJ9" s="53"/>
      <c r="AK9" s="52"/>
      <c r="AL9" s="53"/>
      <c r="AM9" s="53"/>
      <c r="AN9" s="54">
        <f>SUM(D9:AM9)</f>
        <v>24</v>
      </c>
    </row>
    <row r="10" spans="2:63" ht="20.100000000000001" customHeight="1" x14ac:dyDescent="0.15">
      <c r="B10" s="1078" t="s">
        <v>362</v>
      </c>
      <c r="C10" s="1079"/>
      <c r="D10" s="52"/>
      <c r="E10" s="53"/>
      <c r="F10" s="53"/>
      <c r="G10" s="52"/>
      <c r="H10" s="53"/>
      <c r="I10" s="53">
        <v>0.5</v>
      </c>
      <c r="J10" s="52"/>
      <c r="K10" s="53"/>
      <c r="L10" s="53">
        <v>0.5</v>
      </c>
      <c r="M10" s="52"/>
      <c r="N10" s="53"/>
      <c r="O10" s="53"/>
      <c r="P10" s="52"/>
      <c r="Q10" s="53"/>
      <c r="R10" s="53">
        <v>0.5</v>
      </c>
      <c r="S10" s="52"/>
      <c r="T10" s="53"/>
      <c r="U10" s="53"/>
      <c r="V10" s="52"/>
      <c r="W10" s="53"/>
      <c r="X10" s="53"/>
      <c r="Y10" s="52"/>
      <c r="Z10" s="53"/>
      <c r="AA10" s="53"/>
      <c r="AB10" s="52">
        <v>0.5</v>
      </c>
      <c r="AC10" s="53"/>
      <c r="AD10" s="53"/>
      <c r="AE10" s="52"/>
      <c r="AF10" s="53"/>
      <c r="AG10" s="53"/>
      <c r="AH10" s="52"/>
      <c r="AI10" s="53"/>
      <c r="AJ10" s="53"/>
      <c r="AK10" s="52"/>
      <c r="AL10" s="53"/>
      <c r="AM10" s="53"/>
      <c r="AN10" s="54">
        <f t="shared" ref="AN10:AN20" si="0">SUM(D10:AM10)</f>
        <v>2</v>
      </c>
    </row>
    <row r="11" spans="2:63" ht="20.100000000000001" customHeight="1" x14ac:dyDescent="0.15">
      <c r="B11" s="1078" t="s">
        <v>363</v>
      </c>
      <c r="C11" s="1079"/>
      <c r="D11" s="52"/>
      <c r="E11" s="53"/>
      <c r="F11" s="53"/>
      <c r="G11" s="52"/>
      <c r="H11" s="53"/>
      <c r="I11" s="53"/>
      <c r="J11" s="52"/>
      <c r="K11" s="53"/>
      <c r="L11" s="53">
        <v>0.5</v>
      </c>
      <c r="M11" s="52"/>
      <c r="N11" s="53"/>
      <c r="O11" s="53"/>
      <c r="P11" s="52"/>
      <c r="Q11" s="53">
        <v>0.5</v>
      </c>
      <c r="R11" s="53">
        <v>0.5</v>
      </c>
      <c r="S11" s="52"/>
      <c r="T11" s="53"/>
      <c r="U11" s="53">
        <v>0.5</v>
      </c>
      <c r="V11" s="52"/>
      <c r="W11" s="53">
        <v>0.5</v>
      </c>
      <c r="X11" s="53"/>
      <c r="Y11" s="52"/>
      <c r="Z11" s="53">
        <v>0.5</v>
      </c>
      <c r="AA11" s="53"/>
      <c r="AB11" s="52"/>
      <c r="AC11" s="53"/>
      <c r="AD11" s="53">
        <v>0.5</v>
      </c>
      <c r="AE11" s="52"/>
      <c r="AF11" s="53"/>
      <c r="AG11" s="53"/>
      <c r="AH11" s="52"/>
      <c r="AI11" s="53"/>
      <c r="AJ11" s="53"/>
      <c r="AK11" s="52">
        <v>0.5</v>
      </c>
      <c r="AL11" s="53"/>
      <c r="AM11" s="53"/>
      <c r="AN11" s="54">
        <f t="shared" si="0"/>
        <v>4</v>
      </c>
    </row>
    <row r="12" spans="2:63" ht="20.100000000000001" customHeight="1" x14ac:dyDescent="0.15">
      <c r="B12" s="1078" t="s">
        <v>364</v>
      </c>
      <c r="C12" s="1079"/>
      <c r="D12" s="52"/>
      <c r="E12" s="53"/>
      <c r="F12" s="53"/>
      <c r="G12" s="52"/>
      <c r="H12" s="53"/>
      <c r="I12" s="53"/>
      <c r="J12" s="52"/>
      <c r="K12" s="53"/>
      <c r="L12" s="53"/>
      <c r="M12" s="52"/>
      <c r="N12" s="53"/>
      <c r="O12" s="53"/>
      <c r="P12" s="52"/>
      <c r="Q12" s="53"/>
      <c r="R12" s="53"/>
      <c r="S12" s="52"/>
      <c r="T12" s="53"/>
      <c r="U12" s="53"/>
      <c r="V12" s="52">
        <v>8</v>
      </c>
      <c r="W12" s="53">
        <v>16</v>
      </c>
      <c r="X12" s="53">
        <v>4</v>
      </c>
      <c r="Y12" s="52"/>
      <c r="Z12" s="53"/>
      <c r="AA12" s="53"/>
      <c r="AB12" s="52"/>
      <c r="AC12" s="53"/>
      <c r="AD12" s="53"/>
      <c r="AE12" s="52"/>
      <c r="AF12" s="53"/>
      <c r="AG12" s="53"/>
      <c r="AH12" s="52"/>
      <c r="AI12" s="53"/>
      <c r="AJ12" s="53"/>
      <c r="AK12" s="52"/>
      <c r="AL12" s="53"/>
      <c r="AM12" s="53"/>
      <c r="AN12" s="54">
        <f t="shared" si="0"/>
        <v>28</v>
      </c>
    </row>
    <row r="13" spans="2:63" ht="20.100000000000001" customHeight="1" x14ac:dyDescent="0.15">
      <c r="B13" s="1078" t="s">
        <v>365</v>
      </c>
      <c r="C13" s="1079"/>
      <c r="D13" s="52"/>
      <c r="E13" s="53"/>
      <c r="F13" s="53"/>
      <c r="G13" s="52"/>
      <c r="H13" s="53"/>
      <c r="I13" s="53"/>
      <c r="J13" s="52"/>
      <c r="K13" s="53"/>
      <c r="L13" s="53"/>
      <c r="M13" s="52"/>
      <c r="N13" s="53"/>
      <c r="O13" s="53"/>
      <c r="P13" s="52"/>
      <c r="Q13" s="53"/>
      <c r="R13" s="53"/>
      <c r="S13" s="52"/>
      <c r="T13" s="53"/>
      <c r="U13" s="53"/>
      <c r="V13" s="52"/>
      <c r="W13" s="53"/>
      <c r="X13" s="53"/>
      <c r="Y13" s="52"/>
      <c r="Z13" s="53">
        <v>4</v>
      </c>
      <c r="AA13" s="53">
        <v>4</v>
      </c>
      <c r="AB13" s="52"/>
      <c r="AC13" s="53"/>
      <c r="AD13" s="53"/>
      <c r="AE13" s="52"/>
      <c r="AF13" s="53"/>
      <c r="AG13" s="53"/>
      <c r="AH13" s="52"/>
      <c r="AI13" s="53"/>
      <c r="AJ13" s="53"/>
      <c r="AK13" s="52"/>
      <c r="AL13" s="53"/>
      <c r="AM13" s="53"/>
      <c r="AN13" s="54">
        <f t="shared" si="0"/>
        <v>8</v>
      </c>
    </row>
    <row r="14" spans="2:63" ht="20.100000000000001" customHeight="1" x14ac:dyDescent="0.15">
      <c r="B14" s="1078" t="s">
        <v>366</v>
      </c>
      <c r="C14" s="1079"/>
      <c r="D14" s="52"/>
      <c r="E14" s="53"/>
      <c r="F14" s="53"/>
      <c r="G14" s="52"/>
      <c r="H14" s="53">
        <v>4</v>
      </c>
      <c r="I14" s="53"/>
      <c r="J14" s="52"/>
      <c r="K14" s="53">
        <v>8</v>
      </c>
      <c r="L14" s="53"/>
      <c r="M14" s="52"/>
      <c r="N14" s="53"/>
      <c r="O14" s="53"/>
      <c r="P14" s="52"/>
      <c r="Q14" s="53"/>
      <c r="R14" s="53"/>
      <c r="S14" s="52"/>
      <c r="T14" s="53"/>
      <c r="U14" s="53"/>
      <c r="V14" s="52"/>
      <c r="W14" s="53"/>
      <c r="X14" s="53"/>
      <c r="Y14" s="52"/>
      <c r="Z14" s="53"/>
      <c r="AA14" s="53"/>
      <c r="AB14" s="52"/>
      <c r="AC14" s="53"/>
      <c r="AD14" s="53"/>
      <c r="AE14" s="52"/>
      <c r="AF14" s="53"/>
      <c r="AG14" s="53"/>
      <c r="AH14" s="52"/>
      <c r="AI14" s="53"/>
      <c r="AJ14" s="53"/>
      <c r="AK14" s="52"/>
      <c r="AL14" s="53"/>
      <c r="AM14" s="53"/>
      <c r="AN14" s="54">
        <f t="shared" si="0"/>
        <v>12</v>
      </c>
    </row>
    <row r="15" spans="2:63" ht="20.100000000000001" customHeight="1" x14ac:dyDescent="0.15">
      <c r="B15" s="1078" t="s">
        <v>367</v>
      </c>
      <c r="C15" s="1079"/>
      <c r="D15" s="52"/>
      <c r="E15" s="53"/>
      <c r="F15" s="53"/>
      <c r="G15" s="52"/>
      <c r="H15" s="53"/>
      <c r="I15" s="53"/>
      <c r="J15" s="52"/>
      <c r="K15" s="53"/>
      <c r="L15" s="53"/>
      <c r="M15" s="52">
        <v>2</v>
      </c>
      <c r="N15" s="53"/>
      <c r="O15" s="53"/>
      <c r="P15" s="52">
        <v>2</v>
      </c>
      <c r="Q15" s="53"/>
      <c r="R15" s="53"/>
      <c r="S15" s="52"/>
      <c r="T15" s="53"/>
      <c r="U15" s="53"/>
      <c r="V15" s="52"/>
      <c r="W15" s="53">
        <v>2</v>
      </c>
      <c r="X15" s="53"/>
      <c r="Y15" s="52"/>
      <c r="Z15" s="53"/>
      <c r="AA15" s="53"/>
      <c r="AB15" s="52"/>
      <c r="AC15" s="53">
        <v>2</v>
      </c>
      <c r="AD15" s="53"/>
      <c r="AE15" s="52"/>
      <c r="AF15" s="53">
        <v>2</v>
      </c>
      <c r="AG15" s="53"/>
      <c r="AH15" s="52"/>
      <c r="AI15" s="53"/>
      <c r="AJ15" s="53"/>
      <c r="AK15" s="52"/>
      <c r="AL15" s="53"/>
      <c r="AM15" s="53"/>
      <c r="AN15" s="54">
        <f t="shared" si="0"/>
        <v>10</v>
      </c>
    </row>
    <row r="16" spans="2:63" ht="20.100000000000001" customHeight="1" x14ac:dyDescent="0.15">
      <c r="B16" s="1078" t="s">
        <v>368</v>
      </c>
      <c r="C16" s="1079"/>
      <c r="D16" s="52"/>
      <c r="E16" s="53"/>
      <c r="F16" s="53"/>
      <c r="G16" s="52"/>
      <c r="H16" s="53"/>
      <c r="I16" s="53"/>
      <c r="J16" s="52"/>
      <c r="K16" s="53"/>
      <c r="L16" s="53"/>
      <c r="M16" s="52"/>
      <c r="N16" s="53"/>
      <c r="O16" s="53"/>
      <c r="P16" s="52"/>
      <c r="Q16" s="53"/>
      <c r="R16" s="53"/>
      <c r="S16" s="52"/>
      <c r="T16" s="53"/>
      <c r="U16" s="53"/>
      <c r="V16" s="52"/>
      <c r="W16" s="53"/>
      <c r="X16" s="53"/>
      <c r="Y16" s="52"/>
      <c r="Z16" s="53"/>
      <c r="AA16" s="53"/>
      <c r="AB16" s="52"/>
      <c r="AC16" s="53"/>
      <c r="AD16" s="53"/>
      <c r="AE16" s="52"/>
      <c r="AF16" s="53"/>
      <c r="AG16" s="53"/>
      <c r="AH16" s="52"/>
      <c r="AI16" s="53"/>
      <c r="AJ16" s="53"/>
      <c r="AK16" s="52"/>
      <c r="AL16" s="53">
        <v>10</v>
      </c>
      <c r="AM16" s="53">
        <v>18</v>
      </c>
      <c r="AN16" s="54">
        <f t="shared" si="0"/>
        <v>28</v>
      </c>
    </row>
    <row r="17" spans="2:40" ht="20.100000000000001" customHeight="1" x14ac:dyDescent="0.15">
      <c r="B17" s="1078" t="s">
        <v>388</v>
      </c>
      <c r="C17" s="1079"/>
      <c r="D17" s="52">
        <v>1</v>
      </c>
      <c r="E17" s="53">
        <v>1</v>
      </c>
      <c r="F17" s="53">
        <v>1</v>
      </c>
      <c r="G17" s="52">
        <v>1</v>
      </c>
      <c r="H17" s="53">
        <v>1</v>
      </c>
      <c r="I17" s="53">
        <v>1</v>
      </c>
      <c r="J17" s="52"/>
      <c r="K17" s="53"/>
      <c r="L17" s="53"/>
      <c r="M17" s="52"/>
      <c r="N17" s="53"/>
      <c r="O17" s="53"/>
      <c r="P17" s="52"/>
      <c r="Q17" s="53"/>
      <c r="R17" s="53"/>
      <c r="S17" s="52"/>
      <c r="T17" s="53"/>
      <c r="U17" s="53"/>
      <c r="V17" s="52"/>
      <c r="W17" s="53"/>
      <c r="X17" s="53"/>
      <c r="Y17" s="52"/>
      <c r="Z17" s="53"/>
      <c r="AA17" s="53"/>
      <c r="AB17" s="52"/>
      <c r="AC17" s="53"/>
      <c r="AD17" s="53"/>
      <c r="AE17" s="52"/>
      <c r="AF17" s="53"/>
      <c r="AG17" s="53"/>
      <c r="AH17" s="52"/>
      <c r="AI17" s="53"/>
      <c r="AJ17" s="53"/>
      <c r="AK17" s="52"/>
      <c r="AL17" s="53"/>
      <c r="AM17" s="53"/>
      <c r="AN17" s="54">
        <f t="shared" si="0"/>
        <v>6</v>
      </c>
    </row>
    <row r="18" spans="2:40" ht="20.100000000000001" customHeight="1" x14ac:dyDescent="0.15">
      <c r="B18" s="1078" t="s">
        <v>369</v>
      </c>
      <c r="C18" s="1079"/>
      <c r="D18" s="52"/>
      <c r="E18" s="53"/>
      <c r="F18" s="53"/>
      <c r="G18" s="52"/>
      <c r="H18" s="53">
        <v>3</v>
      </c>
      <c r="I18" s="53">
        <v>3</v>
      </c>
      <c r="J18" s="52">
        <v>3</v>
      </c>
      <c r="K18" s="53"/>
      <c r="L18" s="53"/>
      <c r="M18" s="52"/>
      <c r="N18" s="53"/>
      <c r="O18" s="53"/>
      <c r="P18" s="52"/>
      <c r="Q18" s="53"/>
      <c r="R18" s="53"/>
      <c r="S18" s="52"/>
      <c r="T18" s="53"/>
      <c r="U18" s="53"/>
      <c r="V18" s="52"/>
      <c r="W18" s="53"/>
      <c r="X18" s="53"/>
      <c r="Y18" s="52"/>
      <c r="Z18" s="53"/>
      <c r="AA18" s="53"/>
      <c r="AB18" s="52"/>
      <c r="AC18" s="53"/>
      <c r="AD18" s="53"/>
      <c r="AE18" s="52"/>
      <c r="AF18" s="53"/>
      <c r="AG18" s="53"/>
      <c r="AH18" s="52"/>
      <c r="AI18" s="53"/>
      <c r="AJ18" s="53"/>
      <c r="AK18" s="52"/>
      <c r="AL18" s="53"/>
      <c r="AM18" s="53"/>
      <c r="AN18" s="54">
        <f t="shared" ref="AN18" si="1">SUM(D18:AM18)</f>
        <v>9</v>
      </c>
    </row>
    <row r="19" spans="2:40" ht="20.100000000000001" customHeight="1" x14ac:dyDescent="0.15">
      <c r="B19" s="1078" t="s">
        <v>135</v>
      </c>
      <c r="C19" s="1079"/>
      <c r="D19" s="52"/>
      <c r="E19" s="53"/>
      <c r="F19" s="53"/>
      <c r="G19" s="52"/>
      <c r="H19" s="53"/>
      <c r="I19" s="53"/>
      <c r="J19" s="52"/>
      <c r="K19" s="53"/>
      <c r="L19" s="53"/>
      <c r="M19" s="52"/>
      <c r="N19" s="53"/>
      <c r="O19" s="53">
        <v>1</v>
      </c>
      <c r="P19" s="52"/>
      <c r="Q19" s="53"/>
      <c r="R19" s="53"/>
      <c r="S19" s="52"/>
      <c r="T19" s="53"/>
      <c r="U19" s="53">
        <v>1</v>
      </c>
      <c r="V19" s="52"/>
      <c r="W19" s="53"/>
      <c r="X19" s="53">
        <v>1</v>
      </c>
      <c r="Y19" s="52"/>
      <c r="Z19" s="53"/>
      <c r="AA19" s="53">
        <v>1</v>
      </c>
      <c r="AB19" s="52"/>
      <c r="AC19" s="53"/>
      <c r="AD19" s="53"/>
      <c r="AE19" s="52"/>
      <c r="AF19" s="53">
        <v>1</v>
      </c>
      <c r="AG19" s="53"/>
      <c r="AH19" s="52"/>
      <c r="AI19" s="53"/>
      <c r="AJ19" s="53"/>
      <c r="AK19" s="52"/>
      <c r="AL19" s="53"/>
      <c r="AM19" s="53"/>
      <c r="AN19" s="54">
        <f t="shared" ref="AN19" si="2">SUM(D19:AM19)</f>
        <v>5</v>
      </c>
    </row>
    <row r="20" spans="2:40" ht="20.100000000000001" customHeight="1" x14ac:dyDescent="0.15">
      <c r="B20" s="1060" t="s">
        <v>99</v>
      </c>
      <c r="C20" s="1061"/>
      <c r="D20" s="52">
        <f t="shared" ref="D20:AM20" si="3">SUM(D9:D19)</f>
        <v>1</v>
      </c>
      <c r="E20" s="55">
        <f t="shared" si="3"/>
        <v>1</v>
      </c>
      <c r="F20" s="56">
        <f t="shared" si="3"/>
        <v>1</v>
      </c>
      <c r="G20" s="52">
        <f t="shared" si="3"/>
        <v>1</v>
      </c>
      <c r="H20" s="55">
        <f t="shared" si="3"/>
        <v>8</v>
      </c>
      <c r="I20" s="56">
        <f t="shared" si="3"/>
        <v>12.5</v>
      </c>
      <c r="J20" s="52">
        <f t="shared" si="3"/>
        <v>11</v>
      </c>
      <c r="K20" s="55">
        <f t="shared" si="3"/>
        <v>16</v>
      </c>
      <c r="L20" s="56">
        <f t="shared" si="3"/>
        <v>1</v>
      </c>
      <c r="M20" s="52">
        <f t="shared" si="3"/>
        <v>2</v>
      </c>
      <c r="N20" s="55">
        <f t="shared" si="3"/>
        <v>0</v>
      </c>
      <c r="O20" s="56">
        <f t="shared" si="3"/>
        <v>1</v>
      </c>
      <c r="P20" s="52">
        <f t="shared" si="3"/>
        <v>2</v>
      </c>
      <c r="Q20" s="55">
        <f t="shared" si="3"/>
        <v>0.5</v>
      </c>
      <c r="R20" s="56">
        <f t="shared" si="3"/>
        <v>1</v>
      </c>
      <c r="S20" s="52">
        <f t="shared" si="3"/>
        <v>0</v>
      </c>
      <c r="T20" s="55">
        <f t="shared" si="3"/>
        <v>0</v>
      </c>
      <c r="U20" s="56">
        <f t="shared" si="3"/>
        <v>1.5</v>
      </c>
      <c r="V20" s="52">
        <f t="shared" si="3"/>
        <v>8</v>
      </c>
      <c r="W20" s="55">
        <f t="shared" si="3"/>
        <v>18.5</v>
      </c>
      <c r="X20" s="56">
        <f t="shared" si="3"/>
        <v>5</v>
      </c>
      <c r="Y20" s="52">
        <f t="shared" si="3"/>
        <v>0</v>
      </c>
      <c r="Z20" s="55">
        <f t="shared" si="3"/>
        <v>4.5</v>
      </c>
      <c r="AA20" s="56">
        <f t="shared" si="3"/>
        <v>5</v>
      </c>
      <c r="AB20" s="52">
        <f t="shared" si="3"/>
        <v>0.5</v>
      </c>
      <c r="AC20" s="55">
        <f t="shared" si="3"/>
        <v>2</v>
      </c>
      <c r="AD20" s="56">
        <f t="shared" si="3"/>
        <v>0.5</v>
      </c>
      <c r="AE20" s="52">
        <f t="shared" si="3"/>
        <v>0</v>
      </c>
      <c r="AF20" s="55">
        <f t="shared" si="3"/>
        <v>3</v>
      </c>
      <c r="AG20" s="56">
        <f t="shared" si="3"/>
        <v>0</v>
      </c>
      <c r="AH20" s="52">
        <f t="shared" si="3"/>
        <v>0</v>
      </c>
      <c r="AI20" s="55">
        <f t="shared" si="3"/>
        <v>0</v>
      </c>
      <c r="AJ20" s="56">
        <f t="shared" si="3"/>
        <v>0</v>
      </c>
      <c r="AK20" s="52">
        <f t="shared" si="3"/>
        <v>0.5</v>
      </c>
      <c r="AL20" s="55">
        <f t="shared" si="3"/>
        <v>10</v>
      </c>
      <c r="AM20" s="56">
        <f t="shared" si="3"/>
        <v>18</v>
      </c>
      <c r="AN20" s="54">
        <f t="shared" si="0"/>
        <v>136</v>
      </c>
    </row>
    <row r="21" spans="2:40" ht="20.100000000000001" customHeight="1" thickBot="1" x14ac:dyDescent="0.2">
      <c r="B21" s="1062" t="s">
        <v>100</v>
      </c>
      <c r="C21" s="1063"/>
      <c r="D21" s="57"/>
      <c r="E21" s="58">
        <f>SUM(D20:F20)</f>
        <v>3</v>
      </c>
      <c r="F21" s="58"/>
      <c r="G21" s="57"/>
      <c r="H21" s="58">
        <f>SUM(G20:I20)</f>
        <v>21.5</v>
      </c>
      <c r="I21" s="58"/>
      <c r="J21" s="57"/>
      <c r="K21" s="58">
        <f>SUM(J20:L20)</f>
        <v>28</v>
      </c>
      <c r="L21" s="58"/>
      <c r="M21" s="57"/>
      <c r="N21" s="58">
        <f>SUM(M20:O20)</f>
        <v>3</v>
      </c>
      <c r="O21" s="58"/>
      <c r="P21" s="57"/>
      <c r="Q21" s="58">
        <f>SUM(P20:R20)</f>
        <v>3.5</v>
      </c>
      <c r="R21" s="58"/>
      <c r="S21" s="57"/>
      <c r="T21" s="58">
        <f>SUM(S20:U20)</f>
        <v>1.5</v>
      </c>
      <c r="U21" s="58"/>
      <c r="V21" s="57"/>
      <c r="W21" s="58">
        <f>SUM(V20:X20)</f>
        <v>31.5</v>
      </c>
      <c r="X21" s="58"/>
      <c r="Y21" s="57"/>
      <c r="Z21" s="58">
        <f>SUM(Y20:AA20)</f>
        <v>9.5</v>
      </c>
      <c r="AA21" s="58"/>
      <c r="AB21" s="57"/>
      <c r="AC21" s="58">
        <f>SUM(AB20:AD20)</f>
        <v>3</v>
      </c>
      <c r="AD21" s="58"/>
      <c r="AE21" s="57"/>
      <c r="AF21" s="58">
        <f>SUM(AE20:AG20)</f>
        <v>3</v>
      </c>
      <c r="AG21" s="58"/>
      <c r="AH21" s="57"/>
      <c r="AI21" s="58">
        <f>SUM(AH20:AJ20)</f>
        <v>0</v>
      </c>
      <c r="AJ21" s="58"/>
      <c r="AK21" s="57"/>
      <c r="AL21" s="58">
        <f>SUM(AK20:AM20)</f>
        <v>28.5</v>
      </c>
      <c r="AM21" s="58"/>
      <c r="AN21" s="59">
        <f>SUM(AN9:AN19)</f>
        <v>136</v>
      </c>
    </row>
    <row r="22" spans="2:40" ht="9.9499999999999993" customHeight="1" x14ac:dyDescent="0.15"/>
    <row r="23" spans="2:40" ht="24.95" customHeight="1" x14ac:dyDescent="0.15">
      <c r="B23" s="2" t="s">
        <v>208</v>
      </c>
    </row>
    <row r="24" spans="2:40" ht="9.9499999999999993" customHeight="1" thickBot="1" x14ac:dyDescent="0.2"/>
    <row r="25" spans="2:40" ht="20.100000000000001" customHeight="1" thickBot="1" x14ac:dyDescent="0.2">
      <c r="B25" s="1" t="s">
        <v>205</v>
      </c>
      <c r="C25" s="261">
        <f>'４　経営収支'!K4</f>
        <v>50</v>
      </c>
      <c r="D25" s="1" t="s">
        <v>206</v>
      </c>
    </row>
    <row r="26" spans="2:40" ht="9.9499999999999993" customHeight="1" thickBot="1" x14ac:dyDescent="0.2"/>
    <row r="27" spans="2:40" ht="20.100000000000001" customHeight="1" x14ac:dyDescent="0.15">
      <c r="B27" s="1080" t="s">
        <v>97</v>
      </c>
      <c r="C27" s="1081"/>
      <c r="D27" s="1083">
        <v>1</v>
      </c>
      <c r="E27" s="1084"/>
      <c r="F27" s="1085"/>
      <c r="G27" s="1083">
        <v>2</v>
      </c>
      <c r="H27" s="1084"/>
      <c r="I27" s="1085"/>
      <c r="J27" s="1083">
        <v>3</v>
      </c>
      <c r="K27" s="1084"/>
      <c r="L27" s="1085"/>
      <c r="M27" s="1083">
        <v>4</v>
      </c>
      <c r="N27" s="1084"/>
      <c r="O27" s="1085"/>
      <c r="P27" s="1083">
        <v>5</v>
      </c>
      <c r="Q27" s="1084"/>
      <c r="R27" s="1085"/>
      <c r="S27" s="1083">
        <v>6</v>
      </c>
      <c r="T27" s="1084"/>
      <c r="U27" s="1085"/>
      <c r="V27" s="1083">
        <v>7</v>
      </c>
      <c r="W27" s="1084"/>
      <c r="X27" s="1085"/>
      <c r="Y27" s="1083">
        <v>8</v>
      </c>
      <c r="Z27" s="1084"/>
      <c r="AA27" s="1085"/>
      <c r="AB27" s="1083">
        <v>9</v>
      </c>
      <c r="AC27" s="1084"/>
      <c r="AD27" s="1085"/>
      <c r="AE27" s="1083">
        <v>10</v>
      </c>
      <c r="AF27" s="1084"/>
      <c r="AG27" s="1085"/>
      <c r="AH27" s="1083">
        <v>11</v>
      </c>
      <c r="AI27" s="1084"/>
      <c r="AJ27" s="1085"/>
      <c r="AK27" s="1083">
        <v>12</v>
      </c>
      <c r="AL27" s="1084"/>
      <c r="AM27" s="1085"/>
      <c r="AN27" s="1086" t="s">
        <v>30</v>
      </c>
    </row>
    <row r="28" spans="2:40" ht="20.100000000000001" customHeight="1" x14ac:dyDescent="0.15">
      <c r="B28" s="1082"/>
      <c r="C28" s="1039"/>
      <c r="D28" s="43" t="s">
        <v>31</v>
      </c>
      <c r="E28" s="44" t="s">
        <v>32</v>
      </c>
      <c r="F28" s="45" t="s">
        <v>33</v>
      </c>
      <c r="G28" s="43" t="s">
        <v>31</v>
      </c>
      <c r="H28" s="45" t="s">
        <v>32</v>
      </c>
      <c r="I28" s="45" t="s">
        <v>33</v>
      </c>
      <c r="J28" s="43" t="s">
        <v>31</v>
      </c>
      <c r="K28" s="45" t="s">
        <v>32</v>
      </c>
      <c r="L28" s="45" t="s">
        <v>33</v>
      </c>
      <c r="M28" s="43" t="s">
        <v>31</v>
      </c>
      <c r="N28" s="45" t="s">
        <v>32</v>
      </c>
      <c r="O28" s="45" t="s">
        <v>33</v>
      </c>
      <c r="P28" s="43" t="s">
        <v>31</v>
      </c>
      <c r="Q28" s="45" t="s">
        <v>32</v>
      </c>
      <c r="R28" s="45" t="s">
        <v>33</v>
      </c>
      <c r="S28" s="43" t="s">
        <v>31</v>
      </c>
      <c r="T28" s="46" t="s">
        <v>32</v>
      </c>
      <c r="U28" s="46" t="s">
        <v>33</v>
      </c>
      <c r="V28" s="43" t="s">
        <v>31</v>
      </c>
      <c r="W28" s="45" t="s">
        <v>32</v>
      </c>
      <c r="X28" s="45" t="s">
        <v>33</v>
      </c>
      <c r="Y28" s="43" t="s">
        <v>31</v>
      </c>
      <c r="Z28" s="45" t="s">
        <v>32</v>
      </c>
      <c r="AA28" s="45" t="s">
        <v>33</v>
      </c>
      <c r="AB28" s="43" t="s">
        <v>31</v>
      </c>
      <c r="AC28" s="45" t="s">
        <v>32</v>
      </c>
      <c r="AD28" s="45" t="s">
        <v>33</v>
      </c>
      <c r="AE28" s="43" t="s">
        <v>31</v>
      </c>
      <c r="AF28" s="45" t="s">
        <v>32</v>
      </c>
      <c r="AG28" s="45" t="s">
        <v>33</v>
      </c>
      <c r="AH28" s="43" t="s">
        <v>31</v>
      </c>
      <c r="AI28" s="45" t="s">
        <v>32</v>
      </c>
      <c r="AJ28" s="45" t="s">
        <v>33</v>
      </c>
      <c r="AK28" s="43" t="s">
        <v>31</v>
      </c>
      <c r="AL28" s="45" t="s">
        <v>32</v>
      </c>
      <c r="AM28" s="45" t="s">
        <v>33</v>
      </c>
      <c r="AN28" s="1052"/>
    </row>
    <row r="29" spans="2:40" ht="20.100000000000001" customHeight="1" x14ac:dyDescent="0.15">
      <c r="B29" s="1087" t="s">
        <v>213</v>
      </c>
      <c r="C29" s="1039"/>
      <c r="D29" s="52">
        <f>D20*$C$25/10</f>
        <v>5</v>
      </c>
      <c r="E29" s="55">
        <f t="shared" ref="E29:AM29" si="4">E20*$C$25/10</f>
        <v>5</v>
      </c>
      <c r="F29" s="56">
        <f t="shared" si="4"/>
        <v>5</v>
      </c>
      <c r="G29" s="52">
        <f t="shared" si="4"/>
        <v>5</v>
      </c>
      <c r="H29" s="55">
        <f t="shared" si="4"/>
        <v>40</v>
      </c>
      <c r="I29" s="56">
        <f t="shared" si="4"/>
        <v>62.5</v>
      </c>
      <c r="J29" s="52">
        <f t="shared" si="4"/>
        <v>55</v>
      </c>
      <c r="K29" s="55">
        <f t="shared" si="4"/>
        <v>80</v>
      </c>
      <c r="L29" s="56">
        <f t="shared" si="4"/>
        <v>5</v>
      </c>
      <c r="M29" s="52">
        <f t="shared" si="4"/>
        <v>10</v>
      </c>
      <c r="N29" s="55">
        <f t="shared" si="4"/>
        <v>0</v>
      </c>
      <c r="O29" s="56">
        <f t="shared" si="4"/>
        <v>5</v>
      </c>
      <c r="P29" s="52">
        <f t="shared" si="4"/>
        <v>10</v>
      </c>
      <c r="Q29" s="55">
        <f t="shared" si="4"/>
        <v>2.5</v>
      </c>
      <c r="R29" s="56">
        <f t="shared" si="4"/>
        <v>5</v>
      </c>
      <c r="S29" s="52">
        <f t="shared" si="4"/>
        <v>0</v>
      </c>
      <c r="T29" s="55">
        <f t="shared" si="4"/>
        <v>0</v>
      </c>
      <c r="U29" s="56">
        <f t="shared" si="4"/>
        <v>7.5</v>
      </c>
      <c r="V29" s="52">
        <f t="shared" si="4"/>
        <v>40</v>
      </c>
      <c r="W29" s="55">
        <f t="shared" si="4"/>
        <v>92.5</v>
      </c>
      <c r="X29" s="56">
        <f t="shared" si="4"/>
        <v>25</v>
      </c>
      <c r="Y29" s="52">
        <f t="shared" si="4"/>
        <v>0</v>
      </c>
      <c r="Z29" s="55">
        <f t="shared" si="4"/>
        <v>22.5</v>
      </c>
      <c r="AA29" s="56">
        <f t="shared" si="4"/>
        <v>25</v>
      </c>
      <c r="AB29" s="52">
        <f t="shared" si="4"/>
        <v>2.5</v>
      </c>
      <c r="AC29" s="55">
        <f t="shared" si="4"/>
        <v>10</v>
      </c>
      <c r="AD29" s="56">
        <f t="shared" si="4"/>
        <v>2.5</v>
      </c>
      <c r="AE29" s="52">
        <f t="shared" si="4"/>
        <v>0</v>
      </c>
      <c r="AF29" s="55">
        <f t="shared" si="4"/>
        <v>15</v>
      </c>
      <c r="AG29" s="56">
        <f t="shared" si="4"/>
        <v>0</v>
      </c>
      <c r="AH29" s="52">
        <f t="shared" si="4"/>
        <v>0</v>
      </c>
      <c r="AI29" s="55">
        <f t="shared" si="4"/>
        <v>0</v>
      </c>
      <c r="AJ29" s="56">
        <f t="shared" si="4"/>
        <v>0</v>
      </c>
      <c r="AK29" s="52">
        <f t="shared" si="4"/>
        <v>2.5</v>
      </c>
      <c r="AL29" s="55">
        <f t="shared" si="4"/>
        <v>50</v>
      </c>
      <c r="AM29" s="56">
        <f t="shared" si="4"/>
        <v>90</v>
      </c>
      <c r="AN29" s="54">
        <f t="shared" ref="AN29:AN33" si="5">SUM(D29:AM29)</f>
        <v>680</v>
      </c>
    </row>
    <row r="30" spans="2:40" ht="20.100000000000001" customHeight="1" thickBot="1" x14ac:dyDescent="0.2">
      <c r="B30" s="1053" t="s">
        <v>100</v>
      </c>
      <c r="C30" s="1054"/>
      <c r="D30" s="264"/>
      <c r="E30" s="260">
        <f>SUM(D29:F29)</f>
        <v>15</v>
      </c>
      <c r="F30" s="260"/>
      <c r="G30" s="264"/>
      <c r="H30" s="260">
        <f>SUM(G29:I29)</f>
        <v>107.5</v>
      </c>
      <c r="I30" s="260"/>
      <c r="J30" s="264"/>
      <c r="K30" s="260">
        <f>SUM(J29:L29)</f>
        <v>140</v>
      </c>
      <c r="L30" s="260"/>
      <c r="M30" s="264"/>
      <c r="N30" s="260">
        <f>SUM(M29:O29)</f>
        <v>15</v>
      </c>
      <c r="O30" s="260"/>
      <c r="P30" s="264"/>
      <c r="Q30" s="260">
        <f>SUM(P29:R29)</f>
        <v>17.5</v>
      </c>
      <c r="R30" s="260"/>
      <c r="S30" s="264"/>
      <c r="T30" s="260">
        <f>SUM(S29:U29)</f>
        <v>7.5</v>
      </c>
      <c r="U30" s="260"/>
      <c r="V30" s="264"/>
      <c r="W30" s="260">
        <f>SUM(V29:X29)</f>
        <v>157.5</v>
      </c>
      <c r="X30" s="260"/>
      <c r="Y30" s="264"/>
      <c r="Z30" s="260">
        <f>SUM(Y29:AA29)</f>
        <v>47.5</v>
      </c>
      <c r="AA30" s="260"/>
      <c r="AB30" s="264"/>
      <c r="AC30" s="260">
        <f>SUM(AB29:AD29)</f>
        <v>15</v>
      </c>
      <c r="AD30" s="260"/>
      <c r="AE30" s="264"/>
      <c r="AF30" s="260">
        <f>SUM(AE29:AG29)</f>
        <v>15</v>
      </c>
      <c r="AG30" s="260"/>
      <c r="AH30" s="264"/>
      <c r="AI30" s="260">
        <f>SUM(AH29:AJ29)</f>
        <v>0</v>
      </c>
      <c r="AJ30" s="260"/>
      <c r="AK30" s="264"/>
      <c r="AL30" s="260">
        <f>SUM(AK29:AM29)</f>
        <v>142.5</v>
      </c>
      <c r="AM30" s="260"/>
      <c r="AN30" s="265">
        <f t="shared" si="5"/>
        <v>680</v>
      </c>
    </row>
    <row r="31" spans="2:40" ht="20.100000000000001" customHeight="1" thickTop="1" x14ac:dyDescent="0.15">
      <c r="B31" s="1065" t="s">
        <v>211</v>
      </c>
      <c r="C31" s="266" t="s">
        <v>209</v>
      </c>
      <c r="D31" s="267">
        <v>60</v>
      </c>
      <c r="E31" s="268">
        <v>60</v>
      </c>
      <c r="F31" s="268">
        <v>60</v>
      </c>
      <c r="G31" s="267">
        <v>60</v>
      </c>
      <c r="H31" s="268">
        <v>60</v>
      </c>
      <c r="I31" s="268">
        <v>60</v>
      </c>
      <c r="J31" s="267">
        <v>60</v>
      </c>
      <c r="K31" s="268">
        <v>60</v>
      </c>
      <c r="L31" s="268">
        <v>60</v>
      </c>
      <c r="M31" s="267">
        <v>60</v>
      </c>
      <c r="N31" s="268">
        <v>60</v>
      </c>
      <c r="O31" s="268">
        <v>60</v>
      </c>
      <c r="P31" s="267">
        <v>60</v>
      </c>
      <c r="Q31" s="268">
        <v>60</v>
      </c>
      <c r="R31" s="268">
        <v>60</v>
      </c>
      <c r="S31" s="267">
        <v>60</v>
      </c>
      <c r="T31" s="268">
        <v>60</v>
      </c>
      <c r="U31" s="268">
        <v>60</v>
      </c>
      <c r="V31" s="267">
        <v>60</v>
      </c>
      <c r="W31" s="268">
        <v>60</v>
      </c>
      <c r="X31" s="268">
        <v>60</v>
      </c>
      <c r="Y31" s="267">
        <v>60</v>
      </c>
      <c r="Z31" s="268">
        <v>60</v>
      </c>
      <c r="AA31" s="268">
        <v>60</v>
      </c>
      <c r="AB31" s="267">
        <v>60</v>
      </c>
      <c r="AC31" s="268">
        <v>60</v>
      </c>
      <c r="AD31" s="268">
        <v>60</v>
      </c>
      <c r="AE31" s="267">
        <v>60</v>
      </c>
      <c r="AF31" s="268">
        <v>60</v>
      </c>
      <c r="AG31" s="268">
        <v>60</v>
      </c>
      <c r="AH31" s="267">
        <v>60</v>
      </c>
      <c r="AI31" s="268">
        <v>60</v>
      </c>
      <c r="AJ31" s="268">
        <v>60</v>
      </c>
      <c r="AK31" s="267">
        <v>60</v>
      </c>
      <c r="AL31" s="268">
        <v>60</v>
      </c>
      <c r="AM31" s="268">
        <v>60</v>
      </c>
      <c r="AN31" s="269">
        <f t="shared" si="5"/>
        <v>2160</v>
      </c>
    </row>
    <row r="32" spans="2:40" ht="20.100000000000001" customHeight="1" x14ac:dyDescent="0.15">
      <c r="B32" s="1066"/>
      <c r="C32" s="262" t="s">
        <v>210</v>
      </c>
      <c r="D32" s="270">
        <v>50</v>
      </c>
      <c r="E32" s="53">
        <v>50</v>
      </c>
      <c r="F32" s="53">
        <v>50</v>
      </c>
      <c r="G32" s="270">
        <v>50</v>
      </c>
      <c r="H32" s="53">
        <v>50</v>
      </c>
      <c r="I32" s="53">
        <v>50</v>
      </c>
      <c r="J32" s="270">
        <v>50</v>
      </c>
      <c r="K32" s="53">
        <v>50</v>
      </c>
      <c r="L32" s="53">
        <v>50</v>
      </c>
      <c r="M32" s="270">
        <v>50</v>
      </c>
      <c r="N32" s="53">
        <v>50</v>
      </c>
      <c r="O32" s="53">
        <v>50</v>
      </c>
      <c r="P32" s="270">
        <v>50</v>
      </c>
      <c r="Q32" s="53">
        <v>50</v>
      </c>
      <c r="R32" s="53">
        <v>50</v>
      </c>
      <c r="S32" s="270">
        <v>50</v>
      </c>
      <c r="T32" s="53">
        <v>50</v>
      </c>
      <c r="U32" s="53">
        <v>50</v>
      </c>
      <c r="V32" s="270">
        <v>50</v>
      </c>
      <c r="W32" s="53">
        <v>50</v>
      </c>
      <c r="X32" s="53">
        <v>50</v>
      </c>
      <c r="Y32" s="270">
        <v>50</v>
      </c>
      <c r="Z32" s="53">
        <v>50</v>
      </c>
      <c r="AA32" s="53">
        <v>50</v>
      </c>
      <c r="AB32" s="270">
        <v>50</v>
      </c>
      <c r="AC32" s="53">
        <v>50</v>
      </c>
      <c r="AD32" s="53">
        <v>50</v>
      </c>
      <c r="AE32" s="270">
        <v>50</v>
      </c>
      <c r="AF32" s="53">
        <v>50</v>
      </c>
      <c r="AG32" s="53">
        <v>50</v>
      </c>
      <c r="AH32" s="270">
        <v>50</v>
      </c>
      <c r="AI32" s="53">
        <v>50</v>
      </c>
      <c r="AJ32" s="53">
        <v>50</v>
      </c>
      <c r="AK32" s="270">
        <v>50</v>
      </c>
      <c r="AL32" s="53">
        <v>50</v>
      </c>
      <c r="AM32" s="53">
        <v>50</v>
      </c>
      <c r="AN32" s="54">
        <f t="shared" si="5"/>
        <v>1800</v>
      </c>
    </row>
    <row r="33" spans="2:40" ht="20.100000000000001" customHeight="1" x14ac:dyDescent="0.15">
      <c r="B33" s="1066"/>
      <c r="C33" s="262" t="s">
        <v>216</v>
      </c>
      <c r="D33" s="270">
        <v>25</v>
      </c>
      <c r="E33" s="53">
        <v>25</v>
      </c>
      <c r="F33" s="53">
        <v>25</v>
      </c>
      <c r="G33" s="270">
        <v>25</v>
      </c>
      <c r="H33" s="53">
        <v>25</v>
      </c>
      <c r="I33" s="53">
        <v>25</v>
      </c>
      <c r="J33" s="270">
        <v>25</v>
      </c>
      <c r="K33" s="53">
        <v>25</v>
      </c>
      <c r="L33" s="53">
        <v>25</v>
      </c>
      <c r="M33" s="270">
        <v>25</v>
      </c>
      <c r="N33" s="53">
        <v>25</v>
      </c>
      <c r="O33" s="53">
        <v>25</v>
      </c>
      <c r="P33" s="270">
        <v>25</v>
      </c>
      <c r="Q33" s="53">
        <v>25</v>
      </c>
      <c r="R33" s="53">
        <v>25</v>
      </c>
      <c r="S33" s="270">
        <v>25</v>
      </c>
      <c r="T33" s="53">
        <v>25</v>
      </c>
      <c r="U33" s="53">
        <v>25</v>
      </c>
      <c r="V33" s="270">
        <v>25</v>
      </c>
      <c r="W33" s="53">
        <v>25</v>
      </c>
      <c r="X33" s="53">
        <v>25</v>
      </c>
      <c r="Y33" s="270">
        <v>25</v>
      </c>
      <c r="Z33" s="53">
        <v>25</v>
      </c>
      <c r="AA33" s="53">
        <v>25</v>
      </c>
      <c r="AB33" s="270">
        <v>25</v>
      </c>
      <c r="AC33" s="53">
        <v>25</v>
      </c>
      <c r="AD33" s="53">
        <v>25</v>
      </c>
      <c r="AE33" s="270">
        <v>25</v>
      </c>
      <c r="AF33" s="53">
        <v>25</v>
      </c>
      <c r="AG33" s="53">
        <v>25</v>
      </c>
      <c r="AH33" s="270">
        <v>25</v>
      </c>
      <c r="AI33" s="53">
        <v>25</v>
      </c>
      <c r="AJ33" s="53">
        <v>25</v>
      </c>
      <c r="AK33" s="270">
        <v>25</v>
      </c>
      <c r="AL33" s="53">
        <v>25</v>
      </c>
      <c r="AM33" s="53">
        <v>25</v>
      </c>
      <c r="AN33" s="54">
        <f t="shared" si="5"/>
        <v>900</v>
      </c>
    </row>
    <row r="34" spans="2:40" ht="20.100000000000001" customHeight="1" x14ac:dyDescent="0.15">
      <c r="B34" s="1066"/>
      <c r="C34" s="263"/>
      <c r="D34" s="270"/>
      <c r="E34" s="53"/>
      <c r="F34" s="53"/>
      <c r="G34" s="270"/>
      <c r="H34" s="53"/>
      <c r="I34" s="53"/>
      <c r="J34" s="270"/>
      <c r="K34" s="53"/>
      <c r="L34" s="53"/>
      <c r="M34" s="270"/>
      <c r="N34" s="53"/>
      <c r="O34" s="53"/>
      <c r="P34" s="270"/>
      <c r="Q34" s="53"/>
      <c r="R34" s="53"/>
      <c r="S34" s="270"/>
      <c r="T34" s="53"/>
      <c r="U34" s="53"/>
      <c r="V34" s="270"/>
      <c r="W34" s="53"/>
      <c r="X34" s="53"/>
      <c r="Y34" s="270"/>
      <c r="Z34" s="53"/>
      <c r="AA34" s="53"/>
      <c r="AB34" s="270"/>
      <c r="AC34" s="53"/>
      <c r="AD34" s="53"/>
      <c r="AE34" s="270"/>
      <c r="AF34" s="53"/>
      <c r="AG34" s="53"/>
      <c r="AH34" s="270"/>
      <c r="AI34" s="53"/>
      <c r="AJ34" s="53"/>
      <c r="AK34" s="270"/>
      <c r="AL34" s="53"/>
      <c r="AM34" s="53"/>
      <c r="AN34" s="54">
        <f t="shared" ref="AN34:AN37" si="6">SUM(D34:AM34)</f>
        <v>0</v>
      </c>
    </row>
    <row r="35" spans="2:40" ht="20.100000000000001" customHeight="1" thickBot="1" x14ac:dyDescent="0.2">
      <c r="B35" s="1067"/>
      <c r="C35" s="277" t="s">
        <v>214</v>
      </c>
      <c r="D35" s="271">
        <f>SUM(D31:D34)</f>
        <v>135</v>
      </c>
      <c r="E35" s="272">
        <f t="shared" ref="E35:AM35" si="7">SUM(E31:E34)</f>
        <v>135</v>
      </c>
      <c r="F35" s="272">
        <f t="shared" si="7"/>
        <v>135</v>
      </c>
      <c r="G35" s="271">
        <f t="shared" si="7"/>
        <v>135</v>
      </c>
      <c r="H35" s="272">
        <f t="shared" si="7"/>
        <v>135</v>
      </c>
      <c r="I35" s="272">
        <f t="shared" si="7"/>
        <v>135</v>
      </c>
      <c r="J35" s="271">
        <f t="shared" si="7"/>
        <v>135</v>
      </c>
      <c r="K35" s="272">
        <f t="shared" si="7"/>
        <v>135</v>
      </c>
      <c r="L35" s="272">
        <f t="shared" si="7"/>
        <v>135</v>
      </c>
      <c r="M35" s="271">
        <f t="shared" si="7"/>
        <v>135</v>
      </c>
      <c r="N35" s="272">
        <f t="shared" si="7"/>
        <v>135</v>
      </c>
      <c r="O35" s="272">
        <f t="shared" si="7"/>
        <v>135</v>
      </c>
      <c r="P35" s="271">
        <f t="shared" si="7"/>
        <v>135</v>
      </c>
      <c r="Q35" s="272">
        <f t="shared" si="7"/>
        <v>135</v>
      </c>
      <c r="R35" s="272">
        <f t="shared" si="7"/>
        <v>135</v>
      </c>
      <c r="S35" s="271">
        <f t="shared" si="7"/>
        <v>135</v>
      </c>
      <c r="T35" s="272">
        <f t="shared" si="7"/>
        <v>135</v>
      </c>
      <c r="U35" s="272">
        <f t="shared" si="7"/>
        <v>135</v>
      </c>
      <c r="V35" s="271">
        <f t="shared" si="7"/>
        <v>135</v>
      </c>
      <c r="W35" s="272">
        <f t="shared" si="7"/>
        <v>135</v>
      </c>
      <c r="X35" s="272">
        <f t="shared" si="7"/>
        <v>135</v>
      </c>
      <c r="Y35" s="271">
        <f t="shared" si="7"/>
        <v>135</v>
      </c>
      <c r="Z35" s="272">
        <f t="shared" si="7"/>
        <v>135</v>
      </c>
      <c r="AA35" s="272">
        <f t="shared" si="7"/>
        <v>135</v>
      </c>
      <c r="AB35" s="271">
        <f t="shared" si="7"/>
        <v>135</v>
      </c>
      <c r="AC35" s="272">
        <f t="shared" si="7"/>
        <v>135</v>
      </c>
      <c r="AD35" s="272">
        <f t="shared" si="7"/>
        <v>135</v>
      </c>
      <c r="AE35" s="271">
        <f t="shared" si="7"/>
        <v>135</v>
      </c>
      <c r="AF35" s="272">
        <f t="shared" si="7"/>
        <v>135</v>
      </c>
      <c r="AG35" s="272">
        <f t="shared" si="7"/>
        <v>135</v>
      </c>
      <c r="AH35" s="271">
        <f t="shared" si="7"/>
        <v>135</v>
      </c>
      <c r="AI35" s="272">
        <f t="shared" si="7"/>
        <v>135</v>
      </c>
      <c r="AJ35" s="272">
        <f t="shared" si="7"/>
        <v>135</v>
      </c>
      <c r="AK35" s="271">
        <f t="shared" si="7"/>
        <v>135</v>
      </c>
      <c r="AL35" s="272">
        <f t="shared" si="7"/>
        <v>135</v>
      </c>
      <c r="AM35" s="272">
        <f t="shared" si="7"/>
        <v>135</v>
      </c>
      <c r="AN35" s="273">
        <f t="shared" si="6"/>
        <v>4860</v>
      </c>
    </row>
    <row r="36" spans="2:40" ht="20.100000000000001" customHeight="1" thickTop="1" x14ac:dyDescent="0.15">
      <c r="B36" s="1068" t="s">
        <v>215</v>
      </c>
      <c r="C36" s="1069"/>
      <c r="D36" s="278">
        <f>D35-D29</f>
        <v>130</v>
      </c>
      <c r="E36" s="279">
        <f t="shared" ref="E36:AM36" si="8">E35-E29</f>
        <v>130</v>
      </c>
      <c r="F36" s="279">
        <f t="shared" si="8"/>
        <v>130</v>
      </c>
      <c r="G36" s="278">
        <f t="shared" si="8"/>
        <v>130</v>
      </c>
      <c r="H36" s="279">
        <f t="shared" si="8"/>
        <v>95</v>
      </c>
      <c r="I36" s="279">
        <f t="shared" si="8"/>
        <v>72.5</v>
      </c>
      <c r="J36" s="278">
        <f t="shared" si="8"/>
        <v>80</v>
      </c>
      <c r="K36" s="279">
        <f t="shared" si="8"/>
        <v>55</v>
      </c>
      <c r="L36" s="279">
        <f t="shared" si="8"/>
        <v>130</v>
      </c>
      <c r="M36" s="278">
        <f t="shared" si="8"/>
        <v>125</v>
      </c>
      <c r="N36" s="279">
        <f t="shared" si="8"/>
        <v>135</v>
      </c>
      <c r="O36" s="279">
        <f t="shared" si="8"/>
        <v>130</v>
      </c>
      <c r="P36" s="278">
        <f t="shared" si="8"/>
        <v>125</v>
      </c>
      <c r="Q36" s="279">
        <f t="shared" si="8"/>
        <v>132.5</v>
      </c>
      <c r="R36" s="279">
        <f t="shared" si="8"/>
        <v>130</v>
      </c>
      <c r="S36" s="278">
        <f t="shared" si="8"/>
        <v>135</v>
      </c>
      <c r="T36" s="279">
        <f t="shared" si="8"/>
        <v>135</v>
      </c>
      <c r="U36" s="279">
        <f t="shared" si="8"/>
        <v>127.5</v>
      </c>
      <c r="V36" s="278">
        <f t="shared" si="8"/>
        <v>95</v>
      </c>
      <c r="W36" s="279">
        <f t="shared" si="8"/>
        <v>42.5</v>
      </c>
      <c r="X36" s="279">
        <f t="shared" si="8"/>
        <v>110</v>
      </c>
      <c r="Y36" s="278">
        <f t="shared" si="8"/>
        <v>135</v>
      </c>
      <c r="Z36" s="279">
        <f t="shared" si="8"/>
        <v>112.5</v>
      </c>
      <c r="AA36" s="279">
        <f t="shared" si="8"/>
        <v>110</v>
      </c>
      <c r="AB36" s="278">
        <f t="shared" si="8"/>
        <v>132.5</v>
      </c>
      <c r="AC36" s="279">
        <f t="shared" si="8"/>
        <v>125</v>
      </c>
      <c r="AD36" s="279">
        <f t="shared" si="8"/>
        <v>132.5</v>
      </c>
      <c r="AE36" s="278">
        <f t="shared" si="8"/>
        <v>135</v>
      </c>
      <c r="AF36" s="279">
        <f t="shared" si="8"/>
        <v>120</v>
      </c>
      <c r="AG36" s="279">
        <f t="shared" si="8"/>
        <v>135</v>
      </c>
      <c r="AH36" s="278">
        <f t="shared" si="8"/>
        <v>135</v>
      </c>
      <c r="AI36" s="280">
        <f t="shared" si="8"/>
        <v>135</v>
      </c>
      <c r="AJ36" s="279">
        <f t="shared" si="8"/>
        <v>135</v>
      </c>
      <c r="AK36" s="278">
        <f t="shared" si="8"/>
        <v>132.5</v>
      </c>
      <c r="AL36" s="279">
        <f t="shared" si="8"/>
        <v>85</v>
      </c>
      <c r="AM36" s="279">
        <f t="shared" si="8"/>
        <v>45</v>
      </c>
      <c r="AN36" s="269">
        <f t="shared" si="6"/>
        <v>4180</v>
      </c>
    </row>
    <row r="37" spans="2:40" ht="20.100000000000001" customHeight="1" thickBot="1" x14ac:dyDescent="0.2">
      <c r="B37" s="1070" t="s">
        <v>212</v>
      </c>
      <c r="C37" s="1071"/>
      <c r="D37" s="275">
        <f t="shared" ref="D37:AM37" si="9">IF(D36&gt;0,0,-(D36))</f>
        <v>0</v>
      </c>
      <c r="E37" s="275">
        <f t="shared" si="9"/>
        <v>0</v>
      </c>
      <c r="F37" s="275">
        <f t="shared" si="9"/>
        <v>0</v>
      </c>
      <c r="G37" s="274">
        <f t="shared" si="9"/>
        <v>0</v>
      </c>
      <c r="H37" s="275">
        <f t="shared" si="9"/>
        <v>0</v>
      </c>
      <c r="I37" s="275">
        <f t="shared" si="9"/>
        <v>0</v>
      </c>
      <c r="J37" s="274">
        <f t="shared" si="9"/>
        <v>0</v>
      </c>
      <c r="K37" s="275">
        <f t="shared" si="9"/>
        <v>0</v>
      </c>
      <c r="L37" s="275">
        <f t="shared" si="9"/>
        <v>0</v>
      </c>
      <c r="M37" s="274">
        <f t="shared" si="9"/>
        <v>0</v>
      </c>
      <c r="N37" s="275">
        <f t="shared" si="9"/>
        <v>0</v>
      </c>
      <c r="O37" s="275">
        <f t="shared" si="9"/>
        <v>0</v>
      </c>
      <c r="P37" s="274">
        <f t="shared" si="9"/>
        <v>0</v>
      </c>
      <c r="Q37" s="275">
        <f t="shared" si="9"/>
        <v>0</v>
      </c>
      <c r="R37" s="275">
        <f t="shared" si="9"/>
        <v>0</v>
      </c>
      <c r="S37" s="274">
        <f t="shared" si="9"/>
        <v>0</v>
      </c>
      <c r="T37" s="275">
        <f t="shared" si="9"/>
        <v>0</v>
      </c>
      <c r="U37" s="275">
        <f t="shared" si="9"/>
        <v>0</v>
      </c>
      <c r="V37" s="274">
        <f t="shared" si="9"/>
        <v>0</v>
      </c>
      <c r="W37" s="275">
        <f t="shared" si="9"/>
        <v>0</v>
      </c>
      <c r="X37" s="275">
        <f t="shared" si="9"/>
        <v>0</v>
      </c>
      <c r="Y37" s="274">
        <f t="shared" si="9"/>
        <v>0</v>
      </c>
      <c r="Z37" s="275">
        <f t="shared" si="9"/>
        <v>0</v>
      </c>
      <c r="AA37" s="275">
        <f t="shared" si="9"/>
        <v>0</v>
      </c>
      <c r="AB37" s="274">
        <f t="shared" si="9"/>
        <v>0</v>
      </c>
      <c r="AC37" s="274">
        <f t="shared" si="9"/>
        <v>0</v>
      </c>
      <c r="AD37" s="274">
        <f t="shared" si="9"/>
        <v>0</v>
      </c>
      <c r="AE37" s="274">
        <f t="shared" si="9"/>
        <v>0</v>
      </c>
      <c r="AF37" s="274">
        <f t="shared" si="9"/>
        <v>0</v>
      </c>
      <c r="AG37" s="274">
        <f t="shared" si="9"/>
        <v>0</v>
      </c>
      <c r="AH37" s="274">
        <f t="shared" si="9"/>
        <v>0</v>
      </c>
      <c r="AI37" s="274">
        <f t="shared" si="9"/>
        <v>0</v>
      </c>
      <c r="AJ37" s="274">
        <f t="shared" si="9"/>
        <v>0</v>
      </c>
      <c r="AK37" s="274">
        <f t="shared" si="9"/>
        <v>0</v>
      </c>
      <c r="AL37" s="274">
        <f t="shared" si="9"/>
        <v>0</v>
      </c>
      <c r="AM37" s="274">
        <f t="shared" si="9"/>
        <v>0</v>
      </c>
      <c r="AN37" s="276">
        <f t="shared" si="6"/>
        <v>0</v>
      </c>
    </row>
  </sheetData>
  <mergeCells count="47">
    <mergeCell ref="B36:C36"/>
    <mergeCell ref="B37:C37"/>
    <mergeCell ref="AK27:AM27"/>
    <mergeCell ref="AN27:AN28"/>
    <mergeCell ref="B29:C29"/>
    <mergeCell ref="B30:C30"/>
    <mergeCell ref="B31:B35"/>
    <mergeCell ref="V27:X27"/>
    <mergeCell ref="Y27:AA27"/>
    <mergeCell ref="AB27:AD27"/>
    <mergeCell ref="AE27:AG27"/>
    <mergeCell ref="AH27:AJ27"/>
    <mergeCell ref="G27:I27"/>
    <mergeCell ref="J27:L27"/>
    <mergeCell ref="M27:O27"/>
    <mergeCell ref="P27:R27"/>
    <mergeCell ref="S27:U27"/>
    <mergeCell ref="B21:C21"/>
    <mergeCell ref="B27:C28"/>
    <mergeCell ref="D27:F27"/>
    <mergeCell ref="B20:C20"/>
    <mergeCell ref="B18:C18"/>
    <mergeCell ref="B19:C19"/>
    <mergeCell ref="B13:C13"/>
    <mergeCell ref="B14:C14"/>
    <mergeCell ref="B15:C15"/>
    <mergeCell ref="B16:C16"/>
    <mergeCell ref="B17:C17"/>
    <mergeCell ref="B6:C8"/>
    <mergeCell ref="B9:C9"/>
    <mergeCell ref="B10:C10"/>
    <mergeCell ref="B11:C11"/>
    <mergeCell ref="B12:C12"/>
    <mergeCell ref="P4:R4"/>
    <mergeCell ref="AK4:AM4"/>
    <mergeCell ref="AN4:AN5"/>
    <mergeCell ref="S4:U4"/>
    <mergeCell ref="V4:X4"/>
    <mergeCell ref="Y4:AA4"/>
    <mergeCell ref="AB4:AD4"/>
    <mergeCell ref="AE4:AG4"/>
    <mergeCell ref="AH4:AJ4"/>
    <mergeCell ref="B4:C5"/>
    <mergeCell ref="D4:F4"/>
    <mergeCell ref="G4:I4"/>
    <mergeCell ref="J4:L4"/>
    <mergeCell ref="M4:O4"/>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BK38"/>
  <sheetViews>
    <sheetView zoomScale="75" zoomScaleNormal="75" workbookViewId="0"/>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998</v>
      </c>
      <c r="C2" s="2"/>
      <c r="D2" s="5"/>
      <c r="E2" s="5"/>
      <c r="F2" s="5"/>
      <c r="G2" s="5"/>
      <c r="H2" s="5"/>
      <c r="I2" s="5"/>
      <c r="J2" s="5"/>
      <c r="K2" s="5"/>
      <c r="L2" s="281" t="s">
        <v>203</v>
      </c>
      <c r="M2" s="257" t="s">
        <v>427</v>
      </c>
      <c r="N2" s="61"/>
      <c r="O2" s="281" t="s">
        <v>204</v>
      </c>
      <c r="P2" s="257" t="s">
        <v>263</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707"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76" t="s">
        <v>512</v>
      </c>
      <c r="C4" s="1077"/>
      <c r="D4" s="1072">
        <v>1</v>
      </c>
      <c r="E4" s="1073"/>
      <c r="F4" s="1074"/>
      <c r="G4" s="1072">
        <v>2</v>
      </c>
      <c r="H4" s="1073"/>
      <c r="I4" s="1074"/>
      <c r="J4" s="1072">
        <v>3</v>
      </c>
      <c r="K4" s="1073"/>
      <c r="L4" s="1074"/>
      <c r="M4" s="1072">
        <v>4</v>
      </c>
      <c r="N4" s="1073"/>
      <c r="O4" s="1074"/>
      <c r="P4" s="1072">
        <v>5</v>
      </c>
      <c r="Q4" s="1073"/>
      <c r="R4" s="1074"/>
      <c r="S4" s="1072">
        <v>6</v>
      </c>
      <c r="T4" s="1073"/>
      <c r="U4" s="1074"/>
      <c r="V4" s="1072">
        <v>7</v>
      </c>
      <c r="W4" s="1073"/>
      <c r="X4" s="1074"/>
      <c r="Y4" s="1072">
        <v>8</v>
      </c>
      <c r="Z4" s="1073"/>
      <c r="AA4" s="1074"/>
      <c r="AB4" s="1072">
        <v>9</v>
      </c>
      <c r="AC4" s="1073"/>
      <c r="AD4" s="1074"/>
      <c r="AE4" s="1072">
        <v>10</v>
      </c>
      <c r="AF4" s="1073"/>
      <c r="AG4" s="1074"/>
      <c r="AH4" s="1072">
        <v>11</v>
      </c>
      <c r="AI4" s="1073"/>
      <c r="AJ4" s="1074"/>
      <c r="AK4" s="1072">
        <v>12</v>
      </c>
      <c r="AL4" s="1073"/>
      <c r="AM4" s="1074"/>
      <c r="AN4" s="1075" t="s">
        <v>30</v>
      </c>
    </row>
    <row r="5" spans="2:63" ht="20.100000000000001" customHeight="1" x14ac:dyDescent="0.15">
      <c r="B5" s="1057"/>
      <c r="C5" s="1039"/>
      <c r="D5" s="467" t="s">
        <v>31</v>
      </c>
      <c r="E5" s="44" t="s">
        <v>32</v>
      </c>
      <c r="F5" s="45" t="s">
        <v>33</v>
      </c>
      <c r="G5" s="467" t="s">
        <v>31</v>
      </c>
      <c r="H5" s="45" t="s">
        <v>32</v>
      </c>
      <c r="I5" s="45" t="s">
        <v>33</v>
      </c>
      <c r="J5" s="467" t="s">
        <v>31</v>
      </c>
      <c r="K5" s="45" t="s">
        <v>32</v>
      </c>
      <c r="L5" s="45" t="s">
        <v>33</v>
      </c>
      <c r="M5" s="467" t="s">
        <v>31</v>
      </c>
      <c r="N5" s="45" t="s">
        <v>32</v>
      </c>
      <c r="O5" s="45" t="s">
        <v>33</v>
      </c>
      <c r="P5" s="467" t="s">
        <v>31</v>
      </c>
      <c r="Q5" s="45" t="s">
        <v>32</v>
      </c>
      <c r="R5" s="45" t="s">
        <v>33</v>
      </c>
      <c r="S5" s="467" t="s">
        <v>31</v>
      </c>
      <c r="T5" s="500" t="s">
        <v>32</v>
      </c>
      <c r="U5" s="500" t="s">
        <v>33</v>
      </c>
      <c r="V5" s="467" t="s">
        <v>31</v>
      </c>
      <c r="W5" s="45" t="s">
        <v>32</v>
      </c>
      <c r="X5" s="45" t="s">
        <v>33</v>
      </c>
      <c r="Y5" s="467" t="s">
        <v>31</v>
      </c>
      <c r="Z5" s="45" t="s">
        <v>32</v>
      </c>
      <c r="AA5" s="45" t="s">
        <v>33</v>
      </c>
      <c r="AB5" s="467" t="s">
        <v>31</v>
      </c>
      <c r="AC5" s="45" t="s">
        <v>32</v>
      </c>
      <c r="AD5" s="45" t="s">
        <v>33</v>
      </c>
      <c r="AE5" s="467" t="s">
        <v>31</v>
      </c>
      <c r="AF5" s="45" t="s">
        <v>32</v>
      </c>
      <c r="AG5" s="45" t="s">
        <v>33</v>
      </c>
      <c r="AH5" s="467" t="s">
        <v>31</v>
      </c>
      <c r="AI5" s="45" t="s">
        <v>32</v>
      </c>
      <c r="AJ5" s="45" t="s">
        <v>33</v>
      </c>
      <c r="AK5" s="467" t="s">
        <v>31</v>
      </c>
      <c r="AL5" s="45" t="s">
        <v>32</v>
      </c>
      <c r="AM5" s="45" t="s">
        <v>33</v>
      </c>
      <c r="AN5" s="1052"/>
    </row>
    <row r="6" spans="2:63" ht="20.100000000000001" customHeight="1" x14ac:dyDescent="0.15">
      <c r="B6" s="1053" t="s">
        <v>513</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57"/>
      <c r="C8" s="1039"/>
      <c r="D8" s="469"/>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1"/>
    </row>
    <row r="9" spans="2:63" ht="20.100000000000001" customHeight="1" x14ac:dyDescent="0.15">
      <c r="B9" s="1078" t="s">
        <v>361</v>
      </c>
      <c r="C9" s="1079"/>
      <c r="D9" s="270"/>
      <c r="E9" s="53"/>
      <c r="F9" s="53"/>
      <c r="G9" s="270"/>
      <c r="H9" s="53"/>
      <c r="I9" s="53"/>
      <c r="J9" s="270"/>
      <c r="K9" s="53">
        <v>5</v>
      </c>
      <c r="L9" s="53">
        <v>8</v>
      </c>
      <c r="M9" s="270">
        <v>5</v>
      </c>
      <c r="N9" s="53"/>
      <c r="O9" s="53"/>
      <c r="P9" s="270"/>
      <c r="Q9" s="53"/>
      <c r="R9" s="53"/>
      <c r="S9" s="270"/>
      <c r="T9" s="53"/>
      <c r="U9" s="53"/>
      <c r="V9" s="270"/>
      <c r="W9" s="53"/>
      <c r="X9" s="53"/>
      <c r="Y9" s="270"/>
      <c r="Z9" s="53"/>
      <c r="AA9" s="53"/>
      <c r="AB9" s="270"/>
      <c r="AC9" s="53"/>
      <c r="AD9" s="53"/>
      <c r="AE9" s="270"/>
      <c r="AF9" s="53"/>
      <c r="AG9" s="53"/>
      <c r="AH9" s="270"/>
      <c r="AI9" s="53"/>
      <c r="AJ9" s="53"/>
      <c r="AK9" s="270"/>
      <c r="AL9" s="53"/>
      <c r="AM9" s="53"/>
      <c r="AN9" s="54">
        <f>SUM(D9:AM9)</f>
        <v>18</v>
      </c>
    </row>
    <row r="10" spans="2:63" ht="20.100000000000001" customHeight="1" x14ac:dyDescent="0.15">
      <c r="B10" s="1078" t="s">
        <v>362</v>
      </c>
      <c r="C10" s="1079"/>
      <c r="D10" s="270"/>
      <c r="E10" s="53"/>
      <c r="F10" s="53"/>
      <c r="G10" s="270"/>
      <c r="H10" s="53"/>
      <c r="I10" s="53">
        <v>0.5</v>
      </c>
      <c r="J10" s="270"/>
      <c r="K10" s="53"/>
      <c r="L10" s="53">
        <v>0.5</v>
      </c>
      <c r="M10" s="270"/>
      <c r="N10" s="53"/>
      <c r="O10" s="53"/>
      <c r="P10" s="270"/>
      <c r="Q10" s="53"/>
      <c r="R10" s="53"/>
      <c r="S10" s="270">
        <v>0.5</v>
      </c>
      <c r="T10" s="53"/>
      <c r="U10" s="53"/>
      <c r="V10" s="270"/>
      <c r="W10" s="53"/>
      <c r="X10" s="53"/>
      <c r="Y10" s="270"/>
      <c r="Z10" s="53"/>
      <c r="AA10" s="53"/>
      <c r="AB10" s="270">
        <v>0.5</v>
      </c>
      <c r="AC10" s="53"/>
      <c r="AD10" s="53"/>
      <c r="AE10" s="270"/>
      <c r="AF10" s="53"/>
      <c r="AG10" s="53"/>
      <c r="AH10" s="270">
        <v>0.5</v>
      </c>
      <c r="AI10" s="53"/>
      <c r="AJ10" s="53"/>
      <c r="AK10" s="270"/>
      <c r="AL10" s="53"/>
      <c r="AM10" s="53"/>
      <c r="AN10" s="54">
        <f t="shared" ref="AN10:AN21" si="0">SUM(D10:AM10)</f>
        <v>2.5</v>
      </c>
    </row>
    <row r="11" spans="2:63" ht="20.100000000000001" customHeight="1" x14ac:dyDescent="0.15">
      <c r="B11" s="1078" t="s">
        <v>363</v>
      </c>
      <c r="C11" s="1079"/>
      <c r="D11" s="270"/>
      <c r="E11" s="53"/>
      <c r="F11" s="53"/>
      <c r="G11" s="270"/>
      <c r="H11" s="53"/>
      <c r="I11" s="53"/>
      <c r="J11" s="270"/>
      <c r="K11" s="53"/>
      <c r="L11" s="53">
        <v>0.5</v>
      </c>
      <c r="M11" s="270"/>
      <c r="N11" s="53"/>
      <c r="O11" s="53"/>
      <c r="P11" s="270"/>
      <c r="Q11" s="53">
        <v>0.5</v>
      </c>
      <c r="R11" s="53">
        <v>0.5</v>
      </c>
      <c r="S11" s="270"/>
      <c r="T11" s="53"/>
      <c r="U11" s="53">
        <v>0.5</v>
      </c>
      <c r="V11" s="270"/>
      <c r="W11" s="53">
        <v>0.5</v>
      </c>
      <c r="X11" s="53"/>
      <c r="Y11" s="270"/>
      <c r="Z11" s="53">
        <v>0.5</v>
      </c>
      <c r="AA11" s="53"/>
      <c r="AB11" s="270"/>
      <c r="AC11" s="53"/>
      <c r="AD11" s="53"/>
      <c r="AE11" s="270"/>
      <c r="AF11" s="53"/>
      <c r="AG11" s="53"/>
      <c r="AH11" s="270"/>
      <c r="AI11" s="53">
        <v>0.5</v>
      </c>
      <c r="AJ11" s="53"/>
      <c r="AK11" s="270">
        <v>0.5</v>
      </c>
      <c r="AL11" s="53"/>
      <c r="AM11" s="53"/>
      <c r="AN11" s="54">
        <f t="shared" si="0"/>
        <v>4</v>
      </c>
    </row>
    <row r="12" spans="2:63" ht="20.100000000000001" customHeight="1" x14ac:dyDescent="0.15">
      <c r="B12" s="1078" t="s">
        <v>364</v>
      </c>
      <c r="C12" s="1079"/>
      <c r="D12" s="270"/>
      <c r="E12" s="53"/>
      <c r="F12" s="53"/>
      <c r="G12" s="270"/>
      <c r="H12" s="53"/>
      <c r="I12" s="53"/>
      <c r="J12" s="270"/>
      <c r="K12" s="53"/>
      <c r="L12" s="53"/>
      <c r="M12" s="270"/>
      <c r="N12" s="53"/>
      <c r="O12" s="53"/>
      <c r="P12" s="270"/>
      <c r="Q12" s="53"/>
      <c r="R12" s="53"/>
      <c r="S12" s="270"/>
      <c r="T12" s="53"/>
      <c r="U12" s="53">
        <v>12</v>
      </c>
      <c r="V12" s="270">
        <v>4</v>
      </c>
      <c r="W12" s="53">
        <v>4</v>
      </c>
      <c r="X12" s="53"/>
      <c r="Y12" s="270"/>
      <c r="Z12" s="53"/>
      <c r="AA12" s="53"/>
      <c r="AB12" s="270"/>
      <c r="AC12" s="53"/>
      <c r="AD12" s="53"/>
      <c r="AE12" s="270"/>
      <c r="AF12" s="53"/>
      <c r="AG12" s="53"/>
      <c r="AH12" s="270"/>
      <c r="AI12" s="53"/>
      <c r="AJ12" s="53"/>
      <c r="AK12" s="270"/>
      <c r="AL12" s="53"/>
      <c r="AM12" s="53"/>
      <c r="AN12" s="54">
        <f t="shared" si="0"/>
        <v>20</v>
      </c>
    </row>
    <row r="13" spans="2:63" ht="20.100000000000001" customHeight="1" x14ac:dyDescent="0.15">
      <c r="B13" s="1078" t="s">
        <v>365</v>
      </c>
      <c r="C13" s="1079"/>
      <c r="D13" s="270"/>
      <c r="E13" s="53"/>
      <c r="F13" s="53"/>
      <c r="G13" s="270"/>
      <c r="H13" s="53"/>
      <c r="I13" s="53"/>
      <c r="J13" s="270"/>
      <c r="K13" s="53"/>
      <c r="L13" s="53"/>
      <c r="M13" s="270"/>
      <c r="N13" s="53"/>
      <c r="O13" s="53"/>
      <c r="P13" s="270"/>
      <c r="Q13" s="53"/>
      <c r="R13" s="53"/>
      <c r="S13" s="270"/>
      <c r="T13" s="53"/>
      <c r="U13" s="53"/>
      <c r="V13" s="270"/>
      <c r="W13" s="53"/>
      <c r="X13" s="53"/>
      <c r="Y13" s="270"/>
      <c r="Z13" s="53">
        <v>4</v>
      </c>
      <c r="AA13" s="53">
        <v>4</v>
      </c>
      <c r="AB13" s="270"/>
      <c r="AC13" s="53"/>
      <c r="AD13" s="53"/>
      <c r="AE13" s="270"/>
      <c r="AF13" s="53"/>
      <c r="AG13" s="53"/>
      <c r="AH13" s="270"/>
      <c r="AI13" s="53"/>
      <c r="AJ13" s="53"/>
      <c r="AK13" s="270"/>
      <c r="AL13" s="53"/>
      <c r="AM13" s="53"/>
      <c r="AN13" s="54">
        <f t="shared" si="0"/>
        <v>8</v>
      </c>
    </row>
    <row r="14" spans="2:63" ht="20.100000000000001" customHeight="1" x14ac:dyDescent="0.15">
      <c r="B14" s="1078" t="s">
        <v>366</v>
      </c>
      <c r="C14" s="1079"/>
      <c r="D14" s="270"/>
      <c r="E14" s="53"/>
      <c r="F14" s="53"/>
      <c r="G14" s="270"/>
      <c r="H14" s="53">
        <v>4</v>
      </c>
      <c r="I14" s="53"/>
      <c r="J14" s="270"/>
      <c r="K14" s="53"/>
      <c r="L14" s="53"/>
      <c r="M14" s="270">
        <v>8</v>
      </c>
      <c r="N14" s="53"/>
      <c r="O14" s="53"/>
      <c r="P14" s="270"/>
      <c r="Q14" s="53"/>
      <c r="R14" s="53"/>
      <c r="S14" s="270"/>
      <c r="T14" s="53"/>
      <c r="U14" s="53"/>
      <c r="V14" s="270"/>
      <c r="W14" s="53"/>
      <c r="X14" s="53"/>
      <c r="Y14" s="270"/>
      <c r="Z14" s="53"/>
      <c r="AA14" s="53"/>
      <c r="AB14" s="270"/>
      <c r="AC14" s="53"/>
      <c r="AD14" s="53"/>
      <c r="AE14" s="270"/>
      <c r="AF14" s="53"/>
      <c r="AG14" s="53"/>
      <c r="AH14" s="270"/>
      <c r="AI14" s="53"/>
      <c r="AJ14" s="53"/>
      <c r="AK14" s="270"/>
      <c r="AL14" s="53"/>
      <c r="AM14" s="53"/>
      <c r="AN14" s="54">
        <f t="shared" si="0"/>
        <v>12</v>
      </c>
    </row>
    <row r="15" spans="2:63" ht="20.100000000000001" customHeight="1" x14ac:dyDescent="0.15">
      <c r="B15" s="1078" t="s">
        <v>367</v>
      </c>
      <c r="C15" s="1079"/>
      <c r="D15" s="270"/>
      <c r="E15" s="53"/>
      <c r="F15" s="53"/>
      <c r="G15" s="270"/>
      <c r="H15" s="53"/>
      <c r="I15" s="53"/>
      <c r="J15" s="270">
        <v>2</v>
      </c>
      <c r="K15" s="53"/>
      <c r="L15" s="53"/>
      <c r="M15" s="270"/>
      <c r="N15" s="53"/>
      <c r="O15" s="53"/>
      <c r="P15" s="270">
        <v>2</v>
      </c>
      <c r="Q15" s="53"/>
      <c r="R15" s="53"/>
      <c r="S15" s="270"/>
      <c r="T15" s="53"/>
      <c r="U15" s="53">
        <v>2</v>
      </c>
      <c r="V15" s="270"/>
      <c r="W15" s="53"/>
      <c r="X15" s="53"/>
      <c r="Y15" s="270"/>
      <c r="Z15" s="53"/>
      <c r="AA15" s="53"/>
      <c r="AB15" s="270"/>
      <c r="AC15" s="53"/>
      <c r="AD15" s="53"/>
      <c r="AE15" s="270"/>
      <c r="AF15" s="53">
        <v>2</v>
      </c>
      <c r="AG15" s="53"/>
      <c r="AH15" s="270"/>
      <c r="AI15" s="53"/>
      <c r="AJ15" s="53"/>
      <c r="AK15" s="270"/>
      <c r="AL15" s="53"/>
      <c r="AM15" s="53"/>
      <c r="AN15" s="54">
        <f t="shared" si="0"/>
        <v>8</v>
      </c>
    </row>
    <row r="16" spans="2:63" ht="20.100000000000001" customHeight="1" x14ac:dyDescent="0.15">
      <c r="B16" s="1078" t="s">
        <v>525</v>
      </c>
      <c r="C16" s="1079"/>
      <c r="D16" s="270"/>
      <c r="E16" s="53"/>
      <c r="F16" s="53"/>
      <c r="G16" s="270"/>
      <c r="H16" s="53"/>
      <c r="I16" s="53"/>
      <c r="J16" s="270"/>
      <c r="K16" s="53"/>
      <c r="L16" s="53"/>
      <c r="M16" s="270"/>
      <c r="N16" s="53"/>
      <c r="O16" s="53"/>
      <c r="P16" s="270"/>
      <c r="Q16" s="53"/>
      <c r="R16" s="53"/>
      <c r="S16" s="270"/>
      <c r="T16" s="53"/>
      <c r="U16" s="53"/>
      <c r="V16" s="270"/>
      <c r="W16" s="53"/>
      <c r="X16" s="53"/>
      <c r="Y16" s="270"/>
      <c r="Z16" s="53"/>
      <c r="AA16" s="53"/>
      <c r="AB16" s="270"/>
      <c r="AC16" s="53"/>
      <c r="AD16" s="53"/>
      <c r="AE16" s="270"/>
      <c r="AF16" s="53"/>
      <c r="AG16" s="53"/>
      <c r="AH16" s="270"/>
      <c r="AI16" s="53"/>
      <c r="AJ16" s="53"/>
      <c r="AK16" s="270"/>
      <c r="AL16" s="53">
        <v>20</v>
      </c>
      <c r="AM16" s="53">
        <v>50</v>
      </c>
      <c r="AN16" s="54">
        <f t="shared" si="0"/>
        <v>70</v>
      </c>
    </row>
    <row r="17" spans="2:40" ht="20.100000000000001" customHeight="1" x14ac:dyDescent="0.15">
      <c r="B17" s="1078" t="s">
        <v>368</v>
      </c>
      <c r="C17" s="1079"/>
      <c r="D17" s="270"/>
      <c r="E17" s="53"/>
      <c r="F17" s="53">
        <v>20</v>
      </c>
      <c r="G17" s="270">
        <v>20</v>
      </c>
      <c r="H17" s="53"/>
      <c r="I17" s="53"/>
      <c r="J17" s="270"/>
      <c r="K17" s="53"/>
      <c r="L17" s="53"/>
      <c r="M17" s="270"/>
      <c r="N17" s="53"/>
      <c r="O17" s="53"/>
      <c r="P17" s="270"/>
      <c r="Q17" s="53"/>
      <c r="R17" s="53"/>
      <c r="S17" s="270"/>
      <c r="T17" s="53"/>
      <c r="U17" s="53"/>
      <c r="V17" s="270"/>
      <c r="W17" s="53"/>
      <c r="X17" s="53"/>
      <c r="Y17" s="270"/>
      <c r="Z17" s="53"/>
      <c r="AA17" s="53"/>
      <c r="AB17" s="270"/>
      <c r="AC17" s="53"/>
      <c r="AD17" s="53"/>
      <c r="AE17" s="270"/>
      <c r="AF17" s="53"/>
      <c r="AG17" s="53"/>
      <c r="AH17" s="270"/>
      <c r="AI17" s="53"/>
      <c r="AJ17" s="53"/>
      <c r="AK17" s="270"/>
      <c r="AL17" s="53"/>
      <c r="AM17" s="53"/>
      <c r="AN17" s="54">
        <f t="shared" si="0"/>
        <v>40</v>
      </c>
    </row>
    <row r="18" spans="2:40" ht="20.100000000000001" customHeight="1" x14ac:dyDescent="0.15">
      <c r="B18" s="1078" t="s">
        <v>388</v>
      </c>
      <c r="C18" s="1079"/>
      <c r="D18" s="270"/>
      <c r="E18" s="53"/>
      <c r="F18" s="53"/>
      <c r="G18" s="270"/>
      <c r="H18" s="53">
        <v>1</v>
      </c>
      <c r="I18" s="53">
        <v>1</v>
      </c>
      <c r="J18" s="270">
        <v>1</v>
      </c>
      <c r="K18" s="53">
        <v>1</v>
      </c>
      <c r="L18" s="53">
        <v>1</v>
      </c>
      <c r="M18" s="270"/>
      <c r="N18" s="53"/>
      <c r="O18" s="53"/>
      <c r="P18" s="270"/>
      <c r="Q18" s="53"/>
      <c r="R18" s="53"/>
      <c r="S18" s="270"/>
      <c r="T18" s="53"/>
      <c r="U18" s="53"/>
      <c r="V18" s="270"/>
      <c r="W18" s="53"/>
      <c r="X18" s="53"/>
      <c r="Y18" s="270"/>
      <c r="Z18" s="53"/>
      <c r="AA18" s="53"/>
      <c r="AB18" s="270"/>
      <c r="AC18" s="53"/>
      <c r="AD18" s="53"/>
      <c r="AE18" s="270"/>
      <c r="AF18" s="53"/>
      <c r="AG18" s="53"/>
      <c r="AH18" s="270"/>
      <c r="AI18" s="53"/>
      <c r="AJ18" s="53"/>
      <c r="AK18" s="270"/>
      <c r="AL18" s="53"/>
      <c r="AM18" s="53"/>
      <c r="AN18" s="54">
        <f t="shared" si="0"/>
        <v>5</v>
      </c>
    </row>
    <row r="19" spans="2:40" ht="20.100000000000001" customHeight="1" x14ac:dyDescent="0.15">
      <c r="B19" s="1078" t="s">
        <v>369</v>
      </c>
      <c r="C19" s="1079"/>
      <c r="D19" s="270"/>
      <c r="E19" s="53"/>
      <c r="F19" s="53"/>
      <c r="G19" s="270"/>
      <c r="H19" s="53"/>
      <c r="I19" s="53"/>
      <c r="J19" s="270">
        <v>3</v>
      </c>
      <c r="K19" s="53">
        <v>3</v>
      </c>
      <c r="L19" s="53"/>
      <c r="M19" s="270">
        <v>3</v>
      </c>
      <c r="N19" s="53"/>
      <c r="O19" s="53"/>
      <c r="P19" s="270"/>
      <c r="Q19" s="53"/>
      <c r="R19" s="53"/>
      <c r="S19" s="270"/>
      <c r="T19" s="53"/>
      <c r="U19" s="53"/>
      <c r="V19" s="270"/>
      <c r="W19" s="53"/>
      <c r="X19" s="53"/>
      <c r="Y19" s="270"/>
      <c r="Z19" s="53"/>
      <c r="AA19" s="53"/>
      <c r="AB19" s="270"/>
      <c r="AC19" s="53"/>
      <c r="AD19" s="53"/>
      <c r="AE19" s="270"/>
      <c r="AF19" s="53"/>
      <c r="AG19" s="53"/>
      <c r="AH19" s="270"/>
      <c r="AI19" s="53"/>
      <c r="AJ19" s="53"/>
      <c r="AK19" s="270"/>
      <c r="AL19" s="53"/>
      <c r="AM19" s="53"/>
      <c r="AN19" s="54">
        <f t="shared" si="0"/>
        <v>9</v>
      </c>
    </row>
    <row r="20" spans="2:40" ht="20.100000000000001" customHeight="1" x14ac:dyDescent="0.15">
      <c r="B20" s="1078" t="s">
        <v>135</v>
      </c>
      <c r="C20" s="1079"/>
      <c r="D20" s="270"/>
      <c r="E20" s="53"/>
      <c r="F20" s="53"/>
      <c r="G20" s="270"/>
      <c r="H20" s="53"/>
      <c r="I20" s="53"/>
      <c r="J20" s="270"/>
      <c r="K20" s="53"/>
      <c r="L20" s="53"/>
      <c r="M20" s="270"/>
      <c r="N20" s="53"/>
      <c r="O20" s="53">
        <v>1</v>
      </c>
      <c r="P20" s="270"/>
      <c r="Q20" s="53"/>
      <c r="R20" s="53"/>
      <c r="S20" s="270"/>
      <c r="T20" s="53"/>
      <c r="U20" s="53">
        <v>1</v>
      </c>
      <c r="V20" s="270"/>
      <c r="W20" s="53"/>
      <c r="X20" s="53">
        <v>1</v>
      </c>
      <c r="Y20" s="270"/>
      <c r="Z20" s="53"/>
      <c r="AA20" s="53">
        <v>1</v>
      </c>
      <c r="AB20" s="270"/>
      <c r="AC20" s="53"/>
      <c r="AD20" s="53"/>
      <c r="AE20" s="270"/>
      <c r="AF20" s="53">
        <v>1</v>
      </c>
      <c r="AG20" s="53"/>
      <c r="AH20" s="270"/>
      <c r="AI20" s="53"/>
      <c r="AJ20" s="53"/>
      <c r="AK20" s="270"/>
      <c r="AL20" s="53"/>
      <c r="AM20" s="53"/>
      <c r="AN20" s="54">
        <f t="shared" si="0"/>
        <v>5</v>
      </c>
    </row>
    <row r="21" spans="2:40" ht="20.100000000000001" customHeight="1" x14ac:dyDescent="0.15">
      <c r="B21" s="1060" t="s">
        <v>515</v>
      </c>
      <c r="C21" s="1061"/>
      <c r="D21" s="270">
        <f t="shared" ref="D21:AM21" si="1">SUM(D9:D20)</f>
        <v>0</v>
      </c>
      <c r="E21" s="55">
        <f t="shared" si="1"/>
        <v>0</v>
      </c>
      <c r="F21" s="478">
        <f t="shared" si="1"/>
        <v>20</v>
      </c>
      <c r="G21" s="270">
        <f t="shared" si="1"/>
        <v>20</v>
      </c>
      <c r="H21" s="55">
        <f t="shared" si="1"/>
        <v>5</v>
      </c>
      <c r="I21" s="478">
        <f t="shared" si="1"/>
        <v>1.5</v>
      </c>
      <c r="J21" s="270">
        <f t="shared" si="1"/>
        <v>6</v>
      </c>
      <c r="K21" s="55">
        <f t="shared" si="1"/>
        <v>9</v>
      </c>
      <c r="L21" s="478">
        <f t="shared" si="1"/>
        <v>10</v>
      </c>
      <c r="M21" s="270">
        <f t="shared" si="1"/>
        <v>16</v>
      </c>
      <c r="N21" s="55">
        <f t="shared" si="1"/>
        <v>0</v>
      </c>
      <c r="O21" s="478">
        <f t="shared" si="1"/>
        <v>1</v>
      </c>
      <c r="P21" s="270">
        <f t="shared" si="1"/>
        <v>2</v>
      </c>
      <c r="Q21" s="55">
        <f t="shared" si="1"/>
        <v>0.5</v>
      </c>
      <c r="R21" s="478">
        <f t="shared" si="1"/>
        <v>0.5</v>
      </c>
      <c r="S21" s="270">
        <f t="shared" si="1"/>
        <v>0.5</v>
      </c>
      <c r="T21" s="55">
        <f t="shared" si="1"/>
        <v>0</v>
      </c>
      <c r="U21" s="478">
        <f t="shared" si="1"/>
        <v>15.5</v>
      </c>
      <c r="V21" s="270">
        <f t="shared" si="1"/>
        <v>4</v>
      </c>
      <c r="W21" s="55">
        <f t="shared" si="1"/>
        <v>4.5</v>
      </c>
      <c r="X21" s="478">
        <f t="shared" si="1"/>
        <v>1</v>
      </c>
      <c r="Y21" s="270">
        <f t="shared" si="1"/>
        <v>0</v>
      </c>
      <c r="Z21" s="55">
        <f t="shared" si="1"/>
        <v>4.5</v>
      </c>
      <c r="AA21" s="478">
        <f t="shared" si="1"/>
        <v>5</v>
      </c>
      <c r="AB21" s="270">
        <f t="shared" si="1"/>
        <v>0.5</v>
      </c>
      <c r="AC21" s="55">
        <f t="shared" si="1"/>
        <v>0</v>
      </c>
      <c r="AD21" s="478">
        <f t="shared" si="1"/>
        <v>0</v>
      </c>
      <c r="AE21" s="270">
        <f t="shared" si="1"/>
        <v>0</v>
      </c>
      <c r="AF21" s="55">
        <f t="shared" si="1"/>
        <v>3</v>
      </c>
      <c r="AG21" s="478">
        <f t="shared" si="1"/>
        <v>0</v>
      </c>
      <c r="AH21" s="270">
        <f t="shared" si="1"/>
        <v>0.5</v>
      </c>
      <c r="AI21" s="55">
        <f t="shared" si="1"/>
        <v>0.5</v>
      </c>
      <c r="AJ21" s="478">
        <f t="shared" si="1"/>
        <v>0</v>
      </c>
      <c r="AK21" s="270">
        <f t="shared" si="1"/>
        <v>0.5</v>
      </c>
      <c r="AL21" s="55">
        <f t="shared" si="1"/>
        <v>20</v>
      </c>
      <c r="AM21" s="478">
        <f t="shared" si="1"/>
        <v>50</v>
      </c>
      <c r="AN21" s="54">
        <f t="shared" si="0"/>
        <v>201.5</v>
      </c>
    </row>
    <row r="22" spans="2:40" ht="20.100000000000001" customHeight="1" thickBot="1" x14ac:dyDescent="0.2">
      <c r="B22" s="1062" t="s">
        <v>516</v>
      </c>
      <c r="C22" s="1063"/>
      <c r="D22" s="57"/>
      <c r="E22" s="58">
        <f>SUM(D21:F21)</f>
        <v>20</v>
      </c>
      <c r="F22" s="58"/>
      <c r="G22" s="57"/>
      <c r="H22" s="58">
        <f>SUM(G21:I21)</f>
        <v>26.5</v>
      </c>
      <c r="I22" s="58"/>
      <c r="J22" s="57"/>
      <c r="K22" s="58">
        <f>SUM(J21:L21)</f>
        <v>25</v>
      </c>
      <c r="L22" s="58"/>
      <c r="M22" s="57"/>
      <c r="N22" s="58">
        <f>SUM(M21:O21)</f>
        <v>17</v>
      </c>
      <c r="O22" s="58"/>
      <c r="P22" s="57"/>
      <c r="Q22" s="58">
        <f>SUM(P21:R21)</f>
        <v>3</v>
      </c>
      <c r="R22" s="58"/>
      <c r="S22" s="57"/>
      <c r="T22" s="58">
        <f>SUM(S21:U21)</f>
        <v>16</v>
      </c>
      <c r="U22" s="58"/>
      <c r="V22" s="57"/>
      <c r="W22" s="58">
        <f>SUM(V21:X21)</f>
        <v>9.5</v>
      </c>
      <c r="X22" s="58"/>
      <c r="Y22" s="57"/>
      <c r="Z22" s="58">
        <f>SUM(Y21:AA21)</f>
        <v>9.5</v>
      </c>
      <c r="AA22" s="58"/>
      <c r="AB22" s="57"/>
      <c r="AC22" s="58">
        <f>SUM(AB21:AD21)</f>
        <v>0.5</v>
      </c>
      <c r="AD22" s="58"/>
      <c r="AE22" s="57"/>
      <c r="AF22" s="58">
        <f>SUM(AE21:AG21)</f>
        <v>3</v>
      </c>
      <c r="AG22" s="58"/>
      <c r="AH22" s="57"/>
      <c r="AI22" s="58">
        <f>SUM(AH21:AJ21)</f>
        <v>1</v>
      </c>
      <c r="AJ22" s="58"/>
      <c r="AK22" s="57"/>
      <c r="AL22" s="58">
        <f>SUM(AK21:AM21)</f>
        <v>70.5</v>
      </c>
      <c r="AM22" s="58"/>
      <c r="AN22" s="59">
        <f>SUM(AN9:AN20)</f>
        <v>201.5</v>
      </c>
    </row>
    <row r="24" spans="2:40" x14ac:dyDescent="0.15">
      <c r="B24" s="2" t="s">
        <v>208</v>
      </c>
    </row>
    <row r="25" spans="2:40" ht="14.25" thickBot="1" x14ac:dyDescent="0.2"/>
    <row r="26" spans="2:40" ht="14.25" thickBot="1" x14ac:dyDescent="0.2">
      <c r="B26" s="1" t="s">
        <v>205</v>
      </c>
      <c r="C26" s="501">
        <f>'４　経営収支'!L4</f>
        <v>50</v>
      </c>
      <c r="D26" s="1" t="s">
        <v>517</v>
      </c>
    </row>
    <row r="27" spans="2:40" ht="14.25" thickBot="1" x14ac:dyDescent="0.2"/>
    <row r="28" spans="2:40" ht="20.100000000000001" customHeight="1" x14ac:dyDescent="0.15">
      <c r="B28" s="1076" t="s">
        <v>518</v>
      </c>
      <c r="C28" s="1077"/>
      <c r="D28" s="1072">
        <v>1</v>
      </c>
      <c r="E28" s="1073"/>
      <c r="F28" s="1074"/>
      <c r="G28" s="1072">
        <v>2</v>
      </c>
      <c r="H28" s="1073"/>
      <c r="I28" s="1074"/>
      <c r="J28" s="1072">
        <v>3</v>
      </c>
      <c r="K28" s="1073"/>
      <c r="L28" s="1074"/>
      <c r="M28" s="1072">
        <v>4</v>
      </c>
      <c r="N28" s="1073"/>
      <c r="O28" s="1074"/>
      <c r="P28" s="1072">
        <v>5</v>
      </c>
      <c r="Q28" s="1073"/>
      <c r="R28" s="1074"/>
      <c r="S28" s="1072">
        <v>6</v>
      </c>
      <c r="T28" s="1073"/>
      <c r="U28" s="1074"/>
      <c r="V28" s="1072">
        <v>7</v>
      </c>
      <c r="W28" s="1073"/>
      <c r="X28" s="1074"/>
      <c r="Y28" s="1072">
        <v>8</v>
      </c>
      <c r="Z28" s="1073"/>
      <c r="AA28" s="1074"/>
      <c r="AB28" s="1072">
        <v>9</v>
      </c>
      <c r="AC28" s="1073"/>
      <c r="AD28" s="1074"/>
      <c r="AE28" s="1072">
        <v>10</v>
      </c>
      <c r="AF28" s="1073"/>
      <c r="AG28" s="1074"/>
      <c r="AH28" s="1072">
        <v>11</v>
      </c>
      <c r="AI28" s="1073"/>
      <c r="AJ28" s="1074"/>
      <c r="AK28" s="1072">
        <v>12</v>
      </c>
      <c r="AL28" s="1073"/>
      <c r="AM28" s="1074"/>
      <c r="AN28" s="1075" t="s">
        <v>30</v>
      </c>
    </row>
    <row r="29" spans="2:40" ht="20.100000000000001" customHeight="1" x14ac:dyDescent="0.15">
      <c r="B29" s="1057"/>
      <c r="C29" s="1039"/>
      <c r="D29" s="467" t="s">
        <v>31</v>
      </c>
      <c r="E29" s="44" t="s">
        <v>32</v>
      </c>
      <c r="F29" s="45" t="s">
        <v>33</v>
      </c>
      <c r="G29" s="467" t="s">
        <v>31</v>
      </c>
      <c r="H29" s="45" t="s">
        <v>32</v>
      </c>
      <c r="I29" s="45" t="s">
        <v>33</v>
      </c>
      <c r="J29" s="467" t="s">
        <v>31</v>
      </c>
      <c r="K29" s="45" t="s">
        <v>32</v>
      </c>
      <c r="L29" s="45" t="s">
        <v>33</v>
      </c>
      <c r="M29" s="467" t="s">
        <v>31</v>
      </c>
      <c r="N29" s="45" t="s">
        <v>32</v>
      </c>
      <c r="O29" s="45" t="s">
        <v>33</v>
      </c>
      <c r="P29" s="467" t="s">
        <v>31</v>
      </c>
      <c r="Q29" s="45" t="s">
        <v>32</v>
      </c>
      <c r="R29" s="45" t="s">
        <v>33</v>
      </c>
      <c r="S29" s="467" t="s">
        <v>31</v>
      </c>
      <c r="T29" s="500" t="s">
        <v>32</v>
      </c>
      <c r="U29" s="500" t="s">
        <v>33</v>
      </c>
      <c r="V29" s="467" t="s">
        <v>31</v>
      </c>
      <c r="W29" s="45" t="s">
        <v>32</v>
      </c>
      <c r="X29" s="45" t="s">
        <v>33</v>
      </c>
      <c r="Y29" s="467" t="s">
        <v>31</v>
      </c>
      <c r="Z29" s="45" t="s">
        <v>32</v>
      </c>
      <c r="AA29" s="45" t="s">
        <v>33</v>
      </c>
      <c r="AB29" s="467" t="s">
        <v>31</v>
      </c>
      <c r="AC29" s="45" t="s">
        <v>32</v>
      </c>
      <c r="AD29" s="45" t="s">
        <v>33</v>
      </c>
      <c r="AE29" s="467" t="s">
        <v>31</v>
      </c>
      <c r="AF29" s="45" t="s">
        <v>32</v>
      </c>
      <c r="AG29" s="45" t="s">
        <v>33</v>
      </c>
      <c r="AH29" s="467" t="s">
        <v>31</v>
      </c>
      <c r="AI29" s="45" t="s">
        <v>32</v>
      </c>
      <c r="AJ29" s="45" t="s">
        <v>33</v>
      </c>
      <c r="AK29" s="467" t="s">
        <v>31</v>
      </c>
      <c r="AL29" s="45" t="s">
        <v>32</v>
      </c>
      <c r="AM29" s="45" t="s">
        <v>33</v>
      </c>
      <c r="AN29" s="1052"/>
    </row>
    <row r="30" spans="2:40" ht="20.100000000000001" customHeight="1" x14ac:dyDescent="0.15">
      <c r="B30" s="1064" t="s">
        <v>519</v>
      </c>
      <c r="C30" s="1039"/>
      <c r="D30" s="270">
        <f>D21*$C$26/10</f>
        <v>0</v>
      </c>
      <c r="E30" s="55">
        <f t="shared" ref="E30:AM30" si="2">E21*$C$26/10</f>
        <v>0</v>
      </c>
      <c r="F30" s="478">
        <f t="shared" si="2"/>
        <v>100</v>
      </c>
      <c r="G30" s="270">
        <f t="shared" si="2"/>
        <v>100</v>
      </c>
      <c r="H30" s="55">
        <f t="shared" si="2"/>
        <v>25</v>
      </c>
      <c r="I30" s="478">
        <f t="shared" si="2"/>
        <v>7.5</v>
      </c>
      <c r="J30" s="270">
        <f t="shared" si="2"/>
        <v>30</v>
      </c>
      <c r="K30" s="55">
        <f t="shared" si="2"/>
        <v>45</v>
      </c>
      <c r="L30" s="478">
        <f t="shared" si="2"/>
        <v>50</v>
      </c>
      <c r="M30" s="270">
        <f t="shared" si="2"/>
        <v>80</v>
      </c>
      <c r="N30" s="55">
        <f t="shared" si="2"/>
        <v>0</v>
      </c>
      <c r="O30" s="478">
        <f t="shared" si="2"/>
        <v>5</v>
      </c>
      <c r="P30" s="270">
        <f t="shared" si="2"/>
        <v>10</v>
      </c>
      <c r="Q30" s="55">
        <f t="shared" si="2"/>
        <v>2.5</v>
      </c>
      <c r="R30" s="478">
        <f t="shared" si="2"/>
        <v>2.5</v>
      </c>
      <c r="S30" s="270">
        <f t="shared" si="2"/>
        <v>2.5</v>
      </c>
      <c r="T30" s="55">
        <f t="shared" si="2"/>
        <v>0</v>
      </c>
      <c r="U30" s="478">
        <f t="shared" si="2"/>
        <v>77.5</v>
      </c>
      <c r="V30" s="270">
        <f t="shared" si="2"/>
        <v>20</v>
      </c>
      <c r="W30" s="55">
        <f t="shared" si="2"/>
        <v>22.5</v>
      </c>
      <c r="X30" s="478">
        <f t="shared" si="2"/>
        <v>5</v>
      </c>
      <c r="Y30" s="270">
        <f t="shared" si="2"/>
        <v>0</v>
      </c>
      <c r="Z30" s="55">
        <f t="shared" si="2"/>
        <v>22.5</v>
      </c>
      <c r="AA30" s="478">
        <f t="shared" si="2"/>
        <v>25</v>
      </c>
      <c r="AB30" s="270">
        <f t="shared" si="2"/>
        <v>2.5</v>
      </c>
      <c r="AC30" s="55">
        <f t="shared" si="2"/>
        <v>0</v>
      </c>
      <c r="AD30" s="478">
        <f t="shared" si="2"/>
        <v>0</v>
      </c>
      <c r="AE30" s="270">
        <f t="shared" si="2"/>
        <v>0</v>
      </c>
      <c r="AF30" s="55">
        <f t="shared" si="2"/>
        <v>15</v>
      </c>
      <c r="AG30" s="478">
        <f t="shared" si="2"/>
        <v>0</v>
      </c>
      <c r="AH30" s="270">
        <f t="shared" si="2"/>
        <v>2.5</v>
      </c>
      <c r="AI30" s="55">
        <f t="shared" si="2"/>
        <v>2.5</v>
      </c>
      <c r="AJ30" s="478">
        <f t="shared" si="2"/>
        <v>0</v>
      </c>
      <c r="AK30" s="270">
        <f t="shared" si="2"/>
        <v>2.5</v>
      </c>
      <c r="AL30" s="55">
        <f t="shared" si="2"/>
        <v>100</v>
      </c>
      <c r="AM30" s="478">
        <f t="shared" si="2"/>
        <v>250</v>
      </c>
      <c r="AN30" s="54">
        <f t="shared" ref="AN30:AN34" si="3">SUM(D30:AM30)</f>
        <v>1007.5</v>
      </c>
    </row>
    <row r="31" spans="2:40" ht="20.100000000000001" customHeight="1" thickBot="1" x14ac:dyDescent="0.2">
      <c r="B31" s="1053" t="s">
        <v>516</v>
      </c>
      <c r="C31" s="1054"/>
      <c r="D31" s="264"/>
      <c r="E31" s="260">
        <f>SUM(D30:F30)</f>
        <v>100</v>
      </c>
      <c r="F31" s="260"/>
      <c r="G31" s="264"/>
      <c r="H31" s="260">
        <f>SUM(G30:I30)</f>
        <v>132.5</v>
      </c>
      <c r="I31" s="260"/>
      <c r="J31" s="264"/>
      <c r="K31" s="260">
        <f>SUM(J30:L30)</f>
        <v>125</v>
      </c>
      <c r="L31" s="260"/>
      <c r="M31" s="264"/>
      <c r="N31" s="260">
        <f>SUM(M30:O30)</f>
        <v>85</v>
      </c>
      <c r="O31" s="260"/>
      <c r="P31" s="264"/>
      <c r="Q31" s="260">
        <f>SUM(P30:R30)</f>
        <v>15</v>
      </c>
      <c r="R31" s="260"/>
      <c r="S31" s="264"/>
      <c r="T31" s="260">
        <f>SUM(S30:U30)</f>
        <v>80</v>
      </c>
      <c r="U31" s="260"/>
      <c r="V31" s="264"/>
      <c r="W31" s="260">
        <f>SUM(V30:X30)</f>
        <v>47.5</v>
      </c>
      <c r="X31" s="260"/>
      <c r="Y31" s="264"/>
      <c r="Z31" s="260">
        <f>SUM(Y30:AA30)</f>
        <v>47.5</v>
      </c>
      <c r="AA31" s="260"/>
      <c r="AB31" s="264"/>
      <c r="AC31" s="260">
        <f>SUM(AB30:AD30)</f>
        <v>2.5</v>
      </c>
      <c r="AD31" s="260"/>
      <c r="AE31" s="264"/>
      <c r="AF31" s="260">
        <f>SUM(AE30:AG30)</f>
        <v>15</v>
      </c>
      <c r="AG31" s="260"/>
      <c r="AH31" s="264"/>
      <c r="AI31" s="260">
        <f>SUM(AH30:AJ30)</f>
        <v>5</v>
      </c>
      <c r="AJ31" s="260"/>
      <c r="AK31" s="264"/>
      <c r="AL31" s="260">
        <f>SUM(AK30:AM30)</f>
        <v>352.5</v>
      </c>
      <c r="AM31" s="260"/>
      <c r="AN31" s="265">
        <f t="shared" si="3"/>
        <v>1007.5</v>
      </c>
    </row>
    <row r="32" spans="2:40" ht="20.100000000000001" customHeight="1" thickTop="1" x14ac:dyDescent="0.15">
      <c r="B32" s="1065" t="s">
        <v>211</v>
      </c>
      <c r="C32" s="266" t="s">
        <v>520</v>
      </c>
      <c r="D32" s="267">
        <v>60</v>
      </c>
      <c r="E32" s="268">
        <v>60</v>
      </c>
      <c r="F32" s="268">
        <v>60</v>
      </c>
      <c r="G32" s="267">
        <v>60</v>
      </c>
      <c r="H32" s="268">
        <v>60</v>
      </c>
      <c r="I32" s="268">
        <v>60</v>
      </c>
      <c r="J32" s="267">
        <v>60</v>
      </c>
      <c r="K32" s="268">
        <v>60</v>
      </c>
      <c r="L32" s="268">
        <v>60</v>
      </c>
      <c r="M32" s="267">
        <v>60</v>
      </c>
      <c r="N32" s="268">
        <v>60</v>
      </c>
      <c r="O32" s="268">
        <v>60</v>
      </c>
      <c r="P32" s="267">
        <v>60</v>
      </c>
      <c r="Q32" s="268">
        <v>60</v>
      </c>
      <c r="R32" s="268">
        <v>60</v>
      </c>
      <c r="S32" s="267">
        <v>60</v>
      </c>
      <c r="T32" s="268">
        <v>60</v>
      </c>
      <c r="U32" s="268">
        <v>60</v>
      </c>
      <c r="V32" s="267">
        <v>60</v>
      </c>
      <c r="W32" s="268">
        <v>60</v>
      </c>
      <c r="X32" s="268">
        <v>60</v>
      </c>
      <c r="Y32" s="267">
        <v>60</v>
      </c>
      <c r="Z32" s="268">
        <v>60</v>
      </c>
      <c r="AA32" s="268">
        <v>60</v>
      </c>
      <c r="AB32" s="267">
        <v>60</v>
      </c>
      <c r="AC32" s="268">
        <v>60</v>
      </c>
      <c r="AD32" s="268">
        <v>60</v>
      </c>
      <c r="AE32" s="267">
        <v>60</v>
      </c>
      <c r="AF32" s="268">
        <v>60</v>
      </c>
      <c r="AG32" s="268">
        <v>60</v>
      </c>
      <c r="AH32" s="267">
        <v>60</v>
      </c>
      <c r="AI32" s="268">
        <v>60</v>
      </c>
      <c r="AJ32" s="268">
        <v>60</v>
      </c>
      <c r="AK32" s="267">
        <v>60</v>
      </c>
      <c r="AL32" s="268">
        <v>60</v>
      </c>
      <c r="AM32" s="268">
        <v>60</v>
      </c>
      <c r="AN32" s="269">
        <f t="shared" si="3"/>
        <v>2160</v>
      </c>
    </row>
    <row r="33" spans="2:40" ht="20.100000000000001" customHeight="1" x14ac:dyDescent="0.15">
      <c r="B33" s="1066"/>
      <c r="C33" s="262" t="s">
        <v>526</v>
      </c>
      <c r="D33" s="270">
        <v>50</v>
      </c>
      <c r="E33" s="53">
        <v>50</v>
      </c>
      <c r="F33" s="53">
        <v>50</v>
      </c>
      <c r="G33" s="270">
        <v>50</v>
      </c>
      <c r="H33" s="53">
        <v>50</v>
      </c>
      <c r="I33" s="53">
        <v>50</v>
      </c>
      <c r="J33" s="270">
        <v>50</v>
      </c>
      <c r="K33" s="53">
        <v>50</v>
      </c>
      <c r="L33" s="53">
        <v>50</v>
      </c>
      <c r="M33" s="270">
        <v>50</v>
      </c>
      <c r="N33" s="53">
        <v>50</v>
      </c>
      <c r="O33" s="53">
        <v>50</v>
      </c>
      <c r="P33" s="270">
        <v>50</v>
      </c>
      <c r="Q33" s="53">
        <v>50</v>
      </c>
      <c r="R33" s="53">
        <v>50</v>
      </c>
      <c r="S33" s="270">
        <v>50</v>
      </c>
      <c r="T33" s="53">
        <v>50</v>
      </c>
      <c r="U33" s="53">
        <v>50</v>
      </c>
      <c r="V33" s="270">
        <v>50</v>
      </c>
      <c r="W33" s="53">
        <v>50</v>
      </c>
      <c r="X33" s="53">
        <v>50</v>
      </c>
      <c r="Y33" s="270">
        <v>50</v>
      </c>
      <c r="Z33" s="53">
        <v>50</v>
      </c>
      <c r="AA33" s="53">
        <v>50</v>
      </c>
      <c r="AB33" s="270">
        <v>50</v>
      </c>
      <c r="AC33" s="53">
        <v>50</v>
      </c>
      <c r="AD33" s="53">
        <v>50</v>
      </c>
      <c r="AE33" s="270">
        <v>50</v>
      </c>
      <c r="AF33" s="53">
        <v>50</v>
      </c>
      <c r="AG33" s="53">
        <v>50</v>
      </c>
      <c r="AH33" s="270">
        <v>50</v>
      </c>
      <c r="AI33" s="53">
        <v>50</v>
      </c>
      <c r="AJ33" s="53">
        <v>50</v>
      </c>
      <c r="AK33" s="270">
        <v>50</v>
      </c>
      <c r="AL33" s="53">
        <v>50</v>
      </c>
      <c r="AM33" s="53">
        <v>50</v>
      </c>
      <c r="AN33" s="54">
        <f t="shared" si="3"/>
        <v>1800</v>
      </c>
    </row>
    <row r="34" spans="2:40" ht="20.100000000000001" customHeight="1" x14ac:dyDescent="0.15">
      <c r="B34" s="1066"/>
      <c r="C34" s="262" t="s">
        <v>527</v>
      </c>
      <c r="D34" s="270">
        <v>25</v>
      </c>
      <c r="E34" s="53">
        <v>25</v>
      </c>
      <c r="F34" s="53">
        <v>25</v>
      </c>
      <c r="G34" s="270">
        <v>25</v>
      </c>
      <c r="H34" s="53">
        <v>25</v>
      </c>
      <c r="I34" s="53">
        <v>25</v>
      </c>
      <c r="J34" s="270">
        <v>25</v>
      </c>
      <c r="K34" s="53">
        <v>25</v>
      </c>
      <c r="L34" s="53">
        <v>25</v>
      </c>
      <c r="M34" s="270">
        <v>25</v>
      </c>
      <c r="N34" s="53">
        <v>25</v>
      </c>
      <c r="O34" s="53">
        <v>25</v>
      </c>
      <c r="P34" s="270">
        <v>25</v>
      </c>
      <c r="Q34" s="53">
        <v>25</v>
      </c>
      <c r="R34" s="53">
        <v>25</v>
      </c>
      <c r="S34" s="270">
        <v>25</v>
      </c>
      <c r="T34" s="53">
        <v>25</v>
      </c>
      <c r="U34" s="53">
        <v>25</v>
      </c>
      <c r="V34" s="270">
        <v>25</v>
      </c>
      <c r="W34" s="53">
        <v>25</v>
      </c>
      <c r="X34" s="53">
        <v>25</v>
      </c>
      <c r="Y34" s="270">
        <v>25</v>
      </c>
      <c r="Z34" s="53">
        <v>25</v>
      </c>
      <c r="AA34" s="53">
        <v>25</v>
      </c>
      <c r="AB34" s="270">
        <v>25</v>
      </c>
      <c r="AC34" s="53">
        <v>25</v>
      </c>
      <c r="AD34" s="53">
        <v>25</v>
      </c>
      <c r="AE34" s="270">
        <v>25</v>
      </c>
      <c r="AF34" s="53">
        <v>25</v>
      </c>
      <c r="AG34" s="53">
        <v>25</v>
      </c>
      <c r="AH34" s="270">
        <v>25</v>
      </c>
      <c r="AI34" s="53">
        <v>25</v>
      </c>
      <c r="AJ34" s="53">
        <v>25</v>
      </c>
      <c r="AK34" s="270">
        <v>25</v>
      </c>
      <c r="AL34" s="53">
        <v>25</v>
      </c>
      <c r="AM34" s="53">
        <v>25</v>
      </c>
      <c r="AN34" s="54">
        <f t="shared" si="3"/>
        <v>900</v>
      </c>
    </row>
    <row r="35" spans="2:40" ht="20.100000000000001" customHeight="1" x14ac:dyDescent="0.15">
      <c r="B35" s="1066"/>
      <c r="C35" s="263"/>
      <c r="D35" s="270"/>
      <c r="E35" s="53"/>
      <c r="F35" s="53"/>
      <c r="G35" s="270"/>
      <c r="H35" s="53"/>
      <c r="I35" s="53"/>
      <c r="J35" s="270"/>
      <c r="K35" s="53"/>
      <c r="L35" s="53"/>
      <c r="M35" s="270"/>
      <c r="N35" s="53"/>
      <c r="O35" s="53"/>
      <c r="P35" s="270"/>
      <c r="Q35" s="53"/>
      <c r="R35" s="53"/>
      <c r="S35" s="270"/>
      <c r="T35" s="53"/>
      <c r="U35" s="53"/>
      <c r="V35" s="270"/>
      <c r="W35" s="53"/>
      <c r="X35" s="53"/>
      <c r="Y35" s="270"/>
      <c r="Z35" s="53"/>
      <c r="AA35" s="53"/>
      <c r="AB35" s="270"/>
      <c r="AC35" s="53"/>
      <c r="AD35" s="53"/>
      <c r="AE35" s="270"/>
      <c r="AF35" s="53"/>
      <c r="AG35" s="53"/>
      <c r="AH35" s="270"/>
      <c r="AI35" s="53"/>
      <c r="AJ35" s="53"/>
      <c r="AK35" s="270"/>
      <c r="AL35" s="53"/>
      <c r="AM35" s="53"/>
      <c r="AN35" s="54">
        <f t="shared" ref="AN35:AN38" si="4">SUM(D35:AM35)</f>
        <v>0</v>
      </c>
    </row>
    <row r="36" spans="2:40" ht="20.100000000000001" customHeight="1" thickBot="1" x14ac:dyDescent="0.2">
      <c r="B36" s="1067"/>
      <c r="C36" s="277" t="s">
        <v>214</v>
      </c>
      <c r="D36" s="271">
        <f>SUM(D32:D35)</f>
        <v>135</v>
      </c>
      <c r="E36" s="272">
        <f t="shared" ref="E36:AM36" si="5">SUM(E32:E35)</f>
        <v>135</v>
      </c>
      <c r="F36" s="272">
        <f t="shared" si="5"/>
        <v>135</v>
      </c>
      <c r="G36" s="271">
        <f t="shared" si="5"/>
        <v>135</v>
      </c>
      <c r="H36" s="272">
        <f t="shared" si="5"/>
        <v>135</v>
      </c>
      <c r="I36" s="272">
        <f t="shared" si="5"/>
        <v>135</v>
      </c>
      <c r="J36" s="271">
        <f t="shared" si="5"/>
        <v>135</v>
      </c>
      <c r="K36" s="272">
        <f t="shared" si="5"/>
        <v>135</v>
      </c>
      <c r="L36" s="272">
        <f t="shared" si="5"/>
        <v>135</v>
      </c>
      <c r="M36" s="271">
        <f t="shared" si="5"/>
        <v>135</v>
      </c>
      <c r="N36" s="272">
        <f t="shared" si="5"/>
        <v>135</v>
      </c>
      <c r="O36" s="272">
        <f t="shared" si="5"/>
        <v>135</v>
      </c>
      <c r="P36" s="271">
        <f t="shared" si="5"/>
        <v>135</v>
      </c>
      <c r="Q36" s="272">
        <f t="shared" si="5"/>
        <v>135</v>
      </c>
      <c r="R36" s="272">
        <f t="shared" si="5"/>
        <v>135</v>
      </c>
      <c r="S36" s="271">
        <f t="shared" si="5"/>
        <v>135</v>
      </c>
      <c r="T36" s="272">
        <f t="shared" si="5"/>
        <v>135</v>
      </c>
      <c r="U36" s="272">
        <f t="shared" si="5"/>
        <v>135</v>
      </c>
      <c r="V36" s="271">
        <f t="shared" si="5"/>
        <v>135</v>
      </c>
      <c r="W36" s="272">
        <f t="shared" si="5"/>
        <v>135</v>
      </c>
      <c r="X36" s="272">
        <f t="shared" si="5"/>
        <v>135</v>
      </c>
      <c r="Y36" s="271">
        <f t="shared" si="5"/>
        <v>135</v>
      </c>
      <c r="Z36" s="272">
        <f t="shared" si="5"/>
        <v>135</v>
      </c>
      <c r="AA36" s="272">
        <f t="shared" si="5"/>
        <v>135</v>
      </c>
      <c r="AB36" s="271">
        <f t="shared" si="5"/>
        <v>135</v>
      </c>
      <c r="AC36" s="272">
        <f t="shared" si="5"/>
        <v>135</v>
      </c>
      <c r="AD36" s="272">
        <f t="shared" si="5"/>
        <v>135</v>
      </c>
      <c r="AE36" s="271">
        <f t="shared" si="5"/>
        <v>135</v>
      </c>
      <c r="AF36" s="272">
        <f t="shared" si="5"/>
        <v>135</v>
      </c>
      <c r="AG36" s="272">
        <f t="shared" si="5"/>
        <v>135</v>
      </c>
      <c r="AH36" s="271">
        <f t="shared" si="5"/>
        <v>135</v>
      </c>
      <c r="AI36" s="272">
        <f t="shared" si="5"/>
        <v>135</v>
      </c>
      <c r="AJ36" s="272">
        <f t="shared" si="5"/>
        <v>135</v>
      </c>
      <c r="AK36" s="271">
        <f t="shared" si="5"/>
        <v>135</v>
      </c>
      <c r="AL36" s="272">
        <f t="shared" si="5"/>
        <v>135</v>
      </c>
      <c r="AM36" s="272">
        <f t="shared" si="5"/>
        <v>135</v>
      </c>
      <c r="AN36" s="273">
        <f t="shared" si="4"/>
        <v>4860</v>
      </c>
    </row>
    <row r="37" spans="2:40" ht="20.100000000000001" customHeight="1" thickTop="1" x14ac:dyDescent="0.15">
      <c r="B37" s="1068" t="s">
        <v>528</v>
      </c>
      <c r="C37" s="1069"/>
      <c r="D37" s="278">
        <f>D36-D30</f>
        <v>135</v>
      </c>
      <c r="E37" s="279">
        <f t="shared" ref="E37:AM37" si="6">E36-E30</f>
        <v>135</v>
      </c>
      <c r="F37" s="279">
        <f t="shared" si="6"/>
        <v>35</v>
      </c>
      <c r="G37" s="278">
        <f t="shared" si="6"/>
        <v>35</v>
      </c>
      <c r="H37" s="279">
        <f t="shared" si="6"/>
        <v>110</v>
      </c>
      <c r="I37" s="279">
        <f t="shared" si="6"/>
        <v>127.5</v>
      </c>
      <c r="J37" s="278">
        <f t="shared" si="6"/>
        <v>105</v>
      </c>
      <c r="K37" s="279">
        <f t="shared" si="6"/>
        <v>90</v>
      </c>
      <c r="L37" s="279">
        <f t="shared" si="6"/>
        <v>85</v>
      </c>
      <c r="M37" s="278">
        <f t="shared" si="6"/>
        <v>55</v>
      </c>
      <c r="N37" s="279">
        <f t="shared" si="6"/>
        <v>135</v>
      </c>
      <c r="O37" s="279">
        <f t="shared" si="6"/>
        <v>130</v>
      </c>
      <c r="P37" s="278">
        <f t="shared" si="6"/>
        <v>125</v>
      </c>
      <c r="Q37" s="279">
        <f t="shared" si="6"/>
        <v>132.5</v>
      </c>
      <c r="R37" s="279">
        <f t="shared" si="6"/>
        <v>132.5</v>
      </c>
      <c r="S37" s="278">
        <f t="shared" si="6"/>
        <v>132.5</v>
      </c>
      <c r="T37" s="279">
        <f t="shared" si="6"/>
        <v>135</v>
      </c>
      <c r="U37" s="279">
        <f t="shared" si="6"/>
        <v>57.5</v>
      </c>
      <c r="V37" s="278">
        <f t="shared" si="6"/>
        <v>115</v>
      </c>
      <c r="W37" s="279">
        <f t="shared" si="6"/>
        <v>112.5</v>
      </c>
      <c r="X37" s="279">
        <f t="shared" si="6"/>
        <v>130</v>
      </c>
      <c r="Y37" s="278">
        <f t="shared" si="6"/>
        <v>135</v>
      </c>
      <c r="Z37" s="279">
        <f t="shared" si="6"/>
        <v>112.5</v>
      </c>
      <c r="AA37" s="279">
        <f t="shared" si="6"/>
        <v>110</v>
      </c>
      <c r="AB37" s="278">
        <f t="shared" si="6"/>
        <v>132.5</v>
      </c>
      <c r="AC37" s="279">
        <f t="shared" si="6"/>
        <v>135</v>
      </c>
      <c r="AD37" s="279">
        <f t="shared" si="6"/>
        <v>135</v>
      </c>
      <c r="AE37" s="278">
        <f t="shared" si="6"/>
        <v>135</v>
      </c>
      <c r="AF37" s="279">
        <f t="shared" si="6"/>
        <v>120</v>
      </c>
      <c r="AG37" s="279">
        <f t="shared" si="6"/>
        <v>135</v>
      </c>
      <c r="AH37" s="278">
        <f t="shared" si="6"/>
        <v>132.5</v>
      </c>
      <c r="AI37" s="280">
        <f t="shared" si="6"/>
        <v>132.5</v>
      </c>
      <c r="AJ37" s="279">
        <f t="shared" si="6"/>
        <v>135</v>
      </c>
      <c r="AK37" s="278">
        <f t="shared" si="6"/>
        <v>132.5</v>
      </c>
      <c r="AL37" s="279">
        <f t="shared" si="6"/>
        <v>35</v>
      </c>
      <c r="AM37" s="279">
        <f t="shared" si="6"/>
        <v>-115</v>
      </c>
      <c r="AN37" s="269">
        <f t="shared" si="4"/>
        <v>3852.5</v>
      </c>
    </row>
    <row r="38" spans="2:40" ht="20.100000000000001" customHeight="1" thickBot="1" x14ac:dyDescent="0.2">
      <c r="B38" s="1070" t="s">
        <v>529</v>
      </c>
      <c r="C38" s="1071"/>
      <c r="D38" s="274"/>
      <c r="E38" s="275"/>
      <c r="F38" s="275"/>
      <c r="G38" s="274"/>
      <c r="H38" s="275"/>
      <c r="I38" s="275"/>
      <c r="J38" s="274"/>
      <c r="K38" s="275"/>
      <c r="L38" s="275"/>
      <c r="M38" s="274"/>
      <c r="N38" s="275"/>
      <c r="O38" s="275"/>
      <c r="P38" s="274"/>
      <c r="Q38" s="275"/>
      <c r="R38" s="275"/>
      <c r="S38" s="274"/>
      <c r="T38" s="275"/>
      <c r="U38" s="275"/>
      <c r="V38" s="274"/>
      <c r="W38" s="275"/>
      <c r="X38" s="275"/>
      <c r="Y38" s="274"/>
      <c r="Z38" s="275"/>
      <c r="AA38" s="275"/>
      <c r="AB38" s="274"/>
      <c r="AC38" s="275"/>
      <c r="AD38" s="275"/>
      <c r="AE38" s="274"/>
      <c r="AF38" s="275"/>
      <c r="AG38" s="275"/>
      <c r="AH38" s="274"/>
      <c r="AI38" s="275"/>
      <c r="AJ38" s="275"/>
      <c r="AK38" s="274"/>
      <c r="AL38" s="275"/>
      <c r="AM38" s="275"/>
      <c r="AN38" s="276">
        <f t="shared" si="4"/>
        <v>0</v>
      </c>
    </row>
  </sheetData>
  <mergeCells count="48">
    <mergeCell ref="P4:R4"/>
    <mergeCell ref="B12:C12"/>
    <mergeCell ref="B13:C13"/>
    <mergeCell ref="B14:C14"/>
    <mergeCell ref="B15:C15"/>
    <mergeCell ref="G4:I4"/>
    <mergeCell ref="B17:C17"/>
    <mergeCell ref="B16:C16"/>
    <mergeCell ref="P28:R28"/>
    <mergeCell ref="B21:C21"/>
    <mergeCell ref="B22:C22"/>
    <mergeCell ref="G28:I28"/>
    <mergeCell ref="B19:C19"/>
    <mergeCell ref="B20:C20"/>
    <mergeCell ref="J28:L28"/>
    <mergeCell ref="M28:O28"/>
    <mergeCell ref="B18:C18"/>
    <mergeCell ref="AN4:AN5"/>
    <mergeCell ref="B6:C8"/>
    <mergeCell ref="B9:C9"/>
    <mergeCell ref="B10:C10"/>
    <mergeCell ref="B11:C11"/>
    <mergeCell ref="S4:U4"/>
    <mergeCell ref="V4:X4"/>
    <mergeCell ref="Y4:AA4"/>
    <mergeCell ref="AB4:AD4"/>
    <mergeCell ref="AE4:AG4"/>
    <mergeCell ref="AH4:AJ4"/>
    <mergeCell ref="B4:C5"/>
    <mergeCell ref="D4:F4"/>
    <mergeCell ref="AK4:AM4"/>
    <mergeCell ref="J4:L4"/>
    <mergeCell ref="M4:O4"/>
    <mergeCell ref="B38:C38"/>
    <mergeCell ref="AK28:AM28"/>
    <mergeCell ref="AN28:AN29"/>
    <mergeCell ref="B30:C30"/>
    <mergeCell ref="B31:C31"/>
    <mergeCell ref="B32:B36"/>
    <mergeCell ref="B37:C37"/>
    <mergeCell ref="S28:U28"/>
    <mergeCell ref="V28:X28"/>
    <mergeCell ref="Y28:AA28"/>
    <mergeCell ref="AB28:AD28"/>
    <mergeCell ref="AE28:AG28"/>
    <mergeCell ref="AH28:AJ28"/>
    <mergeCell ref="B28:C29"/>
    <mergeCell ref="D28:F28"/>
  </mergeCells>
  <phoneticPr fontId="4"/>
  <pageMargins left="0.7" right="0.7" top="0.75" bottom="0.75" header="0.3" footer="0.3"/>
  <pageSetup paperSize="9" scale="5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29"/>
  <sheetViews>
    <sheetView zoomScale="75" zoomScaleNormal="75" zoomScaleSheetLayoutView="80" workbookViewId="0"/>
  </sheetViews>
  <sheetFormatPr defaultRowHeight="13.5" x14ac:dyDescent="0.15"/>
  <cols>
    <col min="1" max="1" width="1.625" style="26" customWidth="1"/>
    <col min="2" max="2" width="5" style="26" customWidth="1"/>
    <col min="3" max="3" width="22.5" style="26" bestFit="1" customWidth="1"/>
    <col min="4" max="4" width="30" style="26" bestFit="1" customWidth="1"/>
    <col min="5" max="6" width="6" style="26" bestFit="1" customWidth="1"/>
    <col min="7" max="7" width="17.625" style="26" customWidth="1"/>
    <col min="8" max="8" width="10.625" style="26" customWidth="1"/>
    <col min="9" max="9" width="17.625" style="26" customWidth="1"/>
    <col min="10" max="10" width="10.625" style="26" customWidth="1"/>
    <col min="11" max="11" width="15.125" style="27" bestFit="1" customWidth="1"/>
    <col min="12" max="12" width="17.625" style="26" customWidth="1"/>
    <col min="13" max="13" width="10.625" style="26" customWidth="1"/>
    <col min="14" max="14" width="17.625" style="26" customWidth="1"/>
    <col min="15" max="15" width="10.625" style="26" customWidth="1"/>
    <col min="16" max="16" width="19.75" style="26" bestFit="1" customWidth="1"/>
    <col min="17" max="16384" width="9" style="26"/>
  </cols>
  <sheetData>
    <row r="1" spans="2:16" ht="9.9499999999999993" customHeight="1" x14ac:dyDescent="0.15"/>
    <row r="2" spans="2:16" ht="24.95" customHeight="1" thickBot="1" x14ac:dyDescent="0.2">
      <c r="B2" s="5" t="s">
        <v>222</v>
      </c>
      <c r="C2" s="5"/>
      <c r="D2" s="5"/>
      <c r="E2" s="28"/>
      <c r="F2" s="1093"/>
      <c r="G2" s="1094"/>
      <c r="H2" s="285" t="s">
        <v>203</v>
      </c>
      <c r="I2" s="257" t="s">
        <v>538</v>
      </c>
      <c r="J2" s="257"/>
      <c r="K2" s="285" t="s">
        <v>204</v>
      </c>
      <c r="L2" s="257" t="s">
        <v>372</v>
      </c>
      <c r="M2" s="29"/>
      <c r="P2" s="282"/>
    </row>
    <row r="3" spans="2:16" ht="20.100000000000001" customHeight="1" x14ac:dyDescent="0.15">
      <c r="B3" s="1095" t="s">
        <v>70</v>
      </c>
      <c r="C3" s="1088" t="s">
        <v>34</v>
      </c>
      <c r="D3" s="1088" t="s">
        <v>101</v>
      </c>
      <c r="E3" s="1097" t="s">
        <v>35</v>
      </c>
      <c r="F3" s="1098"/>
      <c r="G3" s="283" t="s">
        <v>36</v>
      </c>
      <c r="H3" s="283" t="s">
        <v>103</v>
      </c>
      <c r="I3" s="283" t="s">
        <v>102</v>
      </c>
      <c r="J3" s="1088" t="s">
        <v>76</v>
      </c>
      <c r="K3" s="30" t="s">
        <v>223</v>
      </c>
      <c r="L3" s="283" t="s">
        <v>37</v>
      </c>
      <c r="M3" s="283" t="s">
        <v>104</v>
      </c>
      <c r="N3" s="283" t="s">
        <v>38</v>
      </c>
      <c r="O3" s="283" t="s">
        <v>39</v>
      </c>
      <c r="P3" s="325" t="s">
        <v>40</v>
      </c>
    </row>
    <row r="4" spans="2:16" ht="20.100000000000001" customHeight="1" x14ac:dyDescent="0.15">
      <c r="B4" s="1096"/>
      <c r="C4" s="1089"/>
      <c r="D4" s="1089"/>
      <c r="E4" s="7" t="s">
        <v>77</v>
      </c>
      <c r="F4" s="7" t="s">
        <v>7</v>
      </c>
      <c r="G4" s="8" t="s">
        <v>224</v>
      </c>
      <c r="H4" s="8" t="s">
        <v>225</v>
      </c>
      <c r="I4" s="8" t="s">
        <v>105</v>
      </c>
      <c r="J4" s="1089"/>
      <c r="K4" s="9" t="s">
        <v>226</v>
      </c>
      <c r="L4" s="8" t="s">
        <v>973</v>
      </c>
      <c r="M4" s="8" t="s">
        <v>227</v>
      </c>
      <c r="N4" s="8" t="s">
        <v>975</v>
      </c>
      <c r="O4" s="8" t="s">
        <v>228</v>
      </c>
      <c r="P4" s="326" t="s">
        <v>974</v>
      </c>
    </row>
    <row r="5" spans="2:16" ht="20.100000000000001" customHeight="1" x14ac:dyDescent="0.15">
      <c r="B5" s="1092" t="s">
        <v>152</v>
      </c>
      <c r="C5" s="679" t="s">
        <v>337</v>
      </c>
      <c r="D5" s="679" t="s">
        <v>358</v>
      </c>
      <c r="E5" s="679">
        <v>50</v>
      </c>
      <c r="F5" s="680" t="s">
        <v>221</v>
      </c>
      <c r="G5" s="679">
        <v>2160000</v>
      </c>
      <c r="H5" s="287">
        <v>0</v>
      </c>
      <c r="I5" s="286">
        <f>G5*(1-H5)</f>
        <v>2160000</v>
      </c>
      <c r="J5" s="679">
        <v>1000</v>
      </c>
      <c r="K5" s="684">
        <f>10/1000</f>
        <v>0.01</v>
      </c>
      <c r="L5" s="685">
        <f>I5*K5</f>
        <v>21600</v>
      </c>
      <c r="M5" s="686">
        <v>0</v>
      </c>
      <c r="N5" s="685">
        <f t="shared" ref="N5:N9" si="0">L5*M5</f>
        <v>0</v>
      </c>
      <c r="O5" s="685">
        <v>31</v>
      </c>
      <c r="P5" s="687">
        <f>IF(O5="","",(L5-N5)/O5)</f>
        <v>696.77419354838707</v>
      </c>
    </row>
    <row r="6" spans="2:16" ht="20.100000000000001" customHeight="1" x14ac:dyDescent="0.15">
      <c r="B6" s="1090"/>
      <c r="C6" s="679" t="s">
        <v>338</v>
      </c>
      <c r="D6" s="679" t="s">
        <v>358</v>
      </c>
      <c r="E6" s="679">
        <v>70</v>
      </c>
      <c r="F6" s="680" t="s">
        <v>221</v>
      </c>
      <c r="G6" s="679">
        <v>3024000</v>
      </c>
      <c r="H6" s="287">
        <v>0</v>
      </c>
      <c r="I6" s="286">
        <f t="shared" ref="I6:I7" si="1">G6*(1-H6)</f>
        <v>3024000</v>
      </c>
      <c r="J6" s="679">
        <v>1000</v>
      </c>
      <c r="K6" s="684">
        <f t="shared" ref="K6:K9" si="2">10/1000</f>
        <v>0.01</v>
      </c>
      <c r="L6" s="685">
        <f t="shared" ref="L6:L7" si="3">I6*K6</f>
        <v>30240</v>
      </c>
      <c r="M6" s="686">
        <v>0</v>
      </c>
      <c r="N6" s="685">
        <f t="shared" si="0"/>
        <v>0</v>
      </c>
      <c r="O6" s="685">
        <v>31</v>
      </c>
      <c r="P6" s="687">
        <f t="shared" ref="P6:P7" si="4">IF(O6="","",(L6-N6)/O6)</f>
        <v>975.48387096774195</v>
      </c>
    </row>
    <row r="7" spans="2:16" ht="20.100000000000001" customHeight="1" x14ac:dyDescent="0.15">
      <c r="B7" s="1090"/>
      <c r="C7" s="679" t="s">
        <v>339</v>
      </c>
      <c r="D7" s="681" t="s">
        <v>340</v>
      </c>
      <c r="E7" s="679">
        <v>6</v>
      </c>
      <c r="F7" s="680" t="s">
        <v>221</v>
      </c>
      <c r="G7" s="679">
        <v>600000</v>
      </c>
      <c r="H7" s="287">
        <v>0</v>
      </c>
      <c r="I7" s="286">
        <f t="shared" si="1"/>
        <v>600000</v>
      </c>
      <c r="J7" s="679">
        <v>1000</v>
      </c>
      <c r="K7" s="684">
        <f t="shared" si="2"/>
        <v>0.01</v>
      </c>
      <c r="L7" s="685">
        <f t="shared" si="3"/>
        <v>6000</v>
      </c>
      <c r="M7" s="686">
        <v>0</v>
      </c>
      <c r="N7" s="685">
        <f t="shared" si="0"/>
        <v>0</v>
      </c>
      <c r="O7" s="685">
        <v>5</v>
      </c>
      <c r="P7" s="687">
        <f t="shared" si="4"/>
        <v>1200</v>
      </c>
    </row>
    <row r="8" spans="2:16" ht="20.100000000000001" customHeight="1" x14ac:dyDescent="0.15">
      <c r="B8" s="1090"/>
      <c r="C8" s="679" t="s">
        <v>341</v>
      </c>
      <c r="D8" s="679" t="s">
        <v>869</v>
      </c>
      <c r="E8" s="682">
        <v>10</v>
      </c>
      <c r="F8" s="680" t="s">
        <v>806</v>
      </c>
      <c r="G8" s="679">
        <v>24000000</v>
      </c>
      <c r="H8" s="287">
        <v>0.5</v>
      </c>
      <c r="I8" s="286">
        <f t="shared" ref="I8:I9" si="5">G8*(1-H8)</f>
        <v>12000000</v>
      </c>
      <c r="J8" s="679">
        <v>1000</v>
      </c>
      <c r="K8" s="684">
        <f t="shared" si="2"/>
        <v>0.01</v>
      </c>
      <c r="L8" s="685">
        <f t="shared" ref="L8:L9" si="6">I8*K8</f>
        <v>120000</v>
      </c>
      <c r="M8" s="686">
        <v>0</v>
      </c>
      <c r="N8" s="685">
        <f t="shared" si="0"/>
        <v>0</v>
      </c>
      <c r="O8" s="685">
        <v>7</v>
      </c>
      <c r="P8" s="687">
        <f t="shared" ref="P8:P9" si="7">IF(O8="","",(L8-N8)/O8)</f>
        <v>17142.857142857141</v>
      </c>
    </row>
    <row r="9" spans="2:16" ht="20.100000000000001" customHeight="1" x14ac:dyDescent="0.15">
      <c r="B9" s="1090"/>
      <c r="C9" s="679" t="s">
        <v>342</v>
      </c>
      <c r="D9" s="679" t="s">
        <v>343</v>
      </c>
      <c r="E9" s="682">
        <v>10</v>
      </c>
      <c r="F9" s="680" t="s">
        <v>344</v>
      </c>
      <c r="G9" s="679">
        <v>300000</v>
      </c>
      <c r="H9" s="287">
        <v>0</v>
      </c>
      <c r="I9" s="286">
        <f t="shared" si="5"/>
        <v>300000</v>
      </c>
      <c r="J9" s="679">
        <v>1000</v>
      </c>
      <c r="K9" s="684">
        <f t="shared" si="2"/>
        <v>0.01</v>
      </c>
      <c r="L9" s="685">
        <f t="shared" si="6"/>
        <v>3000</v>
      </c>
      <c r="M9" s="686">
        <v>0</v>
      </c>
      <c r="N9" s="685">
        <f t="shared" si="0"/>
        <v>0</v>
      </c>
      <c r="O9" s="685">
        <v>17</v>
      </c>
      <c r="P9" s="687">
        <f t="shared" si="7"/>
        <v>176.47058823529412</v>
      </c>
    </row>
    <row r="10" spans="2:16" ht="20.100000000000001" customHeight="1" x14ac:dyDescent="0.15">
      <c r="B10" s="1091"/>
      <c r="C10" s="33" t="s">
        <v>41</v>
      </c>
      <c r="D10" s="34"/>
      <c r="E10" s="34"/>
      <c r="F10" s="35"/>
      <c r="G10" s="34">
        <f>SUM(G5:G9)</f>
        <v>30084000</v>
      </c>
      <c r="H10" s="34"/>
      <c r="I10" s="483">
        <f>SUM(I5:I9)</f>
        <v>18084000</v>
      </c>
      <c r="J10" s="483"/>
      <c r="K10" s="486"/>
      <c r="L10" s="483">
        <f>SUM(L5:L9)</f>
        <v>180840</v>
      </c>
      <c r="M10" s="483"/>
      <c r="N10" s="483"/>
      <c r="O10" s="483"/>
      <c r="P10" s="487">
        <f>SUM(P5:P9)</f>
        <v>20191.585795608564</v>
      </c>
    </row>
    <row r="11" spans="2:16" ht="20.100000000000001" customHeight="1" x14ac:dyDescent="0.15">
      <c r="B11" s="1092" t="s">
        <v>153</v>
      </c>
      <c r="C11" s="679" t="s">
        <v>345</v>
      </c>
      <c r="D11" s="679" t="s">
        <v>346</v>
      </c>
      <c r="E11" s="679">
        <v>1</v>
      </c>
      <c r="F11" s="680" t="s">
        <v>43</v>
      </c>
      <c r="G11" s="679">
        <v>248000</v>
      </c>
      <c r="H11" s="287">
        <v>0</v>
      </c>
      <c r="I11" s="286">
        <f>G11*(1-H11)</f>
        <v>248000</v>
      </c>
      <c r="J11" s="679">
        <v>1000</v>
      </c>
      <c r="K11" s="684">
        <f t="shared" ref="K11:K18" si="8">10/1000</f>
        <v>0.01</v>
      </c>
      <c r="L11" s="679">
        <f t="shared" ref="L11:L19" si="9">I11*K11</f>
        <v>2480</v>
      </c>
      <c r="M11" s="686">
        <v>0</v>
      </c>
      <c r="N11" s="685">
        <f t="shared" ref="N11:N19" si="10">L11*M11</f>
        <v>0</v>
      </c>
      <c r="O11" s="685">
        <v>5</v>
      </c>
      <c r="P11" s="687">
        <f t="shared" ref="P11:P19" si="11">IF(O11="","",(L11-N11)/O11)</f>
        <v>496</v>
      </c>
    </row>
    <row r="12" spans="2:16" ht="20.100000000000001" customHeight="1" x14ac:dyDescent="0.15">
      <c r="B12" s="1090"/>
      <c r="C12" s="679" t="s">
        <v>192</v>
      </c>
      <c r="D12" s="679" t="s">
        <v>347</v>
      </c>
      <c r="E12" s="679">
        <v>1</v>
      </c>
      <c r="F12" s="680" t="s">
        <v>43</v>
      </c>
      <c r="G12" s="679">
        <v>920000</v>
      </c>
      <c r="H12" s="287">
        <v>0</v>
      </c>
      <c r="I12" s="286">
        <v>920000</v>
      </c>
      <c r="J12" s="679">
        <v>1000</v>
      </c>
      <c r="K12" s="684">
        <f t="shared" si="8"/>
        <v>0.01</v>
      </c>
      <c r="L12" s="679">
        <f t="shared" si="9"/>
        <v>9200</v>
      </c>
      <c r="M12" s="686">
        <v>0</v>
      </c>
      <c r="N12" s="685">
        <f t="shared" si="10"/>
        <v>0</v>
      </c>
      <c r="O12" s="685">
        <v>4</v>
      </c>
      <c r="P12" s="687">
        <f t="shared" ref="P12:P13" si="12">IF(O12="","",(L12-N12)/O12)</f>
        <v>2300</v>
      </c>
    </row>
    <row r="13" spans="2:16" ht="20.100000000000001" customHeight="1" x14ac:dyDescent="0.15">
      <c r="B13" s="1090"/>
      <c r="C13" s="681" t="s">
        <v>348</v>
      </c>
      <c r="D13" s="681" t="s">
        <v>813</v>
      </c>
      <c r="E13" s="679">
        <v>1</v>
      </c>
      <c r="F13" s="683" t="s">
        <v>235</v>
      </c>
      <c r="G13" s="679">
        <v>1500000</v>
      </c>
      <c r="H13" s="287">
        <v>0</v>
      </c>
      <c r="I13" s="286">
        <f t="shared" ref="I13" si="13">G13*(1-H13)</f>
        <v>1500000</v>
      </c>
      <c r="J13" s="679">
        <v>1000</v>
      </c>
      <c r="K13" s="684">
        <f t="shared" si="8"/>
        <v>0.01</v>
      </c>
      <c r="L13" s="679">
        <f t="shared" si="9"/>
        <v>15000</v>
      </c>
      <c r="M13" s="686">
        <v>0</v>
      </c>
      <c r="N13" s="685">
        <f t="shared" si="10"/>
        <v>0</v>
      </c>
      <c r="O13" s="685">
        <v>2</v>
      </c>
      <c r="P13" s="687">
        <f t="shared" si="12"/>
        <v>7500</v>
      </c>
    </row>
    <row r="14" spans="2:16" ht="20.100000000000001" customHeight="1" x14ac:dyDescent="0.15">
      <c r="B14" s="1090"/>
      <c r="C14" s="679" t="s">
        <v>349</v>
      </c>
      <c r="D14" s="679" t="s">
        <v>350</v>
      </c>
      <c r="E14" s="679">
        <v>1</v>
      </c>
      <c r="F14" s="683" t="s">
        <v>78</v>
      </c>
      <c r="G14" s="679">
        <v>1923000</v>
      </c>
      <c r="H14" s="287">
        <v>0</v>
      </c>
      <c r="I14" s="286">
        <f t="shared" ref="I14:I19" si="14">G14*(1-H14)</f>
        <v>1923000</v>
      </c>
      <c r="J14" s="679">
        <v>1000</v>
      </c>
      <c r="K14" s="684">
        <f t="shared" si="8"/>
        <v>0.01</v>
      </c>
      <c r="L14" s="679">
        <f t="shared" ref="L14" si="15">I14*K14</f>
        <v>19230</v>
      </c>
      <c r="M14" s="686">
        <v>0</v>
      </c>
      <c r="N14" s="685">
        <f t="shared" si="10"/>
        <v>0</v>
      </c>
      <c r="O14" s="685">
        <v>4</v>
      </c>
      <c r="P14" s="687">
        <f t="shared" ref="P14" si="16">IF(O14="","",(L14-N14)/O14)</f>
        <v>4807.5</v>
      </c>
    </row>
    <row r="15" spans="2:16" ht="20.100000000000001" customHeight="1" x14ac:dyDescent="0.15">
      <c r="B15" s="1090"/>
      <c r="C15" s="679" t="s">
        <v>899</v>
      </c>
      <c r="D15" s="679" t="s">
        <v>360</v>
      </c>
      <c r="E15" s="679">
        <v>1</v>
      </c>
      <c r="F15" s="680" t="s">
        <v>359</v>
      </c>
      <c r="G15" s="679">
        <v>249900</v>
      </c>
      <c r="H15" s="287">
        <v>0</v>
      </c>
      <c r="I15" s="286">
        <f t="shared" ref="I15" si="17">G15*(1-H15)</f>
        <v>249900</v>
      </c>
      <c r="J15" s="679">
        <v>1000</v>
      </c>
      <c r="K15" s="684">
        <f t="shared" si="8"/>
        <v>0.01</v>
      </c>
      <c r="L15" s="679">
        <f t="shared" ref="L15" si="18">I15*K15</f>
        <v>2499</v>
      </c>
      <c r="M15" s="686">
        <v>0</v>
      </c>
      <c r="N15" s="685">
        <f t="shared" si="10"/>
        <v>0</v>
      </c>
      <c r="O15" s="685">
        <v>7</v>
      </c>
      <c r="P15" s="687">
        <f t="shared" ref="P15" si="19">IF(O15="","",(L15-N15)/O15)</f>
        <v>357</v>
      </c>
    </row>
    <row r="16" spans="2:16" ht="20.100000000000001" customHeight="1" x14ac:dyDescent="0.15">
      <c r="B16" s="1090"/>
      <c r="C16" s="679" t="s">
        <v>384</v>
      </c>
      <c r="D16" s="679" t="s">
        <v>385</v>
      </c>
      <c r="E16" s="679">
        <v>1</v>
      </c>
      <c r="F16" s="680" t="s">
        <v>386</v>
      </c>
      <c r="G16" s="679">
        <v>241500</v>
      </c>
      <c r="H16" s="287">
        <v>0</v>
      </c>
      <c r="I16" s="286">
        <f t="shared" ref="I16" si="20">G16*(1-H16)</f>
        <v>241500</v>
      </c>
      <c r="J16" s="679">
        <v>1000</v>
      </c>
      <c r="K16" s="684">
        <f t="shared" si="8"/>
        <v>0.01</v>
      </c>
      <c r="L16" s="679">
        <f t="shared" ref="L16" si="21">I16*K16</f>
        <v>2415</v>
      </c>
      <c r="M16" s="686">
        <v>0</v>
      </c>
      <c r="N16" s="685">
        <f t="shared" si="10"/>
        <v>0</v>
      </c>
      <c r="O16" s="685">
        <v>7</v>
      </c>
      <c r="P16" s="687">
        <f t="shared" ref="P16" si="22">IF(O16="","",(L16-N16)/O16)</f>
        <v>345</v>
      </c>
    </row>
    <row r="17" spans="2:16" ht="20.100000000000001" customHeight="1" x14ac:dyDescent="0.15">
      <c r="B17" s="1090"/>
      <c r="C17" s="679" t="s">
        <v>411</v>
      </c>
      <c r="D17" s="679" t="s">
        <v>412</v>
      </c>
      <c r="E17" s="679">
        <v>1</v>
      </c>
      <c r="F17" s="680" t="s">
        <v>78</v>
      </c>
      <c r="G17" s="679">
        <v>225750</v>
      </c>
      <c r="H17" s="287">
        <v>0</v>
      </c>
      <c r="I17" s="286">
        <f t="shared" ref="I17" si="23">G17*(1-H17)</f>
        <v>225750</v>
      </c>
      <c r="J17" s="679">
        <v>1000</v>
      </c>
      <c r="K17" s="684">
        <f t="shared" si="8"/>
        <v>0.01</v>
      </c>
      <c r="L17" s="679">
        <f t="shared" ref="L17" si="24">I17*K17</f>
        <v>2257.5</v>
      </c>
      <c r="M17" s="686">
        <v>0</v>
      </c>
      <c r="N17" s="685">
        <f t="shared" si="10"/>
        <v>0</v>
      </c>
      <c r="O17" s="685">
        <v>7</v>
      </c>
      <c r="P17" s="687">
        <f t="shared" ref="P17" si="25">IF(O17="","",(L17-N17)/O17)</f>
        <v>322.5</v>
      </c>
    </row>
    <row r="18" spans="2:16" ht="20.100000000000001" customHeight="1" x14ac:dyDescent="0.15">
      <c r="B18" s="1090"/>
      <c r="C18" s="679" t="s">
        <v>898</v>
      </c>
      <c r="D18" s="679" t="s">
        <v>467</v>
      </c>
      <c r="E18" s="679">
        <v>1</v>
      </c>
      <c r="F18" s="680" t="s">
        <v>466</v>
      </c>
      <c r="G18" s="679">
        <v>5460000</v>
      </c>
      <c r="H18" s="287">
        <v>0</v>
      </c>
      <c r="I18" s="286">
        <f t="shared" si="14"/>
        <v>5460000</v>
      </c>
      <c r="J18" s="679">
        <v>1000</v>
      </c>
      <c r="K18" s="684">
        <f t="shared" si="8"/>
        <v>0.01</v>
      </c>
      <c r="L18" s="679">
        <f t="shared" ref="L18" si="26">I18*K18</f>
        <v>54600</v>
      </c>
      <c r="M18" s="686">
        <v>0</v>
      </c>
      <c r="N18" s="685">
        <f t="shared" si="10"/>
        <v>0</v>
      </c>
      <c r="O18" s="685">
        <v>7</v>
      </c>
      <c r="P18" s="687">
        <f t="shared" ref="P18" si="27">IF(O18="","",(L18-N18)/O18)</f>
        <v>7800</v>
      </c>
    </row>
    <row r="19" spans="2:16" ht="20.100000000000001" customHeight="1" x14ac:dyDescent="0.15">
      <c r="B19" s="1090"/>
      <c r="C19" s="679" t="s">
        <v>799</v>
      </c>
      <c r="D19" s="679" t="s">
        <v>800</v>
      </c>
      <c r="E19" s="679">
        <v>1</v>
      </c>
      <c r="F19" s="680" t="s">
        <v>801</v>
      </c>
      <c r="G19" s="679">
        <v>279300</v>
      </c>
      <c r="H19" s="287">
        <v>0</v>
      </c>
      <c r="I19" s="286">
        <f t="shared" si="14"/>
        <v>279300</v>
      </c>
      <c r="J19" s="286">
        <v>1000</v>
      </c>
      <c r="K19" s="288">
        <v>0.01</v>
      </c>
      <c r="L19" s="286">
        <f t="shared" si="9"/>
        <v>2793</v>
      </c>
      <c r="M19" s="32">
        <v>0</v>
      </c>
      <c r="N19" s="25">
        <f t="shared" si="10"/>
        <v>0</v>
      </c>
      <c r="O19" s="25">
        <v>7</v>
      </c>
      <c r="P19" s="138">
        <f t="shared" si="11"/>
        <v>399</v>
      </c>
    </row>
    <row r="20" spans="2:16" ht="20.100000000000001" customHeight="1" x14ac:dyDescent="0.15">
      <c r="B20" s="1091"/>
      <c r="C20" s="289" t="s">
        <v>42</v>
      </c>
      <c r="D20" s="289"/>
      <c r="E20" s="289"/>
      <c r="F20" s="290"/>
      <c r="G20" s="289">
        <f>SUM(G11:G19)</f>
        <v>11047450</v>
      </c>
      <c r="H20" s="289"/>
      <c r="I20" s="289">
        <f>SUM(I11:I19)</f>
        <v>11047450</v>
      </c>
      <c r="J20" s="289"/>
      <c r="K20" s="291"/>
      <c r="L20" s="289">
        <f>SUM(L11:L19)</f>
        <v>110474.5</v>
      </c>
      <c r="M20" s="34"/>
      <c r="N20" s="34"/>
      <c r="O20" s="34"/>
      <c r="P20" s="327">
        <f>SUM(P11:P19)</f>
        <v>24327</v>
      </c>
    </row>
    <row r="21" spans="2:16" ht="20.100000000000001" customHeight="1" x14ac:dyDescent="0.15">
      <c r="B21" s="1090"/>
      <c r="C21" s="286" t="s">
        <v>539</v>
      </c>
      <c r="D21" s="286" t="s">
        <v>454</v>
      </c>
      <c r="E21" s="286">
        <v>10</v>
      </c>
      <c r="F21" s="286" t="s">
        <v>465</v>
      </c>
      <c r="G21" s="484">
        <v>808000</v>
      </c>
      <c r="H21" s="292"/>
      <c r="I21" s="286">
        <f t="shared" ref="I21:I26" si="28">G21*(1-H21)</f>
        <v>808000</v>
      </c>
      <c r="J21" s="286"/>
      <c r="K21" s="288">
        <v>1</v>
      </c>
      <c r="L21" s="286">
        <f t="shared" ref="L21:L26" si="29">I21*K21</f>
        <v>808000</v>
      </c>
      <c r="M21" s="485">
        <v>0.05</v>
      </c>
      <c r="N21" s="25">
        <f t="shared" ref="N21:N26" si="30">L21*M21</f>
        <v>40400</v>
      </c>
      <c r="O21" s="307">
        <v>28</v>
      </c>
      <c r="P21" s="138">
        <f t="shared" ref="P21:P26" si="31">IF(O21="","",(L21-N21)/O21)</f>
        <v>27414.285714285714</v>
      </c>
    </row>
    <row r="22" spans="2:16" ht="20.100000000000001" customHeight="1" x14ac:dyDescent="0.15">
      <c r="B22" s="1090"/>
      <c r="C22" s="286" t="s">
        <v>539</v>
      </c>
      <c r="D22" s="286" t="s">
        <v>542</v>
      </c>
      <c r="E22" s="286">
        <v>10</v>
      </c>
      <c r="F22" s="286" t="s">
        <v>465</v>
      </c>
      <c r="G22" s="484">
        <v>808000</v>
      </c>
      <c r="H22" s="292"/>
      <c r="I22" s="286">
        <f t="shared" si="28"/>
        <v>808000</v>
      </c>
      <c r="J22" s="286"/>
      <c r="K22" s="288">
        <v>1</v>
      </c>
      <c r="L22" s="286">
        <f t="shared" si="29"/>
        <v>808000</v>
      </c>
      <c r="M22" s="485">
        <v>0.05</v>
      </c>
      <c r="N22" s="25">
        <f t="shared" si="30"/>
        <v>40400</v>
      </c>
      <c r="O22" s="307">
        <v>28</v>
      </c>
      <c r="P22" s="138">
        <f t="shared" si="31"/>
        <v>27414.285714285714</v>
      </c>
    </row>
    <row r="23" spans="2:16" ht="20.100000000000001" customHeight="1" x14ac:dyDescent="0.15">
      <c r="B23" s="1090"/>
      <c r="C23" s="307" t="s">
        <v>543</v>
      </c>
      <c r="D23" s="307"/>
      <c r="E23" s="307">
        <v>10</v>
      </c>
      <c r="F23" s="286" t="s">
        <v>465</v>
      </c>
      <c r="G23" s="484">
        <v>496000</v>
      </c>
      <c r="H23" s="292"/>
      <c r="I23" s="286">
        <f t="shared" si="28"/>
        <v>496000</v>
      </c>
      <c r="J23" s="286"/>
      <c r="K23" s="288">
        <v>1</v>
      </c>
      <c r="L23" s="286">
        <f t="shared" si="29"/>
        <v>496000</v>
      </c>
      <c r="M23" s="485">
        <v>0.05</v>
      </c>
      <c r="N23" s="25">
        <f t="shared" si="30"/>
        <v>24800</v>
      </c>
      <c r="O23" s="307">
        <v>30</v>
      </c>
      <c r="P23" s="138">
        <f t="shared" si="31"/>
        <v>15706.666666666666</v>
      </c>
    </row>
    <row r="24" spans="2:16" ht="20.100000000000001" customHeight="1" x14ac:dyDescent="0.15">
      <c r="B24" s="1090"/>
      <c r="C24" s="307" t="s">
        <v>544</v>
      </c>
      <c r="D24" s="307" t="s">
        <v>540</v>
      </c>
      <c r="E24" s="307">
        <v>10</v>
      </c>
      <c r="F24" s="286" t="s">
        <v>465</v>
      </c>
      <c r="G24" s="484">
        <v>1838000</v>
      </c>
      <c r="H24" s="292"/>
      <c r="I24" s="286">
        <f t="shared" si="28"/>
        <v>1838000</v>
      </c>
      <c r="J24" s="286"/>
      <c r="K24" s="288">
        <v>1</v>
      </c>
      <c r="L24" s="286">
        <f t="shared" si="29"/>
        <v>1838000</v>
      </c>
      <c r="M24" s="485">
        <v>0.05</v>
      </c>
      <c r="N24" s="25">
        <f t="shared" si="30"/>
        <v>91900</v>
      </c>
      <c r="O24" s="307">
        <v>30</v>
      </c>
      <c r="P24" s="138">
        <f t="shared" si="31"/>
        <v>58203.333333333336</v>
      </c>
    </row>
    <row r="25" spans="2:16" ht="20.100000000000001" customHeight="1" x14ac:dyDescent="0.15">
      <c r="B25" s="1090"/>
      <c r="C25" s="286" t="s">
        <v>418</v>
      </c>
      <c r="D25" s="286"/>
      <c r="E25" s="286">
        <v>10</v>
      </c>
      <c r="F25" s="286" t="s">
        <v>465</v>
      </c>
      <c r="G25" s="286">
        <v>1380000</v>
      </c>
      <c r="H25" s="292">
        <v>0</v>
      </c>
      <c r="I25" s="286">
        <f t="shared" si="28"/>
        <v>1380000</v>
      </c>
      <c r="J25" s="286"/>
      <c r="K25" s="288">
        <v>1</v>
      </c>
      <c r="L25" s="286">
        <f t="shared" si="29"/>
        <v>1380000</v>
      </c>
      <c r="M25" s="485">
        <v>0.05</v>
      </c>
      <c r="N25" s="25">
        <f t="shared" si="30"/>
        <v>69000</v>
      </c>
      <c r="O25" s="307">
        <v>30</v>
      </c>
      <c r="P25" s="138">
        <f t="shared" si="31"/>
        <v>43700</v>
      </c>
    </row>
    <row r="26" spans="2:16" ht="20.100000000000001" customHeight="1" x14ac:dyDescent="0.15">
      <c r="B26" s="1090"/>
      <c r="C26" s="307" t="s">
        <v>681</v>
      </c>
      <c r="D26" s="286" t="s">
        <v>541</v>
      </c>
      <c r="E26" s="286">
        <v>10</v>
      </c>
      <c r="F26" s="286" t="s">
        <v>465</v>
      </c>
      <c r="G26" s="286">
        <v>1730000</v>
      </c>
      <c r="H26" s="292">
        <v>0</v>
      </c>
      <c r="I26" s="286">
        <f t="shared" si="28"/>
        <v>1730000</v>
      </c>
      <c r="J26" s="286"/>
      <c r="K26" s="288">
        <v>1</v>
      </c>
      <c r="L26" s="286">
        <f t="shared" si="29"/>
        <v>1730000</v>
      </c>
      <c r="M26" s="485">
        <v>0.05</v>
      </c>
      <c r="N26" s="25">
        <f t="shared" si="30"/>
        <v>86500</v>
      </c>
      <c r="O26" s="307">
        <v>30</v>
      </c>
      <c r="P26" s="138">
        <f t="shared" si="31"/>
        <v>54783.333333333336</v>
      </c>
    </row>
    <row r="27" spans="2:16" ht="20.100000000000001" customHeight="1" x14ac:dyDescent="0.15">
      <c r="B27" s="1091"/>
      <c r="C27" s="37" t="s">
        <v>42</v>
      </c>
      <c r="D27" s="34"/>
      <c r="E27" s="34"/>
      <c r="F27" s="35"/>
      <c r="G27" s="34">
        <f>SUM(G21:G26)</f>
        <v>7060000</v>
      </c>
      <c r="H27" s="34"/>
      <c r="I27" s="34">
        <f>SUM(I21:I26)</f>
        <v>7060000</v>
      </c>
      <c r="J27" s="34"/>
      <c r="K27" s="36"/>
      <c r="L27" s="34">
        <f>SUM(L21:L26)</f>
        <v>7060000</v>
      </c>
      <c r="M27" s="34"/>
      <c r="N27" s="34"/>
      <c r="O27" s="34"/>
      <c r="P27" s="327">
        <f>SUM(P21:P26)</f>
        <v>227221.90476190476</v>
      </c>
    </row>
    <row r="28" spans="2:16" ht="20.100000000000001" customHeight="1" thickBot="1" x14ac:dyDescent="0.2">
      <c r="B28" s="38"/>
      <c r="C28" s="39" t="s">
        <v>229</v>
      </c>
      <c r="D28" s="40"/>
      <c r="E28" s="40"/>
      <c r="F28" s="41"/>
      <c r="G28" s="40">
        <f>G10+G20+G27</f>
        <v>48191450</v>
      </c>
      <c r="H28" s="40"/>
      <c r="I28" s="40">
        <f>I10+I20+I27</f>
        <v>36191450</v>
      </c>
      <c r="J28" s="40"/>
      <c r="K28" s="42"/>
      <c r="L28" s="40">
        <f>L10+L20+L27</f>
        <v>7351314.5</v>
      </c>
      <c r="M28" s="40"/>
      <c r="N28" s="40"/>
      <c r="O28" s="40"/>
      <c r="P28" s="328">
        <f>P10+P20+P27</f>
        <v>271740.49055751332</v>
      </c>
    </row>
    <row r="29" spans="2:16" ht="11.25" customHeight="1" x14ac:dyDescent="0.15"/>
  </sheetData>
  <mergeCells count="9">
    <mergeCell ref="J3:J4"/>
    <mergeCell ref="B21:B27"/>
    <mergeCell ref="B11:B20"/>
    <mergeCell ref="B5:B10"/>
    <mergeCell ref="F2:G2"/>
    <mergeCell ref="B3:B4"/>
    <mergeCell ref="C3:C4"/>
    <mergeCell ref="D3:D4"/>
    <mergeCell ref="E3:F3"/>
  </mergeCells>
  <phoneticPr fontId="4"/>
  <pageMargins left="0.78740157480314965" right="0.78740157480314965" top="0.78740157480314965" bottom="0.78740157480314965" header="0.39370078740157483" footer="0.3937007874015748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
  <sheetViews>
    <sheetView workbookViewId="0">
      <selection activeCell="J6" sqref="J6"/>
    </sheetView>
  </sheetViews>
  <sheetFormatPr defaultRowHeight="13.5" x14ac:dyDescent="0.15"/>
  <cols>
    <col min="1" max="1" width="1.625" style="61" customWidth="1"/>
    <col min="2" max="2" width="7.625" style="61" customWidth="1"/>
    <col min="3" max="3" width="25.625" style="61" customWidth="1"/>
    <col min="4" max="15" width="15.625" style="61" customWidth="1"/>
    <col min="16" max="16384" width="9" style="61"/>
  </cols>
  <sheetData>
    <row r="1" spans="2:15" x14ac:dyDescent="0.15">
      <c r="B1" s="60"/>
      <c r="C1" s="60"/>
      <c r="D1" s="60"/>
      <c r="E1" s="60"/>
      <c r="F1" s="60"/>
      <c r="G1" s="60"/>
      <c r="H1" s="60"/>
      <c r="I1" s="60"/>
      <c r="J1" s="60"/>
      <c r="K1" s="60"/>
      <c r="L1" s="60"/>
      <c r="M1" s="60"/>
      <c r="N1" s="60"/>
    </row>
    <row r="2" spans="2:15" ht="14.25" thickBot="1" x14ac:dyDescent="0.2">
      <c r="B2" s="257" t="s">
        <v>796</v>
      </c>
      <c r="F2" s="281" t="s">
        <v>203</v>
      </c>
      <c r="G2" s="257" t="s">
        <v>691</v>
      </c>
      <c r="I2" s="281" t="s">
        <v>204</v>
      </c>
      <c r="J2" s="257" t="s">
        <v>263</v>
      </c>
    </row>
    <row r="3" spans="2:15" x14ac:dyDescent="0.15">
      <c r="B3" s="889" t="s">
        <v>89</v>
      </c>
      <c r="C3" s="890"/>
      <c r="D3" s="605" t="s">
        <v>373</v>
      </c>
      <c r="E3" s="605" t="s">
        <v>362</v>
      </c>
      <c r="F3" s="605" t="s">
        <v>363</v>
      </c>
      <c r="G3" s="605" t="s">
        <v>364</v>
      </c>
      <c r="H3" s="605" t="s">
        <v>365</v>
      </c>
      <c r="I3" s="605" t="s">
        <v>366</v>
      </c>
      <c r="J3" s="605" t="s">
        <v>367</v>
      </c>
      <c r="K3" s="605" t="s">
        <v>368</v>
      </c>
      <c r="L3" s="605" t="s">
        <v>388</v>
      </c>
      <c r="M3" s="606" t="s">
        <v>369</v>
      </c>
      <c r="N3" s="606" t="s">
        <v>135</v>
      </c>
      <c r="O3" s="606" t="s">
        <v>135</v>
      </c>
    </row>
    <row r="4" spans="2:15" ht="135" x14ac:dyDescent="0.15">
      <c r="B4" s="891" t="s">
        <v>80</v>
      </c>
      <c r="C4" s="603" t="s">
        <v>81</v>
      </c>
      <c r="D4" s="65" t="s">
        <v>774</v>
      </c>
      <c r="E4" s="65" t="s">
        <v>789</v>
      </c>
      <c r="F4" s="65" t="s">
        <v>377</v>
      </c>
      <c r="G4" s="65" t="s">
        <v>790</v>
      </c>
      <c r="H4" s="65" t="s">
        <v>390</v>
      </c>
      <c r="I4" s="65" t="s">
        <v>802</v>
      </c>
      <c r="J4" s="65" t="s">
        <v>775</v>
      </c>
      <c r="K4" s="65" t="s">
        <v>776</v>
      </c>
      <c r="L4" s="65"/>
      <c r="M4" s="66" t="s">
        <v>408</v>
      </c>
      <c r="N4" s="65"/>
      <c r="O4" s="66"/>
    </row>
    <row r="5" spans="2:15" ht="54" x14ac:dyDescent="0.15">
      <c r="B5" s="891"/>
      <c r="C5" s="603" t="s">
        <v>82</v>
      </c>
      <c r="D5" s="441" t="s">
        <v>706</v>
      </c>
      <c r="E5" s="441" t="s">
        <v>786</v>
      </c>
      <c r="F5" s="441" t="s">
        <v>791</v>
      </c>
      <c r="G5" s="603" t="s">
        <v>792</v>
      </c>
      <c r="H5" s="603" t="s">
        <v>382</v>
      </c>
      <c r="I5" s="603" t="s">
        <v>710</v>
      </c>
      <c r="J5" s="603" t="s">
        <v>779</v>
      </c>
      <c r="K5" s="603" t="s">
        <v>793</v>
      </c>
      <c r="L5" s="603"/>
      <c r="M5" s="68" t="s">
        <v>794</v>
      </c>
      <c r="N5" s="603"/>
      <c r="O5" s="68"/>
    </row>
    <row r="6" spans="2:15" ht="94.5" x14ac:dyDescent="0.15">
      <c r="B6" s="891"/>
      <c r="C6" s="603" t="s">
        <v>88</v>
      </c>
      <c r="D6" s="442" t="s">
        <v>715</v>
      </c>
      <c r="E6" s="442" t="s">
        <v>804</v>
      </c>
      <c r="F6" s="442" t="s">
        <v>798</v>
      </c>
      <c r="G6" s="65" t="s">
        <v>716</v>
      </c>
      <c r="H6" s="65" t="s">
        <v>717</v>
      </c>
      <c r="I6" s="65" t="s">
        <v>402</v>
      </c>
      <c r="J6" s="65" t="s">
        <v>401</v>
      </c>
      <c r="K6" s="65" t="s">
        <v>400</v>
      </c>
      <c r="L6" s="65"/>
      <c r="M6" s="66" t="s">
        <v>410</v>
      </c>
      <c r="N6" s="65"/>
      <c r="O6" s="66"/>
    </row>
    <row r="7" spans="2:15" x14ac:dyDescent="0.15">
      <c r="B7" s="891"/>
      <c r="C7" s="70" t="s">
        <v>85</v>
      </c>
      <c r="D7" s="604"/>
      <c r="E7" s="604">
        <v>2</v>
      </c>
      <c r="F7" s="604">
        <v>12</v>
      </c>
      <c r="G7" s="604"/>
      <c r="H7" s="603">
        <v>7</v>
      </c>
      <c r="I7" s="603">
        <v>8</v>
      </c>
      <c r="J7" s="603">
        <v>8</v>
      </c>
      <c r="K7" s="603">
        <v>13</v>
      </c>
      <c r="L7" s="603"/>
      <c r="M7" s="603">
        <v>2</v>
      </c>
      <c r="N7" s="603"/>
      <c r="O7" s="68"/>
    </row>
    <row r="8" spans="2:15" x14ac:dyDescent="0.15">
      <c r="B8" s="891"/>
      <c r="C8" s="604" t="s">
        <v>86</v>
      </c>
      <c r="D8" s="604">
        <v>24</v>
      </c>
      <c r="E8" s="604">
        <v>8</v>
      </c>
      <c r="F8" s="604">
        <v>16</v>
      </c>
      <c r="G8" s="604">
        <v>32</v>
      </c>
      <c r="H8" s="603">
        <v>8</v>
      </c>
      <c r="I8" s="603">
        <v>12</v>
      </c>
      <c r="J8" s="603">
        <v>8</v>
      </c>
      <c r="K8" s="603">
        <v>70</v>
      </c>
      <c r="L8" s="603"/>
      <c r="M8" s="603">
        <v>10</v>
      </c>
      <c r="N8" s="603"/>
      <c r="O8" s="68"/>
    </row>
    <row r="9" spans="2:15" x14ac:dyDescent="0.15">
      <c r="B9" s="891"/>
      <c r="C9" s="603" t="s">
        <v>87</v>
      </c>
      <c r="D9" s="603"/>
      <c r="E9" s="603"/>
      <c r="F9" s="603">
        <v>2</v>
      </c>
      <c r="G9" s="603"/>
      <c r="H9" s="603"/>
      <c r="I9" s="603"/>
      <c r="J9" s="603">
        <v>2</v>
      </c>
      <c r="K9" s="603">
        <v>2</v>
      </c>
      <c r="L9" s="603"/>
      <c r="M9" s="603">
        <v>2</v>
      </c>
      <c r="N9" s="603"/>
      <c r="O9" s="68"/>
    </row>
    <row r="10" spans="2:15" ht="27" x14ac:dyDescent="0.15">
      <c r="B10" s="892" t="s">
        <v>83</v>
      </c>
      <c r="C10" s="893"/>
      <c r="D10" s="65" t="s">
        <v>782</v>
      </c>
      <c r="E10" s="618"/>
      <c r="F10" s="444" t="s">
        <v>405</v>
      </c>
      <c r="G10" s="441"/>
      <c r="H10" s="604"/>
      <c r="I10" s="604" t="s">
        <v>383</v>
      </c>
      <c r="J10" s="604"/>
      <c r="K10" s="604"/>
      <c r="L10" s="604"/>
      <c r="M10" s="604"/>
      <c r="N10" s="604"/>
      <c r="O10" s="614"/>
    </row>
    <row r="11" spans="2:15" ht="41.25" thickBot="1" x14ac:dyDescent="0.2">
      <c r="B11" s="894" t="s">
        <v>84</v>
      </c>
      <c r="C11" s="895"/>
      <c r="D11" s="607" t="s">
        <v>783</v>
      </c>
      <c r="E11" s="607"/>
      <c r="F11" s="630"/>
      <c r="G11" s="609" t="s">
        <v>784</v>
      </c>
      <c r="H11" s="609" t="s">
        <v>795</v>
      </c>
      <c r="I11" s="610"/>
      <c r="J11" s="610"/>
      <c r="K11" s="610"/>
      <c r="L11" s="610"/>
      <c r="M11" s="610"/>
      <c r="N11" s="610"/>
      <c r="O11" s="611"/>
    </row>
    <row r="12" spans="2:15" x14ac:dyDescent="0.15">
      <c r="B12" s="71"/>
    </row>
  </sheetData>
  <mergeCells count="4">
    <mergeCell ref="B3:C3"/>
    <mergeCell ref="B4:B9"/>
    <mergeCell ref="B10:C10"/>
    <mergeCell ref="B11:C11"/>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85" workbookViewId="0"/>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x14ac:dyDescent="0.15">
      <c r="B1" s="98"/>
      <c r="C1" s="98"/>
      <c r="D1" s="98"/>
      <c r="E1" s="98"/>
      <c r="F1" s="98"/>
      <c r="G1" s="98"/>
      <c r="H1" s="98"/>
      <c r="I1" s="98"/>
      <c r="J1" s="98"/>
      <c r="K1" s="98"/>
      <c r="L1" s="98"/>
      <c r="M1" s="98"/>
      <c r="N1" s="98"/>
      <c r="O1" s="98"/>
      <c r="P1" s="98"/>
      <c r="Q1" s="98"/>
      <c r="R1" s="98"/>
      <c r="S1" s="98"/>
    </row>
    <row r="2" spans="2:19" s="99" customFormat="1" ht="14.25" thickBot="1" x14ac:dyDescent="0.2">
      <c r="B2" s="3" t="s">
        <v>999</v>
      </c>
      <c r="H2" s="100" t="s">
        <v>203</v>
      </c>
      <c r="I2" s="3" t="s">
        <v>454</v>
      </c>
      <c r="K2" s="100" t="s">
        <v>204</v>
      </c>
      <c r="L2" s="3" t="s">
        <v>263</v>
      </c>
      <c r="N2" s="98"/>
      <c r="O2" s="98"/>
      <c r="Q2" s="4"/>
      <c r="R2" s="4"/>
    </row>
    <row r="3" spans="2:19" s="99" customFormat="1" x14ac:dyDescent="0.15">
      <c r="B3" s="996" t="s">
        <v>17</v>
      </c>
      <c r="C3" s="997"/>
      <c r="D3" s="997"/>
      <c r="E3" s="998"/>
      <c r="F3" s="600" t="s">
        <v>18</v>
      </c>
      <c r="G3" s="601"/>
      <c r="H3" s="573" t="s">
        <v>19</v>
      </c>
      <c r="I3" s="574"/>
      <c r="J3" s="574"/>
      <c r="K3" s="999" t="s">
        <v>661</v>
      </c>
      <c r="L3" s="1000"/>
      <c r="M3" s="1000"/>
      <c r="N3" s="1000"/>
      <c r="O3" s="1000"/>
      <c r="P3" s="1000"/>
      <c r="Q3" s="1000"/>
      <c r="R3" s="1000"/>
      <c r="S3" s="1001"/>
    </row>
    <row r="4" spans="2:19" s="99" customFormat="1" x14ac:dyDescent="0.15">
      <c r="B4" s="1002" t="s">
        <v>20</v>
      </c>
      <c r="C4" s="1003"/>
      <c r="D4" s="256" t="s">
        <v>165</v>
      </c>
      <c r="E4" s="207"/>
      <c r="F4" s="579">
        <f>R6</f>
        <v>633600</v>
      </c>
      <c r="G4" s="256" t="s">
        <v>154</v>
      </c>
      <c r="H4" s="304"/>
      <c r="I4" s="304"/>
      <c r="J4" s="304"/>
      <c r="K4" s="576" t="s">
        <v>230</v>
      </c>
      <c r="L4" s="577" t="s">
        <v>662</v>
      </c>
      <c r="M4" s="578" t="s">
        <v>21</v>
      </c>
      <c r="N4" s="578" t="s">
        <v>20</v>
      </c>
      <c r="O4" s="577" t="s">
        <v>230</v>
      </c>
      <c r="P4" s="577" t="s">
        <v>662</v>
      </c>
      <c r="Q4" s="578" t="s">
        <v>21</v>
      </c>
      <c r="R4" s="1004" t="s">
        <v>20</v>
      </c>
      <c r="S4" s="1005"/>
    </row>
    <row r="5" spans="2:19" s="99" customFormat="1" x14ac:dyDescent="0.15">
      <c r="B5" s="1002"/>
      <c r="C5" s="1003"/>
      <c r="D5" s="256" t="s">
        <v>71</v>
      </c>
      <c r="E5" s="207"/>
      <c r="F5" s="579"/>
      <c r="G5" s="172"/>
      <c r="H5" s="184"/>
      <c r="I5" s="184"/>
      <c r="J5" s="184"/>
      <c r="K5" s="576" t="s">
        <v>897</v>
      </c>
      <c r="L5" s="579">
        <v>3200</v>
      </c>
      <c r="M5" s="579">
        <v>198</v>
      </c>
      <c r="N5" s="579">
        <f>L5*M5</f>
        <v>633600</v>
      </c>
      <c r="O5" s="579"/>
      <c r="P5" s="579"/>
      <c r="Q5" s="579"/>
      <c r="R5" s="972"/>
      <c r="S5" s="973"/>
    </row>
    <row r="6" spans="2:19" s="99" customFormat="1" ht="14.25" thickBot="1" x14ac:dyDescent="0.2">
      <c r="B6" s="966" t="s">
        <v>168</v>
      </c>
      <c r="C6" s="969" t="s">
        <v>257</v>
      </c>
      <c r="D6" s="579" t="s">
        <v>45</v>
      </c>
      <c r="E6" s="203"/>
      <c r="F6" s="579">
        <f>+P8</f>
        <v>0</v>
      </c>
      <c r="G6" s="172" t="s">
        <v>663</v>
      </c>
      <c r="H6" s="184"/>
      <c r="I6" s="184"/>
      <c r="J6" s="184"/>
      <c r="K6" s="669"/>
      <c r="L6" s="105"/>
      <c r="M6" s="105"/>
      <c r="N6" s="581"/>
      <c r="O6" s="106" t="s">
        <v>22</v>
      </c>
      <c r="P6" s="107">
        <f>SUM(L5:L6,P5:Q5)</f>
        <v>3200</v>
      </c>
      <c r="Q6" s="108">
        <f>R6/P6</f>
        <v>198</v>
      </c>
      <c r="R6" s="988">
        <f>SUM(N5:N6,R5:S5)</f>
        <v>633600</v>
      </c>
      <c r="S6" s="989"/>
    </row>
    <row r="7" spans="2:19" s="99" customFormat="1" ht="14.25" thickTop="1" x14ac:dyDescent="0.15">
      <c r="B7" s="967"/>
      <c r="C7" s="970"/>
      <c r="D7" s="579" t="s">
        <v>46</v>
      </c>
      <c r="E7" s="203"/>
      <c r="F7" s="579">
        <f>P17</f>
        <v>59822</v>
      </c>
      <c r="G7" s="256" t="s">
        <v>984</v>
      </c>
      <c r="H7" s="304"/>
      <c r="I7" s="304"/>
      <c r="J7" s="305"/>
      <c r="K7" s="990" t="s">
        <v>169</v>
      </c>
      <c r="L7" s="197" t="s">
        <v>126</v>
      </c>
      <c r="M7" s="505" t="s">
        <v>7</v>
      </c>
      <c r="N7" s="298" t="s">
        <v>664</v>
      </c>
      <c r="O7" s="504" t="s">
        <v>21</v>
      </c>
      <c r="P7" s="504" t="s">
        <v>24</v>
      </c>
      <c r="Q7" s="993" t="s">
        <v>25</v>
      </c>
      <c r="R7" s="994"/>
      <c r="S7" s="995"/>
    </row>
    <row r="8" spans="2:19" s="99" customFormat="1" x14ac:dyDescent="0.15">
      <c r="B8" s="967"/>
      <c r="C8" s="970"/>
      <c r="D8" s="579" t="s">
        <v>47</v>
      </c>
      <c r="E8" s="203"/>
      <c r="F8" s="579">
        <f>P23</f>
        <v>46407.704000000005</v>
      </c>
      <c r="G8" s="256" t="s">
        <v>985</v>
      </c>
      <c r="H8" s="304"/>
      <c r="I8" s="304"/>
      <c r="J8" s="305"/>
      <c r="K8" s="991"/>
      <c r="L8" s="583"/>
      <c r="M8" s="297" t="s">
        <v>237</v>
      </c>
      <c r="N8" s="133"/>
      <c r="O8" s="133"/>
      <c r="P8" s="133"/>
      <c r="Q8" s="1008"/>
      <c r="R8" s="1009"/>
      <c r="S8" s="1010"/>
    </row>
    <row r="9" spans="2:19" s="99" customFormat="1" x14ac:dyDescent="0.15">
      <c r="B9" s="967"/>
      <c r="C9" s="970"/>
      <c r="D9" s="579" t="s">
        <v>72</v>
      </c>
      <c r="E9" s="203"/>
      <c r="F9" s="579">
        <f>P32</f>
        <v>5533.1799999999994</v>
      </c>
      <c r="G9" s="256" t="s">
        <v>986</v>
      </c>
      <c r="H9" s="304"/>
      <c r="I9" s="304"/>
      <c r="J9" s="305"/>
      <c r="K9" s="991"/>
      <c r="L9" s="584"/>
      <c r="M9" s="196"/>
      <c r="N9" s="133"/>
      <c r="O9" s="133"/>
      <c r="P9" s="133"/>
      <c r="Q9" s="1008"/>
      <c r="R9" s="1009"/>
      <c r="S9" s="1010"/>
    </row>
    <row r="10" spans="2:19" s="99" customFormat="1" ht="14.25" thickBot="1" x14ac:dyDescent="0.2">
      <c r="B10" s="967"/>
      <c r="C10" s="970"/>
      <c r="D10" s="579" t="s">
        <v>48</v>
      </c>
      <c r="E10" s="203"/>
      <c r="F10" s="579">
        <f>'８-１早生算出基礎'!V15</f>
        <v>0</v>
      </c>
      <c r="G10" s="986"/>
      <c r="H10" s="987"/>
      <c r="I10" s="987"/>
      <c r="J10" s="973"/>
      <c r="K10" s="991"/>
      <c r="L10" s="112" t="s">
        <v>26</v>
      </c>
      <c r="M10" s="111"/>
      <c r="N10" s="112"/>
      <c r="O10" s="112"/>
      <c r="P10" s="112"/>
      <c r="Q10" s="977"/>
      <c r="R10" s="978"/>
      <c r="S10" s="979"/>
    </row>
    <row r="11" spans="2:19" s="99" customFormat="1" ht="14.25" thickTop="1" x14ac:dyDescent="0.15">
      <c r="B11" s="967"/>
      <c r="C11" s="970"/>
      <c r="D11" s="579" t="s">
        <v>4</v>
      </c>
      <c r="E11" s="203"/>
      <c r="F11" s="579">
        <f>'８-１早生算出基礎'!V34</f>
        <v>326.65714285714284</v>
      </c>
      <c r="G11" s="986"/>
      <c r="H11" s="987"/>
      <c r="I11" s="987"/>
      <c r="J11" s="973"/>
      <c r="K11" s="991"/>
      <c r="L11" s="191" t="s">
        <v>666</v>
      </c>
      <c r="M11" s="192"/>
      <c r="N11" s="299" t="s">
        <v>664</v>
      </c>
      <c r="O11" s="503" t="s">
        <v>21</v>
      </c>
      <c r="P11" s="194" t="s">
        <v>24</v>
      </c>
      <c r="Q11" s="980" t="s">
        <v>25</v>
      </c>
      <c r="R11" s="981"/>
      <c r="S11" s="982"/>
    </row>
    <row r="12" spans="2:19" s="99" customFormat="1" x14ac:dyDescent="0.15">
      <c r="B12" s="967"/>
      <c r="C12" s="970"/>
      <c r="D12" s="579" t="s">
        <v>5</v>
      </c>
      <c r="E12" s="203"/>
      <c r="F12" s="579"/>
      <c r="G12" s="172"/>
      <c r="H12" s="184"/>
      <c r="I12" s="184"/>
      <c r="J12" s="211"/>
      <c r="K12" s="991"/>
      <c r="L12" s="256" t="s">
        <v>133</v>
      </c>
      <c r="M12" s="196"/>
      <c r="N12" s="172" t="s">
        <v>320</v>
      </c>
      <c r="O12" s="188"/>
      <c r="P12" s="186">
        <f>'８-１早生算出基礎'!G7</f>
        <v>24000</v>
      </c>
      <c r="Q12" s="983"/>
      <c r="R12" s="984"/>
      <c r="S12" s="985"/>
    </row>
    <row r="13" spans="2:19" s="99" customFormat="1" x14ac:dyDescent="0.15">
      <c r="B13" s="967"/>
      <c r="C13" s="970"/>
      <c r="D13" s="974" t="s">
        <v>49</v>
      </c>
      <c r="E13" s="582" t="s">
        <v>152</v>
      </c>
      <c r="F13" s="579">
        <f>'６　固定資本装備と減価償却費'!L10*H13</f>
        <v>1808.4</v>
      </c>
      <c r="G13" s="172" t="s">
        <v>665</v>
      </c>
      <c r="H13" s="690">
        <v>0.01</v>
      </c>
      <c r="I13" s="1006" t="s">
        <v>159</v>
      </c>
      <c r="J13" s="1007"/>
      <c r="K13" s="991"/>
      <c r="L13" s="256" t="s">
        <v>131</v>
      </c>
      <c r="M13" s="196"/>
      <c r="N13" s="172" t="s">
        <v>667</v>
      </c>
      <c r="O13" s="188"/>
      <c r="P13" s="186">
        <f>'８-１早生算出基礎'!G11</f>
        <v>2300</v>
      </c>
      <c r="Q13" s="983"/>
      <c r="R13" s="984"/>
      <c r="S13" s="985"/>
    </row>
    <row r="14" spans="2:19" s="99" customFormat="1" x14ac:dyDescent="0.15">
      <c r="B14" s="967"/>
      <c r="C14" s="970"/>
      <c r="D14" s="976"/>
      <c r="E14" s="582" t="s">
        <v>153</v>
      </c>
      <c r="F14" s="579">
        <f>'６　固定資本装備と減価償却費'!L20*H14</f>
        <v>5523.7250000000004</v>
      </c>
      <c r="G14" s="172" t="s">
        <v>665</v>
      </c>
      <c r="H14" s="690">
        <v>0.05</v>
      </c>
      <c r="I14" s="1006" t="s">
        <v>159</v>
      </c>
      <c r="J14" s="1007"/>
      <c r="K14" s="991"/>
      <c r="L14" s="172" t="s">
        <v>132</v>
      </c>
      <c r="M14" s="184"/>
      <c r="N14" s="172" t="s">
        <v>667</v>
      </c>
      <c r="O14" s="188"/>
      <c r="P14" s="186">
        <f>'８-１早生算出基礎'!G16</f>
        <v>29670</v>
      </c>
      <c r="Q14" s="983"/>
      <c r="R14" s="984"/>
      <c r="S14" s="985"/>
    </row>
    <row r="15" spans="2:19" s="99" customFormat="1" x14ac:dyDescent="0.15">
      <c r="B15" s="967"/>
      <c r="C15" s="970"/>
      <c r="D15" s="974" t="s">
        <v>73</v>
      </c>
      <c r="E15" s="582" t="s">
        <v>152</v>
      </c>
      <c r="F15" s="579">
        <f>'６　固定資本装備と減価償却費'!P10</f>
        <v>20191.585795608564</v>
      </c>
      <c r="G15" s="172" t="s">
        <v>159</v>
      </c>
      <c r="H15" s="178"/>
      <c r="I15" s="178"/>
      <c r="J15" s="179"/>
      <c r="K15" s="991"/>
      <c r="L15" s="172" t="s">
        <v>134</v>
      </c>
      <c r="M15" s="184"/>
      <c r="N15" s="172"/>
      <c r="O15" s="188"/>
      <c r="P15" s="186">
        <f>'８-１早生算出基礎'!G20</f>
        <v>3852</v>
      </c>
      <c r="Q15" s="983"/>
      <c r="R15" s="984"/>
      <c r="S15" s="985"/>
    </row>
    <row r="16" spans="2:19" s="99" customFormat="1" x14ac:dyDescent="0.15">
      <c r="B16" s="967"/>
      <c r="C16" s="970"/>
      <c r="D16" s="975"/>
      <c r="E16" s="582" t="s">
        <v>153</v>
      </c>
      <c r="F16" s="579">
        <f>'６　固定資本装備と減価償却費'!P20</f>
        <v>24327</v>
      </c>
      <c r="G16" s="172" t="s">
        <v>159</v>
      </c>
      <c r="H16" s="178"/>
      <c r="I16" s="178"/>
      <c r="J16" s="179"/>
      <c r="K16" s="991"/>
      <c r="L16" s="172" t="s">
        <v>135</v>
      </c>
      <c r="M16" s="184"/>
      <c r="N16" s="172"/>
      <c r="O16" s="186"/>
      <c r="P16" s="186"/>
      <c r="Q16" s="983"/>
      <c r="R16" s="984"/>
      <c r="S16" s="985"/>
    </row>
    <row r="17" spans="1:19" s="99" customFormat="1" ht="14.25" thickBot="1" x14ac:dyDescent="0.2">
      <c r="B17" s="967"/>
      <c r="C17" s="970"/>
      <c r="D17" s="976"/>
      <c r="E17" s="579" t="s">
        <v>50</v>
      </c>
      <c r="F17" s="579">
        <f>'６　固定資本装備と減価償却費'!P21</f>
        <v>27414.285714285714</v>
      </c>
      <c r="G17" s="172" t="s">
        <v>159</v>
      </c>
      <c r="H17" s="178"/>
      <c r="I17" s="178"/>
      <c r="J17" s="179"/>
      <c r="K17" s="991"/>
      <c r="L17" s="112" t="s">
        <v>26</v>
      </c>
      <c r="M17" s="111"/>
      <c r="N17" s="112"/>
      <c r="O17" s="112"/>
      <c r="P17" s="112">
        <f>SUM(P12:P16)</f>
        <v>59822</v>
      </c>
      <c r="Q17" s="977"/>
      <c r="R17" s="978"/>
      <c r="S17" s="979"/>
    </row>
    <row r="18" spans="1:19" s="99" customFormat="1" ht="14.25" thickTop="1" x14ac:dyDescent="0.15">
      <c r="A18" s="98"/>
      <c r="B18" s="967"/>
      <c r="C18" s="970"/>
      <c r="D18" s="579" t="s">
        <v>51</v>
      </c>
      <c r="E18" s="203"/>
      <c r="F18" s="579"/>
      <c r="G18" s="172"/>
      <c r="H18" s="184"/>
      <c r="I18" s="667"/>
      <c r="J18" s="211"/>
      <c r="K18" s="991"/>
      <c r="L18" s="172" t="s">
        <v>669</v>
      </c>
      <c r="M18" s="184"/>
      <c r="N18" s="185" t="s">
        <v>23</v>
      </c>
      <c r="O18" s="185" t="s">
        <v>21</v>
      </c>
      <c r="P18" s="185" t="s">
        <v>24</v>
      </c>
      <c r="Q18" s="980" t="s">
        <v>25</v>
      </c>
      <c r="R18" s="981"/>
      <c r="S18" s="982"/>
    </row>
    <row r="19" spans="1:19" s="99" customFormat="1" x14ac:dyDescent="0.15">
      <c r="A19" s="98"/>
      <c r="B19" s="967"/>
      <c r="C19" s="970"/>
      <c r="D19" s="579" t="s">
        <v>130</v>
      </c>
      <c r="E19" s="203"/>
      <c r="F19" s="579">
        <f>SUM(F6:F18)/99</f>
        <v>1932.8741177045597</v>
      </c>
      <c r="G19" s="213" t="s">
        <v>171</v>
      </c>
      <c r="H19" s="586">
        <v>0.01</v>
      </c>
      <c r="I19" s="587"/>
      <c r="J19" s="588"/>
      <c r="K19" s="991"/>
      <c r="L19" s="186" t="s">
        <v>27</v>
      </c>
      <c r="M19" s="184"/>
      <c r="N19" s="172" t="s">
        <v>670</v>
      </c>
      <c r="O19" s="186"/>
      <c r="P19" s="186">
        <f>'８-１早生算出基礎'!G36</f>
        <v>11461.353999999999</v>
      </c>
      <c r="Q19" s="983"/>
      <c r="R19" s="984"/>
      <c r="S19" s="985"/>
    </row>
    <row r="20" spans="1:19" s="99" customFormat="1" x14ac:dyDescent="0.15">
      <c r="A20" s="98"/>
      <c r="B20" s="967"/>
      <c r="C20" s="971"/>
      <c r="D20" s="1011" t="s">
        <v>668</v>
      </c>
      <c r="E20" s="1012"/>
      <c r="F20" s="589">
        <f>SUM(F6:F19)</f>
        <v>193287.41177045598</v>
      </c>
      <c r="G20" s="181"/>
      <c r="H20" s="587"/>
      <c r="I20" s="587"/>
      <c r="J20" s="590"/>
      <c r="K20" s="991"/>
      <c r="L20" s="186" t="s">
        <v>28</v>
      </c>
      <c r="M20" s="184"/>
      <c r="N20" s="172" t="s">
        <v>671</v>
      </c>
      <c r="O20" s="186"/>
      <c r="P20" s="186">
        <f>'８-１早生算出基礎'!G49</f>
        <v>22722.050000000003</v>
      </c>
      <c r="Q20" s="983"/>
      <c r="R20" s="984"/>
      <c r="S20" s="985"/>
    </row>
    <row r="21" spans="1:19" s="99" customFormat="1" x14ac:dyDescent="0.15">
      <c r="A21" s="98"/>
      <c r="B21" s="967"/>
      <c r="C21" s="1013" t="s">
        <v>158</v>
      </c>
      <c r="D21" s="954" t="s">
        <v>52</v>
      </c>
      <c r="E21" s="17" t="s">
        <v>1</v>
      </c>
      <c r="F21" s="579">
        <f>P6*41</f>
        <v>131200</v>
      </c>
      <c r="G21" s="256" t="s">
        <v>334</v>
      </c>
      <c r="H21" s="184"/>
      <c r="I21" s="109"/>
      <c r="J21" s="211"/>
      <c r="K21" s="991"/>
      <c r="L21" s="186" t="s">
        <v>29</v>
      </c>
      <c r="M21" s="184"/>
      <c r="N21" s="172" t="s">
        <v>667</v>
      </c>
      <c r="O21" s="186"/>
      <c r="P21" s="186">
        <f>'８-１早生算出基礎'!G53</f>
        <v>4243</v>
      </c>
      <c r="Q21" s="983"/>
      <c r="R21" s="984"/>
      <c r="S21" s="985"/>
    </row>
    <row r="22" spans="1:19" s="99" customFormat="1" x14ac:dyDescent="0.15">
      <c r="A22" s="98"/>
      <c r="B22" s="967"/>
      <c r="C22" s="1014"/>
      <c r="D22" s="957"/>
      <c r="E22" s="17" t="s">
        <v>2</v>
      </c>
      <c r="F22" s="318"/>
      <c r="G22" s="256" t="s">
        <v>335</v>
      </c>
      <c r="H22" s="591"/>
      <c r="I22" s="591"/>
      <c r="J22" s="592"/>
      <c r="K22" s="991"/>
      <c r="L22" s="186" t="s">
        <v>106</v>
      </c>
      <c r="M22" s="184"/>
      <c r="N22" s="172" t="s">
        <v>672</v>
      </c>
      <c r="O22" s="186"/>
      <c r="P22" s="186">
        <f>'８-１早生算出基礎'!G57</f>
        <v>7981.3</v>
      </c>
      <c r="Q22" s="983"/>
      <c r="R22" s="984"/>
      <c r="S22" s="985"/>
    </row>
    <row r="23" spans="1:19" s="99" customFormat="1" ht="14.25" thickBot="1" x14ac:dyDescent="0.2">
      <c r="A23" s="98"/>
      <c r="B23" s="967"/>
      <c r="C23" s="1014"/>
      <c r="D23" s="1016"/>
      <c r="E23" s="17" t="s">
        <v>6</v>
      </c>
      <c r="F23" s="579">
        <f>R6*0.135</f>
        <v>85536</v>
      </c>
      <c r="G23" s="256" t="s">
        <v>336</v>
      </c>
      <c r="H23" s="304"/>
      <c r="I23" s="591"/>
      <c r="J23" s="305"/>
      <c r="K23" s="991"/>
      <c r="L23" s="112" t="s">
        <v>26</v>
      </c>
      <c r="M23" s="111"/>
      <c r="N23" s="112"/>
      <c r="O23" s="112"/>
      <c r="P23" s="112">
        <f>SUM(P19:P22)</f>
        <v>46407.704000000005</v>
      </c>
      <c r="Q23" s="977"/>
      <c r="R23" s="978"/>
      <c r="S23" s="979"/>
    </row>
    <row r="24" spans="1:19" s="99" customFormat="1" ht="14.25" thickTop="1" x14ac:dyDescent="0.15">
      <c r="A24" s="98"/>
      <c r="B24" s="967"/>
      <c r="C24" s="1014"/>
      <c r="D24" s="17" t="s">
        <v>240</v>
      </c>
      <c r="E24" s="22"/>
      <c r="F24" s="318"/>
      <c r="G24" s="256"/>
      <c r="H24" s="593"/>
      <c r="I24" s="594"/>
      <c r="J24" s="595"/>
      <c r="K24" s="991"/>
      <c r="L24" s="172" t="s">
        <v>673</v>
      </c>
      <c r="M24" s="184"/>
      <c r="N24" s="185" t="s">
        <v>23</v>
      </c>
      <c r="O24" s="185" t="s">
        <v>21</v>
      </c>
      <c r="P24" s="185" t="s">
        <v>24</v>
      </c>
      <c r="Q24" s="980" t="s">
        <v>25</v>
      </c>
      <c r="R24" s="981"/>
      <c r="S24" s="982"/>
    </row>
    <row r="25" spans="1:19" s="99" customFormat="1" x14ac:dyDescent="0.15">
      <c r="A25" s="98"/>
      <c r="B25" s="967"/>
      <c r="C25" s="1014"/>
      <c r="D25" s="17" t="s">
        <v>74</v>
      </c>
      <c r="E25" s="22"/>
      <c r="F25" s="318"/>
      <c r="G25" s="256"/>
      <c r="H25" s="219"/>
      <c r="I25" s="220"/>
      <c r="J25" s="221"/>
      <c r="K25" s="991"/>
      <c r="L25" s="186" t="s">
        <v>674</v>
      </c>
      <c r="M25" s="187"/>
      <c r="N25" s="172" t="s">
        <v>900</v>
      </c>
      <c r="O25" s="188"/>
      <c r="P25" s="186">
        <f>'８-１早生算出基礎'!N10</f>
        <v>560.64</v>
      </c>
      <c r="Q25" s="1019"/>
      <c r="R25" s="1020"/>
      <c r="S25" s="1021"/>
    </row>
    <row r="26" spans="1:19" s="99" customFormat="1" x14ac:dyDescent="0.15">
      <c r="A26" s="98"/>
      <c r="B26" s="967"/>
      <c r="C26" s="1014"/>
      <c r="D26" s="17" t="s">
        <v>96</v>
      </c>
      <c r="E26" s="18"/>
      <c r="F26" s="318">
        <f>'８-１早生算出基礎'!V57</f>
        <v>5509.4</v>
      </c>
      <c r="G26" s="986"/>
      <c r="H26" s="987"/>
      <c r="I26" s="987"/>
      <c r="J26" s="973"/>
      <c r="K26" s="991"/>
      <c r="L26" s="186" t="s">
        <v>675</v>
      </c>
      <c r="M26" s="187"/>
      <c r="N26" s="172" t="s">
        <v>901</v>
      </c>
      <c r="O26" s="188"/>
      <c r="P26" s="186">
        <f>'８-１早生算出基礎'!N17</f>
        <v>3468.96</v>
      </c>
      <c r="Q26" s="1019"/>
      <c r="R26" s="1020"/>
      <c r="S26" s="1021"/>
    </row>
    <row r="27" spans="1:19" s="99" customFormat="1" x14ac:dyDescent="0.15">
      <c r="A27" s="98"/>
      <c r="B27" s="967"/>
      <c r="C27" s="1014"/>
      <c r="D27" s="23" t="s">
        <v>75</v>
      </c>
      <c r="E27" s="24"/>
      <c r="F27" s="318">
        <v>5000</v>
      </c>
      <c r="G27" s="172" t="s">
        <v>698</v>
      </c>
      <c r="H27" s="219"/>
      <c r="I27" s="220"/>
      <c r="J27" s="595"/>
      <c r="K27" s="991"/>
      <c r="L27" s="186" t="s">
        <v>676</v>
      </c>
      <c r="M27" s="184"/>
      <c r="N27" s="188"/>
      <c r="O27" s="188"/>
      <c r="P27" s="186">
        <f>SUM(P25:P26)*R27</f>
        <v>1208.8799999999999</v>
      </c>
      <c r="Q27" s="303" t="s">
        <v>677</v>
      </c>
      <c r="R27" s="598">
        <v>0.3</v>
      </c>
      <c r="S27" s="599"/>
    </row>
    <row r="28" spans="1:19" s="99" customFormat="1" x14ac:dyDescent="0.15">
      <c r="A28" s="98"/>
      <c r="B28" s="967"/>
      <c r="C28" s="1014"/>
      <c r="D28" s="17" t="s">
        <v>53</v>
      </c>
      <c r="E28" s="18"/>
      <c r="F28" s="318">
        <f>'８-１早生算出基礎'!N57</f>
        <v>8180.7280000000001</v>
      </c>
      <c r="G28" s="986"/>
      <c r="H28" s="987"/>
      <c r="I28" s="987"/>
      <c r="J28" s="973"/>
      <c r="K28" s="991"/>
      <c r="L28" s="186" t="s">
        <v>678</v>
      </c>
      <c r="M28" s="187"/>
      <c r="N28" s="172" t="s">
        <v>902</v>
      </c>
      <c r="O28" s="188"/>
      <c r="P28" s="186">
        <f>'８-１早生算出基礎'!N22</f>
        <v>294.7</v>
      </c>
      <c r="Q28" s="983"/>
      <c r="R28" s="984"/>
      <c r="S28" s="985"/>
    </row>
    <row r="29" spans="1:19" s="99" customFormat="1" x14ac:dyDescent="0.15">
      <c r="A29" s="98"/>
      <c r="B29" s="967"/>
      <c r="C29" s="1014"/>
      <c r="D29" s="17" t="s">
        <v>241</v>
      </c>
      <c r="E29" s="22"/>
      <c r="F29" s="318">
        <f>SUM(F21:F28)/99</f>
        <v>2378.0416969696971</v>
      </c>
      <c r="G29" s="318" t="s">
        <v>258</v>
      </c>
      <c r="H29" s="586">
        <v>0.01</v>
      </c>
      <c r="I29" s="183"/>
      <c r="J29" s="597"/>
      <c r="K29" s="991"/>
      <c r="L29" s="186" t="s">
        <v>679</v>
      </c>
      <c r="M29" s="187"/>
      <c r="N29" s="172"/>
      <c r="O29" s="188"/>
      <c r="P29" s="186"/>
      <c r="Q29" s="983"/>
      <c r="R29" s="984"/>
      <c r="S29" s="985"/>
    </row>
    <row r="30" spans="1:19" s="99" customFormat="1" ht="14.25" thickBot="1" x14ac:dyDescent="0.2">
      <c r="A30" s="98"/>
      <c r="B30" s="968"/>
      <c r="C30" s="1015"/>
      <c r="D30" s="1017" t="s">
        <v>163</v>
      </c>
      <c r="E30" s="1018"/>
      <c r="F30" s="173">
        <f>SUM(F21:F29)</f>
        <v>237804.16969696971</v>
      </c>
      <c r="G30" s="174"/>
      <c r="H30" s="175"/>
      <c r="I30" s="176"/>
      <c r="J30" s="177"/>
      <c r="K30" s="991"/>
      <c r="L30" s="186" t="s">
        <v>238</v>
      </c>
      <c r="M30" s="187"/>
      <c r="N30" s="172"/>
      <c r="O30" s="188"/>
      <c r="P30" s="186"/>
      <c r="Q30" s="303"/>
      <c r="R30" s="304"/>
      <c r="S30" s="305"/>
    </row>
    <row r="31" spans="1:19" s="99" customFormat="1" x14ac:dyDescent="0.15">
      <c r="A31" s="98"/>
      <c r="B31" s="122"/>
      <c r="C31" s="118"/>
      <c r="D31" s="118"/>
      <c r="E31" s="118"/>
      <c r="F31" s="118"/>
      <c r="G31" s="118"/>
      <c r="H31" s="118"/>
      <c r="I31" s="118"/>
      <c r="J31" s="118"/>
      <c r="K31" s="991"/>
      <c r="L31" s="186" t="s">
        <v>680</v>
      </c>
      <c r="M31" s="184"/>
      <c r="N31" s="172"/>
      <c r="O31" s="188"/>
      <c r="P31" s="186"/>
      <c r="Q31" s="983"/>
      <c r="R31" s="984"/>
      <c r="S31" s="985"/>
    </row>
    <row r="32" spans="1:19" s="99" customFormat="1" ht="14.25" thickBot="1" x14ac:dyDescent="0.2">
      <c r="A32" s="98"/>
      <c r="B32" s="110"/>
      <c r="C32" s="127"/>
      <c r="D32" s="110"/>
      <c r="E32" s="110"/>
      <c r="F32" s="125"/>
      <c r="G32" s="125"/>
      <c r="H32" s="126"/>
      <c r="I32" s="118"/>
      <c r="J32" s="118"/>
      <c r="K32" s="992"/>
      <c r="L32" s="124" t="s">
        <v>26</v>
      </c>
      <c r="M32" s="123"/>
      <c r="N32" s="124"/>
      <c r="O32" s="124"/>
      <c r="P32" s="124">
        <f>SUM(P25:P31)</f>
        <v>5533.1799999999994</v>
      </c>
      <c r="Q32" s="1022"/>
      <c r="R32" s="1023"/>
      <c r="S32" s="1024"/>
    </row>
    <row r="33" spans="1:23" ht="18" customHeight="1" x14ac:dyDescent="0.15">
      <c r="K33" s="117"/>
      <c r="L33" s="117"/>
      <c r="M33" s="117"/>
      <c r="N33" s="117"/>
      <c r="O33" s="117"/>
      <c r="P33" s="117"/>
      <c r="Q33" s="117"/>
      <c r="R33" s="117"/>
      <c r="S33" s="117"/>
    </row>
    <row r="34" spans="1:23" ht="18" customHeight="1" x14ac:dyDescent="0.15">
      <c r="K34" s="117"/>
      <c r="L34" s="117"/>
      <c r="M34" s="117"/>
      <c r="N34" s="117"/>
      <c r="O34" s="117"/>
      <c r="P34" s="117"/>
      <c r="Q34" s="117"/>
      <c r="R34" s="117"/>
      <c r="S34" s="117"/>
    </row>
    <row r="35" spans="1:23" ht="18" customHeight="1" x14ac:dyDescent="0.15">
      <c r="K35" s="117"/>
      <c r="L35" s="117"/>
      <c r="M35" s="117"/>
      <c r="N35" s="117"/>
      <c r="O35" s="117"/>
      <c r="P35" s="117"/>
      <c r="Q35" s="117"/>
      <c r="R35" s="117"/>
      <c r="S35" s="117"/>
    </row>
    <row r="36" spans="1:23" ht="18" customHeight="1" x14ac:dyDescent="0.15">
      <c r="K36" s="117"/>
      <c r="L36" s="117"/>
      <c r="M36" s="117"/>
      <c r="N36" s="117"/>
      <c r="O36" s="117"/>
      <c r="P36" s="117"/>
      <c r="Q36" s="117"/>
      <c r="R36" s="117"/>
      <c r="S36" s="117"/>
    </row>
    <row r="37" spans="1:23" ht="18" customHeight="1" x14ac:dyDescent="0.15">
      <c r="K37" s="117"/>
      <c r="L37" s="117"/>
      <c r="M37" s="117"/>
      <c r="N37" s="117"/>
      <c r="O37" s="117"/>
      <c r="P37" s="117"/>
      <c r="Q37" s="117"/>
      <c r="R37" s="117"/>
      <c r="S37" s="117"/>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K51" s="98"/>
      <c r="L51" s="98"/>
      <c r="M51" s="98"/>
      <c r="N51" s="98"/>
      <c r="O51" s="98"/>
      <c r="P51" s="98"/>
      <c r="Q51" s="98"/>
      <c r="R51" s="98"/>
      <c r="S51" s="98"/>
      <c r="T51" s="99"/>
      <c r="U51" s="99"/>
      <c r="V51" s="99"/>
      <c r="W51" s="120"/>
    </row>
    <row r="52" spans="2:23" s="117" customFormat="1" x14ac:dyDescent="0.15">
      <c r="B52" s="98"/>
      <c r="C52" s="98"/>
      <c r="D52" s="98"/>
      <c r="E52" s="98"/>
      <c r="F52" s="98"/>
      <c r="G52" s="98"/>
      <c r="H52" s="98"/>
      <c r="I52" s="98"/>
      <c r="J52" s="98"/>
      <c r="K52" s="98"/>
      <c r="L52" s="98"/>
      <c r="M52" s="98"/>
      <c r="N52" s="98"/>
      <c r="O52" s="98"/>
      <c r="P52" s="98"/>
      <c r="Q52" s="98"/>
      <c r="R52" s="98"/>
      <c r="S52" s="98"/>
      <c r="T52" s="119"/>
      <c r="U52" s="99"/>
      <c r="V52" s="120"/>
      <c r="W52" s="119"/>
    </row>
    <row r="53" spans="2:23" s="117" customFormat="1" x14ac:dyDescent="0.15">
      <c r="B53" s="98"/>
      <c r="C53" s="98"/>
      <c r="D53" s="98"/>
      <c r="E53" s="98"/>
      <c r="F53" s="98"/>
      <c r="G53" s="98"/>
      <c r="H53" s="98"/>
      <c r="I53" s="98"/>
      <c r="J53" s="98"/>
      <c r="K53" s="98"/>
      <c r="L53" s="98"/>
      <c r="M53" s="98"/>
      <c r="N53" s="98"/>
      <c r="O53" s="98"/>
      <c r="P53" s="98"/>
      <c r="Q53" s="98"/>
      <c r="R53" s="98"/>
      <c r="S53" s="98"/>
      <c r="T53" s="99"/>
      <c r="U53" s="99"/>
      <c r="V53" s="99"/>
      <c r="W53" s="99"/>
    </row>
    <row r="54" spans="2:23" s="117" customFormat="1" ht="13.5" customHeight="1" x14ac:dyDescent="0.15">
      <c r="B54" s="98"/>
      <c r="C54" s="98"/>
      <c r="D54" s="98"/>
      <c r="E54" s="98"/>
      <c r="F54" s="98"/>
      <c r="G54" s="98"/>
      <c r="H54" s="98"/>
      <c r="I54" s="98"/>
      <c r="J54" s="98"/>
      <c r="K54" s="98"/>
      <c r="L54" s="98"/>
      <c r="M54" s="98"/>
      <c r="N54" s="98"/>
      <c r="O54" s="98"/>
      <c r="P54" s="98"/>
      <c r="Q54" s="98"/>
      <c r="R54" s="98"/>
      <c r="S54" s="98"/>
      <c r="T54" s="100"/>
      <c r="U54" s="99"/>
      <c r="V54" s="100"/>
      <c r="W54" s="119"/>
    </row>
    <row r="55" spans="2:23" s="117" customFormat="1" x14ac:dyDescent="0.15">
      <c r="B55" s="98"/>
      <c r="C55" s="98"/>
      <c r="D55" s="98"/>
      <c r="E55" s="98"/>
      <c r="F55" s="98"/>
      <c r="G55" s="98"/>
      <c r="H55" s="98"/>
      <c r="I55" s="98"/>
      <c r="J55" s="98"/>
      <c r="K55" s="98"/>
      <c r="L55" s="98"/>
      <c r="M55" s="98"/>
      <c r="N55" s="98"/>
      <c r="O55" s="98"/>
      <c r="P55" s="98"/>
      <c r="Q55" s="98"/>
      <c r="R55" s="98"/>
      <c r="S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45">
    <mergeCell ref="Q29:S29"/>
    <mergeCell ref="Q31:S31"/>
    <mergeCell ref="Q32:S32"/>
    <mergeCell ref="C21:C30"/>
    <mergeCell ref="D21:D23"/>
    <mergeCell ref="G26:J26"/>
    <mergeCell ref="Q22:S22"/>
    <mergeCell ref="G28:J28"/>
    <mergeCell ref="Q23:S23"/>
    <mergeCell ref="Q24:S24"/>
    <mergeCell ref="D30:E30"/>
    <mergeCell ref="Q25:S25"/>
    <mergeCell ref="Q26:S26"/>
    <mergeCell ref="Q28:S28"/>
    <mergeCell ref="Q13:S13"/>
    <mergeCell ref="Q14:S14"/>
    <mergeCell ref="Q21:S21"/>
    <mergeCell ref="D13:D14"/>
    <mergeCell ref="I13:J13"/>
    <mergeCell ref="Q16:S16"/>
    <mergeCell ref="Q17:S17"/>
    <mergeCell ref="Q18:S18"/>
    <mergeCell ref="Q19:S19"/>
    <mergeCell ref="Q20:S20"/>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8:S8"/>
    <mergeCell ref="I14:J14"/>
    <mergeCell ref="Q9:S9"/>
    <mergeCell ref="D20:E20"/>
    <mergeCell ref="Q15:S15"/>
  </mergeCells>
  <phoneticPr fontId="4"/>
  <conditionalFormatting sqref="F6">
    <cfRule type="cellIs" dxfId="11" priority="2" operator="equal">
      <formula>0</formula>
    </cfRule>
  </conditionalFormatting>
  <conditionalFormatting sqref="F10">
    <cfRule type="cellIs" dxfId="10" priority="1" operator="equal">
      <formula>0</formula>
    </cfRule>
  </conditionalFormatting>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85" workbookViewId="0"/>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x14ac:dyDescent="0.15">
      <c r="B1" s="98"/>
      <c r="C1" s="98"/>
      <c r="D1" s="98"/>
      <c r="E1" s="98"/>
      <c r="F1" s="98"/>
      <c r="G1" s="98"/>
      <c r="H1" s="98"/>
      <c r="I1" s="98"/>
      <c r="J1" s="98"/>
      <c r="K1" s="98"/>
      <c r="L1" s="98"/>
      <c r="M1" s="98"/>
      <c r="N1" s="98"/>
      <c r="O1" s="98"/>
      <c r="P1" s="98"/>
      <c r="Q1" s="98"/>
      <c r="R1" s="98"/>
      <c r="S1" s="98"/>
    </row>
    <row r="2" spans="2:19" s="99" customFormat="1" ht="14.25" thickBot="1" x14ac:dyDescent="0.2">
      <c r="B2" s="3" t="s">
        <v>1000</v>
      </c>
      <c r="H2" s="100" t="s">
        <v>203</v>
      </c>
      <c r="I2" s="3" t="s">
        <v>689</v>
      </c>
      <c r="K2" s="100" t="s">
        <v>204</v>
      </c>
      <c r="L2" s="3" t="s">
        <v>263</v>
      </c>
      <c r="N2" s="98"/>
      <c r="O2" s="98"/>
      <c r="Q2" s="4"/>
      <c r="R2" s="4"/>
    </row>
    <row r="3" spans="2:19" s="99" customFormat="1" x14ac:dyDescent="0.15">
      <c r="B3" s="996" t="s">
        <v>17</v>
      </c>
      <c r="C3" s="997"/>
      <c r="D3" s="997"/>
      <c r="E3" s="998"/>
      <c r="F3" s="600" t="s">
        <v>18</v>
      </c>
      <c r="G3" s="601"/>
      <c r="H3" s="573" t="s">
        <v>19</v>
      </c>
      <c r="I3" s="574"/>
      <c r="J3" s="574"/>
      <c r="K3" s="999" t="s">
        <v>661</v>
      </c>
      <c r="L3" s="1000"/>
      <c r="M3" s="1000"/>
      <c r="N3" s="1000"/>
      <c r="O3" s="1000"/>
      <c r="P3" s="1000"/>
      <c r="Q3" s="1000"/>
      <c r="R3" s="1000"/>
      <c r="S3" s="1001"/>
    </row>
    <row r="4" spans="2:19" s="99" customFormat="1" x14ac:dyDescent="0.15">
      <c r="B4" s="1002" t="s">
        <v>20</v>
      </c>
      <c r="C4" s="1003"/>
      <c r="D4" s="256" t="s">
        <v>165</v>
      </c>
      <c r="E4" s="207"/>
      <c r="F4" s="579">
        <f>R6</f>
        <v>663600</v>
      </c>
      <c r="G4" s="256" t="s">
        <v>154</v>
      </c>
      <c r="H4" s="304"/>
      <c r="I4" s="304"/>
      <c r="J4" s="304"/>
      <c r="K4" s="576" t="s">
        <v>230</v>
      </c>
      <c r="L4" s="577" t="s">
        <v>662</v>
      </c>
      <c r="M4" s="578" t="s">
        <v>21</v>
      </c>
      <c r="N4" s="578" t="s">
        <v>20</v>
      </c>
      <c r="O4" s="577" t="s">
        <v>230</v>
      </c>
      <c r="P4" s="577" t="s">
        <v>662</v>
      </c>
      <c r="Q4" s="578" t="s">
        <v>21</v>
      </c>
      <c r="R4" s="1004" t="s">
        <v>20</v>
      </c>
      <c r="S4" s="1005"/>
    </row>
    <row r="5" spans="2:19" s="99" customFormat="1" x14ac:dyDescent="0.15">
      <c r="B5" s="1002"/>
      <c r="C5" s="1003"/>
      <c r="D5" s="256" t="s">
        <v>71</v>
      </c>
      <c r="E5" s="207"/>
      <c r="F5" s="579"/>
      <c r="G5" s="172"/>
      <c r="H5" s="184"/>
      <c r="I5" s="184"/>
      <c r="J5" s="184"/>
      <c r="K5" s="576" t="s">
        <v>971</v>
      </c>
      <c r="L5" s="579">
        <v>2800</v>
      </c>
      <c r="M5" s="579">
        <v>237</v>
      </c>
      <c r="N5" s="579">
        <f>L5*M5</f>
        <v>663600</v>
      </c>
      <c r="O5" s="579"/>
      <c r="P5" s="579"/>
      <c r="Q5" s="579"/>
      <c r="R5" s="972"/>
      <c r="S5" s="973"/>
    </row>
    <row r="6" spans="2:19" s="99" customFormat="1" ht="14.25" thickBot="1" x14ac:dyDescent="0.2">
      <c r="B6" s="966" t="s">
        <v>168</v>
      </c>
      <c r="C6" s="969" t="s">
        <v>257</v>
      </c>
      <c r="D6" s="579" t="s">
        <v>45</v>
      </c>
      <c r="E6" s="203"/>
      <c r="F6" s="579">
        <f>+P8</f>
        <v>0</v>
      </c>
      <c r="G6" s="172" t="s">
        <v>663</v>
      </c>
      <c r="H6" s="184"/>
      <c r="I6" s="184"/>
      <c r="J6" s="184"/>
      <c r="K6" s="669"/>
      <c r="L6" s="105"/>
      <c r="M6" s="105"/>
      <c r="N6" s="581"/>
      <c r="O6" s="106" t="s">
        <v>22</v>
      </c>
      <c r="P6" s="107">
        <f>SUM(L5:L6,P5:Q5)</f>
        <v>2800</v>
      </c>
      <c r="Q6" s="108">
        <f>R6/P6</f>
        <v>237</v>
      </c>
      <c r="R6" s="988">
        <f>SUM(N5:N6,R5:S5)</f>
        <v>663600</v>
      </c>
      <c r="S6" s="989"/>
    </row>
    <row r="7" spans="2:19" s="99" customFormat="1" ht="14.25" thickTop="1" x14ac:dyDescent="0.15">
      <c r="B7" s="967"/>
      <c r="C7" s="970"/>
      <c r="D7" s="579" t="s">
        <v>46</v>
      </c>
      <c r="E7" s="203"/>
      <c r="F7" s="579">
        <f>P17</f>
        <v>59822</v>
      </c>
      <c r="G7" s="256" t="s">
        <v>984</v>
      </c>
      <c r="H7" s="304"/>
      <c r="I7" s="304"/>
      <c r="J7" s="305"/>
      <c r="K7" s="990" t="s">
        <v>169</v>
      </c>
      <c r="L7" s="197" t="s">
        <v>126</v>
      </c>
      <c r="M7" s="505" t="s">
        <v>7</v>
      </c>
      <c r="N7" s="298" t="s">
        <v>664</v>
      </c>
      <c r="O7" s="504" t="s">
        <v>21</v>
      </c>
      <c r="P7" s="504" t="s">
        <v>24</v>
      </c>
      <c r="Q7" s="993" t="s">
        <v>25</v>
      </c>
      <c r="R7" s="994"/>
      <c r="S7" s="995"/>
    </row>
    <row r="8" spans="2:19" s="99" customFormat="1" x14ac:dyDescent="0.15">
      <c r="B8" s="967"/>
      <c r="C8" s="970"/>
      <c r="D8" s="579" t="s">
        <v>47</v>
      </c>
      <c r="E8" s="203"/>
      <c r="F8" s="579">
        <f>P23</f>
        <v>46407.704000000005</v>
      </c>
      <c r="G8" s="256" t="s">
        <v>985</v>
      </c>
      <c r="H8" s="304"/>
      <c r="I8" s="304"/>
      <c r="J8" s="305"/>
      <c r="K8" s="991"/>
      <c r="L8" s="583"/>
      <c r="M8" s="297" t="s">
        <v>237</v>
      </c>
      <c r="N8" s="133"/>
      <c r="O8" s="133"/>
      <c r="P8" s="133"/>
      <c r="Q8" s="1008"/>
      <c r="R8" s="1009"/>
      <c r="S8" s="1010"/>
    </row>
    <row r="9" spans="2:19" s="99" customFormat="1" x14ac:dyDescent="0.15">
      <c r="B9" s="967"/>
      <c r="C9" s="970"/>
      <c r="D9" s="579" t="s">
        <v>72</v>
      </c>
      <c r="E9" s="203"/>
      <c r="F9" s="579">
        <f>P32</f>
        <v>5739.1000000000013</v>
      </c>
      <c r="G9" s="256" t="s">
        <v>986</v>
      </c>
      <c r="H9" s="304"/>
      <c r="I9" s="304"/>
      <c r="J9" s="305"/>
      <c r="K9" s="991"/>
      <c r="L9" s="584"/>
      <c r="M9" s="196"/>
      <c r="N9" s="133"/>
      <c r="O9" s="133"/>
      <c r="P9" s="133"/>
      <c r="Q9" s="1008"/>
      <c r="R9" s="1009"/>
      <c r="S9" s="1010"/>
    </row>
    <row r="10" spans="2:19" s="99" customFormat="1" ht="14.25" thickBot="1" x14ac:dyDescent="0.2">
      <c r="B10" s="967"/>
      <c r="C10" s="970"/>
      <c r="D10" s="579" t="s">
        <v>48</v>
      </c>
      <c r="E10" s="203"/>
      <c r="F10" s="579">
        <f>'８-２いしじ算出基礎'!V15</f>
        <v>0</v>
      </c>
      <c r="G10" s="986"/>
      <c r="H10" s="987"/>
      <c r="I10" s="987"/>
      <c r="J10" s="973"/>
      <c r="K10" s="991"/>
      <c r="L10" s="112" t="s">
        <v>26</v>
      </c>
      <c r="M10" s="111"/>
      <c r="N10" s="112"/>
      <c r="O10" s="112"/>
      <c r="P10" s="112"/>
      <c r="Q10" s="977"/>
      <c r="R10" s="978"/>
      <c r="S10" s="979"/>
    </row>
    <row r="11" spans="2:19" s="99" customFormat="1" ht="14.25" thickTop="1" x14ac:dyDescent="0.15">
      <c r="B11" s="967"/>
      <c r="C11" s="970"/>
      <c r="D11" s="579" t="s">
        <v>4</v>
      </c>
      <c r="E11" s="203"/>
      <c r="F11" s="579">
        <f>'８-２いしじ算出基礎'!V34</f>
        <v>326.65714285714284</v>
      </c>
      <c r="G11" s="986"/>
      <c r="H11" s="987"/>
      <c r="I11" s="987"/>
      <c r="J11" s="973"/>
      <c r="K11" s="991"/>
      <c r="L11" s="191" t="s">
        <v>666</v>
      </c>
      <c r="M11" s="192"/>
      <c r="N11" s="299" t="s">
        <v>664</v>
      </c>
      <c r="O11" s="503" t="s">
        <v>21</v>
      </c>
      <c r="P11" s="194" t="s">
        <v>24</v>
      </c>
      <c r="Q11" s="980" t="s">
        <v>25</v>
      </c>
      <c r="R11" s="981"/>
      <c r="S11" s="982"/>
    </row>
    <row r="12" spans="2:19" s="99" customFormat="1" x14ac:dyDescent="0.15">
      <c r="B12" s="967"/>
      <c r="C12" s="970"/>
      <c r="D12" s="579" t="s">
        <v>5</v>
      </c>
      <c r="E12" s="203"/>
      <c r="F12" s="579"/>
      <c r="G12" s="172"/>
      <c r="H12" s="184"/>
      <c r="I12" s="184"/>
      <c r="J12" s="211"/>
      <c r="K12" s="991"/>
      <c r="L12" s="256" t="s">
        <v>133</v>
      </c>
      <c r="M12" s="196"/>
      <c r="N12" s="172" t="s">
        <v>963</v>
      </c>
      <c r="O12" s="188"/>
      <c r="P12" s="186">
        <f>'８-２いしじ算出基礎'!G7</f>
        <v>24000</v>
      </c>
      <c r="Q12" s="983"/>
      <c r="R12" s="984"/>
      <c r="S12" s="985"/>
    </row>
    <row r="13" spans="2:19" s="99" customFormat="1" x14ac:dyDescent="0.15">
      <c r="B13" s="967"/>
      <c r="C13" s="970"/>
      <c r="D13" s="974" t="s">
        <v>49</v>
      </c>
      <c r="E13" s="582" t="s">
        <v>152</v>
      </c>
      <c r="F13" s="579">
        <f>'６　固定資本装備と減価償却費'!L10*H13</f>
        <v>1808.4</v>
      </c>
      <c r="G13" s="172" t="s">
        <v>665</v>
      </c>
      <c r="H13" s="690">
        <v>0.01</v>
      </c>
      <c r="I13" s="1006" t="s">
        <v>159</v>
      </c>
      <c r="J13" s="1007"/>
      <c r="K13" s="991"/>
      <c r="L13" s="256" t="s">
        <v>131</v>
      </c>
      <c r="M13" s="196"/>
      <c r="N13" s="172" t="s">
        <v>667</v>
      </c>
      <c r="O13" s="188"/>
      <c r="P13" s="186">
        <f>'８-２いしじ算出基礎'!G11</f>
        <v>2300</v>
      </c>
      <c r="Q13" s="983"/>
      <c r="R13" s="984"/>
      <c r="S13" s="985"/>
    </row>
    <row r="14" spans="2:19" s="99" customFormat="1" x14ac:dyDescent="0.15">
      <c r="B14" s="967"/>
      <c r="C14" s="970"/>
      <c r="D14" s="976"/>
      <c r="E14" s="582" t="s">
        <v>153</v>
      </c>
      <c r="F14" s="579">
        <f>'６　固定資本装備と減価償却費'!L20*H14</f>
        <v>5523.7250000000004</v>
      </c>
      <c r="G14" s="172" t="s">
        <v>665</v>
      </c>
      <c r="H14" s="690">
        <v>0.05</v>
      </c>
      <c r="I14" s="1006" t="s">
        <v>159</v>
      </c>
      <c r="J14" s="1007"/>
      <c r="K14" s="991"/>
      <c r="L14" s="172" t="s">
        <v>132</v>
      </c>
      <c r="M14" s="184"/>
      <c r="N14" s="172" t="s">
        <v>667</v>
      </c>
      <c r="O14" s="188"/>
      <c r="P14" s="186">
        <f>'８-２いしじ算出基礎'!G16</f>
        <v>29670</v>
      </c>
      <c r="Q14" s="983"/>
      <c r="R14" s="984"/>
      <c r="S14" s="985"/>
    </row>
    <row r="15" spans="2:19" s="99" customFormat="1" x14ac:dyDescent="0.15">
      <c r="B15" s="967"/>
      <c r="C15" s="970"/>
      <c r="D15" s="974" t="s">
        <v>73</v>
      </c>
      <c r="E15" s="582" t="s">
        <v>152</v>
      </c>
      <c r="F15" s="579">
        <f>'６　固定資本装備と減価償却費'!P10</f>
        <v>20191.585795608564</v>
      </c>
      <c r="G15" s="172" t="s">
        <v>159</v>
      </c>
      <c r="H15" s="178"/>
      <c r="I15" s="178"/>
      <c r="J15" s="179"/>
      <c r="K15" s="991"/>
      <c r="L15" s="172" t="s">
        <v>134</v>
      </c>
      <c r="M15" s="184"/>
      <c r="N15" s="172"/>
      <c r="O15" s="188"/>
      <c r="P15" s="186">
        <f>'８-２いしじ算出基礎'!G20</f>
        <v>3852</v>
      </c>
      <c r="Q15" s="983"/>
      <c r="R15" s="984"/>
      <c r="S15" s="985"/>
    </row>
    <row r="16" spans="2:19" s="99" customFormat="1" x14ac:dyDescent="0.15">
      <c r="B16" s="967"/>
      <c r="C16" s="970"/>
      <c r="D16" s="975"/>
      <c r="E16" s="582" t="s">
        <v>153</v>
      </c>
      <c r="F16" s="579">
        <f>'６　固定資本装備と減価償却費'!P20</f>
        <v>24327</v>
      </c>
      <c r="G16" s="172" t="s">
        <v>159</v>
      </c>
      <c r="H16" s="178"/>
      <c r="I16" s="178"/>
      <c r="J16" s="179"/>
      <c r="K16" s="991"/>
      <c r="L16" s="172" t="s">
        <v>135</v>
      </c>
      <c r="M16" s="184"/>
      <c r="N16" s="172"/>
      <c r="O16" s="186"/>
      <c r="P16" s="186"/>
      <c r="Q16" s="983"/>
      <c r="R16" s="984"/>
      <c r="S16" s="985"/>
    </row>
    <row r="17" spans="1:19" s="99" customFormat="1" ht="14.25" thickBot="1" x14ac:dyDescent="0.2">
      <c r="B17" s="967"/>
      <c r="C17" s="970"/>
      <c r="D17" s="976"/>
      <c r="E17" s="579" t="s">
        <v>50</v>
      </c>
      <c r="F17" s="579">
        <f>'６　固定資本装備と減価償却費'!P22</f>
        <v>27414.285714285714</v>
      </c>
      <c r="G17" s="172" t="s">
        <v>159</v>
      </c>
      <c r="H17" s="178"/>
      <c r="I17" s="178"/>
      <c r="J17" s="179"/>
      <c r="K17" s="991"/>
      <c r="L17" s="112" t="s">
        <v>26</v>
      </c>
      <c r="M17" s="111"/>
      <c r="N17" s="112"/>
      <c r="O17" s="112"/>
      <c r="P17" s="112">
        <f>SUM(P12:P16)</f>
        <v>59822</v>
      </c>
      <c r="Q17" s="977"/>
      <c r="R17" s="978"/>
      <c r="S17" s="979"/>
    </row>
    <row r="18" spans="1:19" s="99" customFormat="1" ht="14.25" thickTop="1" x14ac:dyDescent="0.15">
      <c r="A18" s="98"/>
      <c r="B18" s="967"/>
      <c r="C18" s="970"/>
      <c r="D18" s="579" t="s">
        <v>51</v>
      </c>
      <c r="E18" s="203"/>
      <c r="F18" s="579"/>
      <c r="G18" s="172"/>
      <c r="H18" s="184"/>
      <c r="I18" s="668"/>
      <c r="J18" s="179"/>
      <c r="K18" s="991"/>
      <c r="L18" s="172" t="s">
        <v>669</v>
      </c>
      <c r="M18" s="184"/>
      <c r="N18" s="185" t="s">
        <v>23</v>
      </c>
      <c r="O18" s="185" t="s">
        <v>21</v>
      </c>
      <c r="P18" s="185" t="s">
        <v>24</v>
      </c>
      <c r="Q18" s="980" t="s">
        <v>25</v>
      </c>
      <c r="R18" s="981"/>
      <c r="S18" s="982"/>
    </row>
    <row r="19" spans="1:19" s="99" customFormat="1" x14ac:dyDescent="0.15">
      <c r="A19" s="98"/>
      <c r="B19" s="967"/>
      <c r="C19" s="970"/>
      <c r="D19" s="579" t="s">
        <v>130</v>
      </c>
      <c r="E19" s="203"/>
      <c r="F19" s="579">
        <f>SUM(F6:F18)/99</f>
        <v>1934.9541177045598</v>
      </c>
      <c r="G19" s="213" t="s">
        <v>171</v>
      </c>
      <c r="H19" s="586">
        <v>0.01</v>
      </c>
      <c r="I19" s="587"/>
      <c r="J19" s="588"/>
      <c r="K19" s="991"/>
      <c r="L19" s="186" t="s">
        <v>27</v>
      </c>
      <c r="M19" s="184"/>
      <c r="N19" s="172" t="s">
        <v>670</v>
      </c>
      <c r="O19" s="186"/>
      <c r="P19" s="186">
        <f>'８-２いしじ算出基礎'!G36</f>
        <v>11461.353999999999</v>
      </c>
      <c r="Q19" s="983"/>
      <c r="R19" s="984"/>
      <c r="S19" s="985"/>
    </row>
    <row r="20" spans="1:19" s="99" customFormat="1" x14ac:dyDescent="0.15">
      <c r="A20" s="98"/>
      <c r="B20" s="967"/>
      <c r="C20" s="971"/>
      <c r="D20" s="1011" t="s">
        <v>668</v>
      </c>
      <c r="E20" s="1012"/>
      <c r="F20" s="589">
        <f>SUM(F6:F19)</f>
        <v>193495.41177045598</v>
      </c>
      <c r="G20" s="181"/>
      <c r="H20" s="587"/>
      <c r="I20" s="587"/>
      <c r="J20" s="590"/>
      <c r="K20" s="991"/>
      <c r="L20" s="186" t="s">
        <v>28</v>
      </c>
      <c r="M20" s="184"/>
      <c r="N20" s="172" t="s">
        <v>671</v>
      </c>
      <c r="O20" s="186"/>
      <c r="P20" s="186">
        <f>'８-２いしじ算出基礎'!G49</f>
        <v>22722.050000000003</v>
      </c>
      <c r="Q20" s="983"/>
      <c r="R20" s="984"/>
      <c r="S20" s="985"/>
    </row>
    <row r="21" spans="1:19" s="99" customFormat="1" x14ac:dyDescent="0.15">
      <c r="A21" s="98"/>
      <c r="B21" s="967"/>
      <c r="C21" s="1013" t="s">
        <v>158</v>
      </c>
      <c r="D21" s="954" t="s">
        <v>52</v>
      </c>
      <c r="E21" s="17" t="s">
        <v>1</v>
      </c>
      <c r="F21" s="579">
        <f>P6*41</f>
        <v>114800</v>
      </c>
      <c r="G21" s="256" t="s">
        <v>334</v>
      </c>
      <c r="H21" s="184"/>
      <c r="I21" s="109"/>
      <c r="J21" s="211"/>
      <c r="K21" s="991"/>
      <c r="L21" s="186" t="s">
        <v>29</v>
      </c>
      <c r="M21" s="184"/>
      <c r="N21" s="172" t="s">
        <v>667</v>
      </c>
      <c r="O21" s="186"/>
      <c r="P21" s="186">
        <f>'８-２いしじ算出基礎'!G53</f>
        <v>4243</v>
      </c>
      <c r="Q21" s="983"/>
      <c r="R21" s="984"/>
      <c r="S21" s="985"/>
    </row>
    <row r="22" spans="1:19" s="99" customFormat="1" x14ac:dyDescent="0.15">
      <c r="A22" s="98"/>
      <c r="B22" s="967"/>
      <c r="C22" s="1014"/>
      <c r="D22" s="957"/>
      <c r="E22" s="17" t="s">
        <v>2</v>
      </c>
      <c r="F22" s="318"/>
      <c r="G22" s="256" t="s">
        <v>335</v>
      </c>
      <c r="H22" s="591"/>
      <c r="I22" s="591"/>
      <c r="J22" s="592"/>
      <c r="K22" s="991"/>
      <c r="L22" s="186" t="s">
        <v>106</v>
      </c>
      <c r="M22" s="184"/>
      <c r="N22" s="172" t="s">
        <v>672</v>
      </c>
      <c r="O22" s="186"/>
      <c r="P22" s="186">
        <f>'８-２いしじ算出基礎'!G57</f>
        <v>7981.3</v>
      </c>
      <c r="Q22" s="983"/>
      <c r="R22" s="984"/>
      <c r="S22" s="985"/>
    </row>
    <row r="23" spans="1:19" s="99" customFormat="1" ht="14.25" thickBot="1" x14ac:dyDescent="0.2">
      <c r="A23" s="98"/>
      <c r="B23" s="967"/>
      <c r="C23" s="1014"/>
      <c r="D23" s="1016"/>
      <c r="E23" s="17" t="s">
        <v>6</v>
      </c>
      <c r="F23" s="579">
        <f>R6*0.135</f>
        <v>89586</v>
      </c>
      <c r="G23" s="256" t="s">
        <v>336</v>
      </c>
      <c r="H23" s="304"/>
      <c r="I23" s="591"/>
      <c r="J23" s="305"/>
      <c r="K23" s="991"/>
      <c r="L23" s="112" t="s">
        <v>26</v>
      </c>
      <c r="M23" s="111"/>
      <c r="N23" s="112"/>
      <c r="O23" s="112"/>
      <c r="P23" s="112">
        <f>SUM(P19:P22)</f>
        <v>46407.704000000005</v>
      </c>
      <c r="Q23" s="977"/>
      <c r="R23" s="978"/>
      <c r="S23" s="979"/>
    </row>
    <row r="24" spans="1:19" s="99" customFormat="1" ht="14.25" thickTop="1" x14ac:dyDescent="0.15">
      <c r="A24" s="98"/>
      <c r="B24" s="967"/>
      <c r="C24" s="1014"/>
      <c r="D24" s="17" t="s">
        <v>240</v>
      </c>
      <c r="E24" s="22"/>
      <c r="F24" s="318"/>
      <c r="G24" s="256"/>
      <c r="H24" s="593"/>
      <c r="I24" s="594"/>
      <c r="J24" s="595"/>
      <c r="K24" s="991"/>
      <c r="L24" s="172" t="s">
        <v>673</v>
      </c>
      <c r="M24" s="184"/>
      <c r="N24" s="185" t="s">
        <v>23</v>
      </c>
      <c r="O24" s="185" t="s">
        <v>21</v>
      </c>
      <c r="P24" s="185" t="s">
        <v>24</v>
      </c>
      <c r="Q24" s="980" t="s">
        <v>25</v>
      </c>
      <c r="R24" s="981"/>
      <c r="S24" s="982"/>
    </row>
    <row r="25" spans="1:19" s="99" customFormat="1" x14ac:dyDescent="0.15">
      <c r="A25" s="98"/>
      <c r="B25" s="967"/>
      <c r="C25" s="1014"/>
      <c r="D25" s="17" t="s">
        <v>74</v>
      </c>
      <c r="E25" s="22"/>
      <c r="F25" s="318"/>
      <c r="G25" s="256"/>
      <c r="H25" s="219"/>
      <c r="I25" s="220"/>
      <c r="J25" s="221"/>
      <c r="K25" s="991"/>
      <c r="L25" s="186" t="s">
        <v>674</v>
      </c>
      <c r="M25" s="187"/>
      <c r="N25" s="172" t="s">
        <v>900</v>
      </c>
      <c r="O25" s="188"/>
      <c r="P25" s="186">
        <f>'８-２いしじ算出基礎'!N10</f>
        <v>560.64</v>
      </c>
      <c r="Q25" s="1019"/>
      <c r="R25" s="1020"/>
      <c r="S25" s="1021"/>
    </row>
    <row r="26" spans="1:19" s="99" customFormat="1" x14ac:dyDescent="0.15">
      <c r="A26" s="98"/>
      <c r="B26" s="967"/>
      <c r="C26" s="1014"/>
      <c r="D26" s="17" t="s">
        <v>96</v>
      </c>
      <c r="E26" s="18"/>
      <c r="F26" s="318">
        <f>'８-２いしじ算出基礎'!V57</f>
        <v>5509.4</v>
      </c>
      <c r="G26" s="986"/>
      <c r="H26" s="987"/>
      <c r="I26" s="987"/>
      <c r="J26" s="973"/>
      <c r="K26" s="991"/>
      <c r="L26" s="186" t="s">
        <v>675</v>
      </c>
      <c r="M26" s="187"/>
      <c r="N26" s="172" t="s">
        <v>901</v>
      </c>
      <c r="O26" s="188"/>
      <c r="P26" s="186">
        <f>'８-２いしじ算出基礎'!N17</f>
        <v>3627.3600000000006</v>
      </c>
      <c r="Q26" s="1019"/>
      <c r="R26" s="1020"/>
      <c r="S26" s="1021"/>
    </row>
    <row r="27" spans="1:19" s="99" customFormat="1" x14ac:dyDescent="0.15">
      <c r="A27" s="98"/>
      <c r="B27" s="967"/>
      <c r="C27" s="1014"/>
      <c r="D27" s="23" t="s">
        <v>75</v>
      </c>
      <c r="E27" s="24"/>
      <c r="F27" s="318">
        <v>5000</v>
      </c>
      <c r="G27" s="172" t="s">
        <v>698</v>
      </c>
      <c r="H27" s="219"/>
      <c r="I27" s="220"/>
      <c r="J27" s="595"/>
      <c r="K27" s="991"/>
      <c r="L27" s="186" t="s">
        <v>676</v>
      </c>
      <c r="M27" s="184"/>
      <c r="N27" s="188"/>
      <c r="O27" s="188"/>
      <c r="P27" s="186">
        <f>SUM(P25:P26)*R27</f>
        <v>1256.4000000000003</v>
      </c>
      <c r="Q27" s="303" t="s">
        <v>677</v>
      </c>
      <c r="R27" s="598">
        <v>0.3</v>
      </c>
      <c r="S27" s="599"/>
    </row>
    <row r="28" spans="1:19" s="99" customFormat="1" x14ac:dyDescent="0.15">
      <c r="A28" s="98"/>
      <c r="B28" s="967"/>
      <c r="C28" s="1014"/>
      <c r="D28" s="17" t="s">
        <v>53</v>
      </c>
      <c r="E28" s="18"/>
      <c r="F28" s="318">
        <f>'８-２いしじ算出基礎'!N57</f>
        <v>8180.7280000000001</v>
      </c>
      <c r="G28" s="986"/>
      <c r="H28" s="987"/>
      <c r="I28" s="987"/>
      <c r="J28" s="973"/>
      <c r="K28" s="991"/>
      <c r="L28" s="186" t="s">
        <v>678</v>
      </c>
      <c r="M28" s="187"/>
      <c r="N28" s="172" t="s">
        <v>902</v>
      </c>
      <c r="O28" s="188"/>
      <c r="P28" s="186">
        <f>'８-２いしじ算出基礎'!N22</f>
        <v>294.7</v>
      </c>
      <c r="Q28" s="983"/>
      <c r="R28" s="984"/>
      <c r="S28" s="985"/>
    </row>
    <row r="29" spans="1:19" s="99" customFormat="1" x14ac:dyDescent="0.15">
      <c r="A29" s="98"/>
      <c r="B29" s="967"/>
      <c r="C29" s="1014"/>
      <c r="D29" s="17" t="s">
        <v>241</v>
      </c>
      <c r="E29" s="22"/>
      <c r="F29" s="318">
        <f>SUM(F21:F28)/99</f>
        <v>2253.2942222222223</v>
      </c>
      <c r="G29" s="318" t="s">
        <v>258</v>
      </c>
      <c r="H29" s="586">
        <v>0.01</v>
      </c>
      <c r="I29" s="183"/>
      <c r="J29" s="597"/>
      <c r="K29" s="991"/>
      <c r="L29" s="186" t="s">
        <v>679</v>
      </c>
      <c r="M29" s="187"/>
      <c r="N29" s="172"/>
      <c r="O29" s="188"/>
      <c r="P29" s="186"/>
      <c r="Q29" s="983"/>
      <c r="R29" s="984"/>
      <c r="S29" s="985"/>
    </row>
    <row r="30" spans="1:19" s="99" customFormat="1" ht="14.25" thickBot="1" x14ac:dyDescent="0.2">
      <c r="A30" s="98"/>
      <c r="B30" s="968"/>
      <c r="C30" s="1015"/>
      <c r="D30" s="1017" t="s">
        <v>163</v>
      </c>
      <c r="E30" s="1018"/>
      <c r="F30" s="173">
        <f>SUM(F21:F29)</f>
        <v>225329.42222222223</v>
      </c>
      <c r="G30" s="174"/>
      <c r="H30" s="175"/>
      <c r="I30" s="176"/>
      <c r="J30" s="177"/>
      <c r="K30" s="991"/>
      <c r="L30" s="186" t="s">
        <v>238</v>
      </c>
      <c r="M30" s="187"/>
      <c r="N30" s="172"/>
      <c r="O30" s="188"/>
      <c r="P30" s="186"/>
      <c r="Q30" s="303"/>
      <c r="R30" s="304"/>
      <c r="S30" s="305"/>
    </row>
    <row r="31" spans="1:19" s="99" customFormat="1" x14ac:dyDescent="0.15">
      <c r="A31" s="98"/>
      <c r="B31" s="122"/>
      <c r="C31" s="118"/>
      <c r="D31" s="118"/>
      <c r="E31" s="118"/>
      <c r="F31" s="118"/>
      <c r="G31" s="118"/>
      <c r="H31" s="118"/>
      <c r="I31" s="118"/>
      <c r="J31" s="118"/>
      <c r="K31" s="991"/>
      <c r="L31" s="186" t="s">
        <v>680</v>
      </c>
      <c r="M31" s="184"/>
      <c r="N31" s="172"/>
      <c r="O31" s="188"/>
      <c r="P31" s="186"/>
      <c r="Q31" s="983"/>
      <c r="R31" s="984"/>
      <c r="S31" s="985"/>
    </row>
    <row r="32" spans="1:19" s="99" customFormat="1" ht="14.25" thickBot="1" x14ac:dyDescent="0.2">
      <c r="A32" s="98"/>
      <c r="B32" s="110"/>
      <c r="C32" s="127"/>
      <c r="D32" s="110"/>
      <c r="E32" s="110"/>
      <c r="F32" s="125"/>
      <c r="G32" s="125"/>
      <c r="H32" s="126"/>
      <c r="I32" s="118"/>
      <c r="J32" s="118"/>
      <c r="K32" s="992"/>
      <c r="L32" s="124" t="s">
        <v>26</v>
      </c>
      <c r="M32" s="123"/>
      <c r="N32" s="124"/>
      <c r="O32" s="124"/>
      <c r="P32" s="124">
        <f>SUM(P25:P31)</f>
        <v>5739.1000000000013</v>
      </c>
      <c r="Q32" s="1022"/>
      <c r="R32" s="1023"/>
      <c r="S32" s="1024"/>
    </row>
    <row r="33" spans="1:23" ht="18" customHeight="1" x14ac:dyDescent="0.15">
      <c r="K33" s="117"/>
      <c r="L33" s="117"/>
      <c r="M33" s="117"/>
      <c r="N33" s="117"/>
      <c r="O33" s="117"/>
      <c r="P33" s="117"/>
      <c r="Q33" s="117"/>
      <c r="R33" s="117"/>
      <c r="S33" s="117"/>
    </row>
    <row r="34" spans="1:23" ht="18" customHeight="1" x14ac:dyDescent="0.15">
      <c r="K34" s="117"/>
      <c r="L34" s="117"/>
      <c r="M34" s="117"/>
      <c r="N34" s="117"/>
      <c r="O34" s="117"/>
      <c r="P34" s="117"/>
      <c r="Q34" s="117"/>
      <c r="R34" s="117"/>
      <c r="S34" s="117"/>
    </row>
    <row r="35" spans="1:23" ht="18" customHeight="1" x14ac:dyDescent="0.15">
      <c r="K35" s="117"/>
      <c r="L35" s="117"/>
      <c r="M35" s="117"/>
      <c r="N35" s="117"/>
      <c r="O35" s="117"/>
      <c r="P35" s="117"/>
      <c r="Q35" s="117"/>
      <c r="R35" s="117"/>
      <c r="S35" s="117"/>
    </row>
    <row r="36" spans="1:23" ht="18" customHeight="1" x14ac:dyDescent="0.15">
      <c r="K36" s="117"/>
      <c r="L36" s="117"/>
      <c r="M36" s="117"/>
      <c r="N36" s="117"/>
      <c r="O36" s="117"/>
      <c r="P36" s="117"/>
      <c r="Q36" s="117"/>
      <c r="R36" s="117"/>
      <c r="S36" s="117"/>
    </row>
    <row r="37" spans="1:23" ht="18" customHeight="1" x14ac:dyDescent="0.15">
      <c r="K37" s="117"/>
      <c r="L37" s="117"/>
      <c r="M37" s="117"/>
      <c r="N37" s="117"/>
      <c r="O37" s="117"/>
      <c r="P37" s="117"/>
      <c r="Q37" s="117"/>
      <c r="R37" s="117"/>
      <c r="S37" s="117"/>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K51" s="98"/>
      <c r="L51" s="98"/>
      <c r="M51" s="98"/>
      <c r="N51" s="98"/>
      <c r="O51" s="98"/>
      <c r="P51" s="98"/>
      <c r="Q51" s="98"/>
      <c r="R51" s="98"/>
      <c r="S51" s="98"/>
      <c r="T51" s="99"/>
      <c r="U51" s="99"/>
      <c r="V51" s="99"/>
      <c r="W51" s="120"/>
    </row>
    <row r="52" spans="2:23" s="117" customFormat="1" x14ac:dyDescent="0.15">
      <c r="B52" s="98"/>
      <c r="C52" s="98"/>
      <c r="D52" s="98"/>
      <c r="E52" s="98"/>
      <c r="F52" s="98"/>
      <c r="G52" s="98"/>
      <c r="H52" s="98"/>
      <c r="I52" s="98"/>
      <c r="J52" s="98"/>
      <c r="K52" s="98"/>
      <c r="L52" s="98"/>
      <c r="M52" s="98"/>
      <c r="N52" s="98"/>
      <c r="O52" s="98"/>
      <c r="P52" s="98"/>
      <c r="Q52" s="98"/>
      <c r="R52" s="98"/>
      <c r="S52" s="98"/>
      <c r="T52" s="119"/>
      <c r="U52" s="99"/>
      <c r="V52" s="120"/>
      <c r="W52" s="119"/>
    </row>
    <row r="53" spans="2:23" s="117" customFormat="1" x14ac:dyDescent="0.15">
      <c r="B53" s="98"/>
      <c r="C53" s="98"/>
      <c r="D53" s="98"/>
      <c r="E53" s="98"/>
      <c r="F53" s="98"/>
      <c r="G53" s="98"/>
      <c r="H53" s="98"/>
      <c r="I53" s="98"/>
      <c r="J53" s="98"/>
      <c r="K53" s="98"/>
      <c r="L53" s="98"/>
      <c r="M53" s="98"/>
      <c r="N53" s="98"/>
      <c r="O53" s="98"/>
      <c r="P53" s="98"/>
      <c r="Q53" s="98"/>
      <c r="R53" s="98"/>
      <c r="S53" s="98"/>
      <c r="T53" s="99"/>
      <c r="U53" s="99"/>
      <c r="V53" s="99"/>
      <c r="W53" s="99"/>
    </row>
    <row r="54" spans="2:23" s="117" customFormat="1" ht="13.5" customHeight="1" x14ac:dyDescent="0.15">
      <c r="B54" s="98"/>
      <c r="C54" s="98"/>
      <c r="D54" s="98"/>
      <c r="E54" s="98"/>
      <c r="F54" s="98"/>
      <c r="G54" s="98"/>
      <c r="H54" s="98"/>
      <c r="I54" s="98"/>
      <c r="J54" s="98"/>
      <c r="K54" s="98"/>
      <c r="L54" s="98"/>
      <c r="M54" s="98"/>
      <c r="N54" s="98"/>
      <c r="O54" s="98"/>
      <c r="P54" s="98"/>
      <c r="Q54" s="98"/>
      <c r="R54" s="98"/>
      <c r="S54" s="98"/>
      <c r="T54" s="100"/>
      <c r="U54" s="99"/>
      <c r="V54" s="100"/>
      <c r="W54" s="119"/>
    </row>
    <row r="55" spans="2:23" s="117" customFormat="1" x14ac:dyDescent="0.15">
      <c r="B55" s="98"/>
      <c r="C55" s="98"/>
      <c r="D55" s="98"/>
      <c r="E55" s="98"/>
      <c r="F55" s="98"/>
      <c r="G55" s="98"/>
      <c r="H55" s="98"/>
      <c r="I55" s="98"/>
      <c r="J55" s="98"/>
      <c r="K55" s="98"/>
      <c r="L55" s="98"/>
      <c r="M55" s="98"/>
      <c r="N55" s="98"/>
      <c r="O55" s="98"/>
      <c r="P55" s="98"/>
      <c r="Q55" s="98"/>
      <c r="R55" s="98"/>
      <c r="S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45">
    <mergeCell ref="Q29:S29"/>
    <mergeCell ref="Q31:S31"/>
    <mergeCell ref="Q32:S32"/>
    <mergeCell ref="C21:C30"/>
    <mergeCell ref="D21:D23"/>
    <mergeCell ref="G26:J26"/>
    <mergeCell ref="Q22:S22"/>
    <mergeCell ref="G28:J28"/>
    <mergeCell ref="Q23:S23"/>
    <mergeCell ref="Q24:S24"/>
    <mergeCell ref="D30:E30"/>
    <mergeCell ref="Q25:S25"/>
    <mergeCell ref="Q26:S26"/>
    <mergeCell ref="Q28:S28"/>
    <mergeCell ref="Q8:S8"/>
    <mergeCell ref="I14:J14"/>
    <mergeCell ref="Q9:S9"/>
    <mergeCell ref="D20:E20"/>
    <mergeCell ref="Q15:S15"/>
    <mergeCell ref="Q16:S16"/>
    <mergeCell ref="Q17:S17"/>
    <mergeCell ref="Q18:S18"/>
    <mergeCell ref="Q19:S19"/>
    <mergeCell ref="Q20:S20"/>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13:S13"/>
    <mergeCell ref="Q14:S14"/>
    <mergeCell ref="Q21:S21"/>
    <mergeCell ref="D13:D14"/>
    <mergeCell ref="I13:J13"/>
  </mergeCells>
  <phoneticPr fontId="4"/>
  <conditionalFormatting sqref="F6">
    <cfRule type="cellIs" dxfId="9" priority="2" operator="equal">
      <formula>0</formula>
    </cfRule>
  </conditionalFormatting>
  <conditionalFormatting sqref="F10">
    <cfRule type="cellIs" dxfId="8" priority="1" operator="equal">
      <formula>0</formula>
    </cfRule>
  </conditionalFormatting>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85" workbookViewId="0"/>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x14ac:dyDescent="0.15">
      <c r="B1" s="98"/>
      <c r="C1" s="98"/>
      <c r="D1" s="98"/>
      <c r="E1" s="98"/>
      <c r="F1" s="98"/>
      <c r="G1" s="98"/>
      <c r="H1" s="98"/>
      <c r="I1" s="98"/>
      <c r="J1" s="98"/>
      <c r="K1" s="98"/>
      <c r="L1" s="98"/>
      <c r="M1" s="98"/>
      <c r="N1" s="98"/>
      <c r="O1" s="98"/>
      <c r="P1" s="98"/>
      <c r="Q1" s="98"/>
      <c r="R1" s="98"/>
      <c r="S1" s="98"/>
    </row>
    <row r="2" spans="2:19" s="99" customFormat="1" ht="14.25" thickBot="1" x14ac:dyDescent="0.2">
      <c r="B2" s="3" t="s">
        <v>1001</v>
      </c>
      <c r="H2" s="100" t="s">
        <v>203</v>
      </c>
      <c r="I2" s="3" t="s">
        <v>688</v>
      </c>
      <c r="K2" s="100" t="s">
        <v>204</v>
      </c>
      <c r="L2" s="3" t="s">
        <v>263</v>
      </c>
      <c r="N2" s="98"/>
      <c r="O2" s="98"/>
      <c r="Q2" s="4"/>
      <c r="R2" s="4"/>
    </row>
    <row r="3" spans="2:19" s="99" customFormat="1" x14ac:dyDescent="0.15">
      <c r="B3" s="996" t="s">
        <v>17</v>
      </c>
      <c r="C3" s="997"/>
      <c r="D3" s="997"/>
      <c r="E3" s="998"/>
      <c r="F3" s="600" t="s">
        <v>18</v>
      </c>
      <c r="G3" s="601"/>
      <c r="H3" s="573" t="s">
        <v>19</v>
      </c>
      <c r="I3" s="574"/>
      <c r="J3" s="574"/>
      <c r="K3" s="999" t="s">
        <v>661</v>
      </c>
      <c r="L3" s="1000"/>
      <c r="M3" s="1000"/>
      <c r="N3" s="1000"/>
      <c r="O3" s="1000"/>
      <c r="P3" s="1000"/>
      <c r="Q3" s="1000"/>
      <c r="R3" s="1000"/>
      <c r="S3" s="1001"/>
    </row>
    <row r="4" spans="2:19" s="99" customFormat="1" x14ac:dyDescent="0.15">
      <c r="B4" s="1002" t="s">
        <v>20</v>
      </c>
      <c r="C4" s="1003"/>
      <c r="D4" s="256" t="s">
        <v>165</v>
      </c>
      <c r="E4" s="207"/>
      <c r="F4" s="579">
        <f>R6</f>
        <v>873600</v>
      </c>
      <c r="G4" s="256" t="s">
        <v>154</v>
      </c>
      <c r="H4" s="304"/>
      <c r="I4" s="304"/>
      <c r="J4" s="304"/>
      <c r="K4" s="576" t="s">
        <v>230</v>
      </c>
      <c r="L4" s="577" t="s">
        <v>662</v>
      </c>
      <c r="M4" s="578" t="s">
        <v>21</v>
      </c>
      <c r="N4" s="578" t="s">
        <v>20</v>
      </c>
      <c r="O4" s="577" t="s">
        <v>230</v>
      </c>
      <c r="P4" s="577" t="s">
        <v>662</v>
      </c>
      <c r="Q4" s="578" t="s">
        <v>21</v>
      </c>
      <c r="R4" s="1004" t="s">
        <v>20</v>
      </c>
      <c r="S4" s="1005"/>
    </row>
    <row r="5" spans="2:19" s="99" customFormat="1" x14ac:dyDescent="0.15">
      <c r="B5" s="1002"/>
      <c r="C5" s="1003"/>
      <c r="D5" s="256" t="s">
        <v>71</v>
      </c>
      <c r="E5" s="207"/>
      <c r="F5" s="579"/>
      <c r="G5" s="172"/>
      <c r="H5" s="184"/>
      <c r="I5" s="184"/>
      <c r="J5" s="184"/>
      <c r="K5" s="576" t="s">
        <v>972</v>
      </c>
      <c r="L5" s="579">
        <v>3200</v>
      </c>
      <c r="M5" s="579">
        <v>273</v>
      </c>
      <c r="N5" s="579">
        <f>L5*M5</f>
        <v>873600</v>
      </c>
      <c r="O5" s="579"/>
      <c r="P5" s="579"/>
      <c r="Q5" s="579"/>
      <c r="R5" s="972"/>
      <c r="S5" s="973"/>
    </row>
    <row r="6" spans="2:19" s="99" customFormat="1" ht="14.25" thickBot="1" x14ac:dyDescent="0.2">
      <c r="B6" s="966" t="s">
        <v>168</v>
      </c>
      <c r="C6" s="969" t="s">
        <v>257</v>
      </c>
      <c r="D6" s="579" t="s">
        <v>45</v>
      </c>
      <c r="E6" s="203"/>
      <c r="F6" s="579">
        <f>+P8</f>
        <v>0</v>
      </c>
      <c r="G6" s="172" t="s">
        <v>663</v>
      </c>
      <c r="H6" s="184"/>
      <c r="I6" s="184"/>
      <c r="J6" s="184"/>
      <c r="K6" s="669"/>
      <c r="L6" s="105"/>
      <c r="M6" s="105"/>
      <c r="N6" s="579"/>
      <c r="O6" s="106" t="s">
        <v>22</v>
      </c>
      <c r="P6" s="107">
        <f>SUM(L5:L6,P5:Q5)</f>
        <v>3200</v>
      </c>
      <c r="Q6" s="108">
        <f>R6/P6</f>
        <v>273</v>
      </c>
      <c r="R6" s="988">
        <f>SUM(N5:N6,R5:S5)</f>
        <v>873600</v>
      </c>
      <c r="S6" s="989"/>
    </row>
    <row r="7" spans="2:19" s="99" customFormat="1" ht="14.25" thickTop="1" x14ac:dyDescent="0.15">
      <c r="B7" s="967"/>
      <c r="C7" s="970"/>
      <c r="D7" s="579" t="s">
        <v>46</v>
      </c>
      <c r="E7" s="203"/>
      <c r="F7" s="579">
        <f>P17</f>
        <v>86960</v>
      </c>
      <c r="G7" s="256" t="s">
        <v>984</v>
      </c>
      <c r="H7" s="304"/>
      <c r="I7" s="304"/>
      <c r="J7" s="305"/>
      <c r="K7" s="990" t="s">
        <v>169</v>
      </c>
      <c r="L7" s="197" t="s">
        <v>126</v>
      </c>
      <c r="M7" s="505" t="s">
        <v>7</v>
      </c>
      <c r="N7" s="298" t="s">
        <v>664</v>
      </c>
      <c r="O7" s="504" t="s">
        <v>21</v>
      </c>
      <c r="P7" s="504" t="s">
        <v>24</v>
      </c>
      <c r="Q7" s="993" t="s">
        <v>25</v>
      </c>
      <c r="R7" s="994"/>
      <c r="S7" s="995"/>
    </row>
    <row r="8" spans="2:19" s="99" customFormat="1" x14ac:dyDescent="0.15">
      <c r="B8" s="967"/>
      <c r="C8" s="970"/>
      <c r="D8" s="579" t="s">
        <v>47</v>
      </c>
      <c r="E8" s="203"/>
      <c r="F8" s="579">
        <f>P23</f>
        <v>43001.5</v>
      </c>
      <c r="G8" s="172" t="s">
        <v>985</v>
      </c>
      <c r="H8" s="184"/>
      <c r="I8" s="184"/>
      <c r="J8" s="211"/>
      <c r="K8" s="991"/>
      <c r="L8" s="583"/>
      <c r="M8" s="297" t="s">
        <v>237</v>
      </c>
      <c r="N8" s="133"/>
      <c r="O8" s="133"/>
      <c r="P8" s="133"/>
      <c r="Q8" s="1008"/>
      <c r="R8" s="1009"/>
      <c r="S8" s="1010"/>
    </row>
    <row r="9" spans="2:19" s="99" customFormat="1" x14ac:dyDescent="0.15">
      <c r="B9" s="967"/>
      <c r="C9" s="970"/>
      <c r="D9" s="579" t="s">
        <v>72</v>
      </c>
      <c r="E9" s="203"/>
      <c r="F9" s="579">
        <f>P32</f>
        <v>5739.1000000000013</v>
      </c>
      <c r="G9" s="172" t="s">
        <v>986</v>
      </c>
      <c r="H9" s="184"/>
      <c r="I9" s="184"/>
      <c r="J9" s="211"/>
      <c r="K9" s="991"/>
      <c r="L9" s="584"/>
      <c r="M9" s="196"/>
      <c r="N9" s="133"/>
      <c r="O9" s="133"/>
      <c r="P9" s="133"/>
      <c r="Q9" s="1008"/>
      <c r="R9" s="1009"/>
      <c r="S9" s="1010"/>
    </row>
    <row r="10" spans="2:19" s="99" customFormat="1" ht="14.25" thickBot="1" x14ac:dyDescent="0.2">
      <c r="B10" s="967"/>
      <c r="C10" s="970"/>
      <c r="D10" s="579" t="s">
        <v>48</v>
      </c>
      <c r="E10" s="203"/>
      <c r="F10" s="579">
        <f>'８-３レモン算出基礎'!V16</f>
        <v>0</v>
      </c>
      <c r="G10" s="986"/>
      <c r="H10" s="987"/>
      <c r="I10" s="987"/>
      <c r="J10" s="973"/>
      <c r="K10" s="991"/>
      <c r="L10" s="112" t="s">
        <v>26</v>
      </c>
      <c r="M10" s="111"/>
      <c r="N10" s="112"/>
      <c r="O10" s="112"/>
      <c r="P10" s="112"/>
      <c r="Q10" s="977"/>
      <c r="R10" s="978"/>
      <c r="S10" s="979"/>
    </row>
    <row r="11" spans="2:19" s="99" customFormat="1" ht="14.25" thickTop="1" x14ac:dyDescent="0.15">
      <c r="B11" s="967"/>
      <c r="C11" s="970"/>
      <c r="D11" s="579" t="s">
        <v>4</v>
      </c>
      <c r="E11" s="203"/>
      <c r="F11" s="579">
        <f>'８-３レモン算出基礎'!V37</f>
        <v>326.65714285714284</v>
      </c>
      <c r="G11" s="986"/>
      <c r="H11" s="987"/>
      <c r="I11" s="987"/>
      <c r="J11" s="973"/>
      <c r="K11" s="991"/>
      <c r="L11" s="191" t="s">
        <v>666</v>
      </c>
      <c r="M11" s="192"/>
      <c r="N11" s="299" t="s">
        <v>664</v>
      </c>
      <c r="O11" s="503" t="s">
        <v>21</v>
      </c>
      <c r="P11" s="194" t="s">
        <v>24</v>
      </c>
      <c r="Q11" s="980" t="s">
        <v>25</v>
      </c>
      <c r="R11" s="981"/>
      <c r="S11" s="982"/>
    </row>
    <row r="12" spans="2:19" s="99" customFormat="1" x14ac:dyDescent="0.15">
      <c r="B12" s="967"/>
      <c r="C12" s="970"/>
      <c r="D12" s="579" t="s">
        <v>5</v>
      </c>
      <c r="E12" s="203"/>
      <c r="F12" s="579"/>
      <c r="G12" s="172"/>
      <c r="H12" s="184"/>
      <c r="I12" s="184"/>
      <c r="J12" s="211"/>
      <c r="K12" s="991"/>
      <c r="L12" s="256" t="s">
        <v>133</v>
      </c>
      <c r="M12" s="196"/>
      <c r="N12" s="172" t="s">
        <v>320</v>
      </c>
      <c r="O12" s="188"/>
      <c r="P12" s="186">
        <f>'８-３レモン算出基礎'!G7</f>
        <v>24000</v>
      </c>
      <c r="Q12" s="983"/>
      <c r="R12" s="984"/>
      <c r="S12" s="985"/>
    </row>
    <row r="13" spans="2:19" s="99" customFormat="1" x14ac:dyDescent="0.15">
      <c r="B13" s="967"/>
      <c r="C13" s="970"/>
      <c r="D13" s="974" t="s">
        <v>49</v>
      </c>
      <c r="E13" s="582" t="s">
        <v>152</v>
      </c>
      <c r="F13" s="579">
        <f>'６　固定資本装備と減価償却費'!L10*H13</f>
        <v>1808.4</v>
      </c>
      <c r="G13" s="172" t="s">
        <v>665</v>
      </c>
      <c r="H13" s="690">
        <v>0.01</v>
      </c>
      <c r="I13" s="1006" t="s">
        <v>159</v>
      </c>
      <c r="J13" s="1007"/>
      <c r="K13" s="991"/>
      <c r="L13" s="256" t="s">
        <v>131</v>
      </c>
      <c r="M13" s="196"/>
      <c r="N13" s="172" t="s">
        <v>667</v>
      </c>
      <c r="O13" s="188"/>
      <c r="P13" s="186">
        <f>'８-３レモン算出基礎'!G11</f>
        <v>2300</v>
      </c>
      <c r="Q13" s="983"/>
      <c r="R13" s="984"/>
      <c r="S13" s="985"/>
    </row>
    <row r="14" spans="2:19" s="99" customFormat="1" x14ac:dyDescent="0.15">
      <c r="B14" s="967"/>
      <c r="C14" s="970"/>
      <c r="D14" s="976"/>
      <c r="E14" s="582" t="s">
        <v>153</v>
      </c>
      <c r="F14" s="579">
        <f>'６　固定資本装備と減価償却費'!L20*H14</f>
        <v>5523.7250000000004</v>
      </c>
      <c r="G14" s="172" t="s">
        <v>665</v>
      </c>
      <c r="H14" s="690">
        <v>0.05</v>
      </c>
      <c r="I14" s="1006" t="s">
        <v>159</v>
      </c>
      <c r="J14" s="1007"/>
      <c r="K14" s="991"/>
      <c r="L14" s="172" t="s">
        <v>132</v>
      </c>
      <c r="M14" s="184"/>
      <c r="N14" s="172" t="s">
        <v>667</v>
      </c>
      <c r="O14" s="188"/>
      <c r="P14" s="186">
        <f>'８-３レモン算出基礎'!G16</f>
        <v>60660</v>
      </c>
      <c r="Q14" s="983"/>
      <c r="R14" s="984"/>
      <c r="S14" s="985"/>
    </row>
    <row r="15" spans="2:19" s="99" customFormat="1" x14ac:dyDescent="0.15">
      <c r="B15" s="967"/>
      <c r="C15" s="970"/>
      <c r="D15" s="974" t="s">
        <v>73</v>
      </c>
      <c r="E15" s="582" t="s">
        <v>152</v>
      </c>
      <c r="F15" s="579">
        <f>'６　固定資本装備と減価償却費'!P10</f>
        <v>20191.585795608564</v>
      </c>
      <c r="G15" s="172" t="s">
        <v>159</v>
      </c>
      <c r="H15" s="178"/>
      <c r="I15" s="178"/>
      <c r="J15" s="179"/>
      <c r="K15" s="991"/>
      <c r="L15" s="172" t="s">
        <v>134</v>
      </c>
      <c r="M15" s="184"/>
      <c r="N15" s="172"/>
      <c r="O15" s="188"/>
      <c r="P15" s="186"/>
      <c r="Q15" s="983"/>
      <c r="R15" s="984"/>
      <c r="S15" s="985"/>
    </row>
    <row r="16" spans="2:19" s="99" customFormat="1" x14ac:dyDescent="0.15">
      <c r="B16" s="967"/>
      <c r="C16" s="970"/>
      <c r="D16" s="975"/>
      <c r="E16" s="582" t="s">
        <v>153</v>
      </c>
      <c r="F16" s="579">
        <f>'６　固定資本装備と減価償却費'!P20</f>
        <v>24327</v>
      </c>
      <c r="G16" s="172" t="s">
        <v>159</v>
      </c>
      <c r="H16" s="178"/>
      <c r="I16" s="178"/>
      <c r="J16" s="179"/>
      <c r="K16" s="991"/>
      <c r="L16" s="172" t="s">
        <v>135</v>
      </c>
      <c r="M16" s="184"/>
      <c r="N16" s="172"/>
      <c r="O16" s="186"/>
      <c r="P16" s="186"/>
      <c r="Q16" s="983"/>
      <c r="R16" s="984"/>
      <c r="S16" s="985"/>
    </row>
    <row r="17" spans="1:19" s="99" customFormat="1" ht="14.25" thickBot="1" x14ac:dyDescent="0.2">
      <c r="B17" s="967"/>
      <c r="C17" s="970"/>
      <c r="D17" s="976"/>
      <c r="E17" s="579" t="s">
        <v>50</v>
      </c>
      <c r="F17" s="579">
        <f>'６　固定資本装備と減価償却費'!P23</f>
        <v>15706.666666666666</v>
      </c>
      <c r="G17" s="172" t="s">
        <v>159</v>
      </c>
      <c r="H17" s="178"/>
      <c r="I17" s="178"/>
      <c r="J17" s="179"/>
      <c r="K17" s="991"/>
      <c r="L17" s="112" t="s">
        <v>26</v>
      </c>
      <c r="M17" s="111"/>
      <c r="N17" s="112"/>
      <c r="O17" s="112"/>
      <c r="P17" s="112">
        <f>SUM(P12:P16)</f>
        <v>86960</v>
      </c>
      <c r="Q17" s="977"/>
      <c r="R17" s="978"/>
      <c r="S17" s="979"/>
    </row>
    <row r="18" spans="1:19" s="99" customFormat="1" ht="14.25" thickTop="1" x14ac:dyDescent="0.15">
      <c r="A18" s="98"/>
      <c r="B18" s="967"/>
      <c r="C18" s="970"/>
      <c r="D18" s="579" t="s">
        <v>51</v>
      </c>
      <c r="E18" s="203"/>
      <c r="F18" s="579"/>
      <c r="G18" s="172"/>
      <c r="H18" s="184"/>
      <c r="I18" s="668"/>
      <c r="J18" s="179"/>
      <c r="K18" s="991"/>
      <c r="L18" s="172" t="s">
        <v>669</v>
      </c>
      <c r="M18" s="184"/>
      <c r="N18" s="185" t="s">
        <v>23</v>
      </c>
      <c r="O18" s="185" t="s">
        <v>21</v>
      </c>
      <c r="P18" s="185" t="s">
        <v>24</v>
      </c>
      <c r="Q18" s="980" t="s">
        <v>25</v>
      </c>
      <c r="R18" s="981"/>
      <c r="S18" s="982"/>
    </row>
    <row r="19" spans="1:19" s="99" customFormat="1" x14ac:dyDescent="0.15">
      <c r="A19" s="98"/>
      <c r="B19" s="967"/>
      <c r="C19" s="970"/>
      <c r="D19" s="579" t="s">
        <v>130</v>
      </c>
      <c r="E19" s="203"/>
      <c r="F19" s="579">
        <f>SUM(F6:F18)/99</f>
        <v>2056.4104505568926</v>
      </c>
      <c r="G19" s="213" t="s">
        <v>171</v>
      </c>
      <c r="H19" s="586">
        <v>0.01</v>
      </c>
      <c r="I19" s="587"/>
      <c r="J19" s="588"/>
      <c r="K19" s="991"/>
      <c r="L19" s="186" t="s">
        <v>27</v>
      </c>
      <c r="M19" s="184"/>
      <c r="N19" s="172" t="s">
        <v>670</v>
      </c>
      <c r="O19" s="186"/>
      <c r="P19" s="186">
        <f>'８-３レモン算出基礎'!G38</f>
        <v>14814.9</v>
      </c>
      <c r="Q19" s="983"/>
      <c r="R19" s="984"/>
      <c r="S19" s="985"/>
    </row>
    <row r="20" spans="1:19" s="99" customFormat="1" x14ac:dyDescent="0.15">
      <c r="A20" s="98"/>
      <c r="B20" s="967"/>
      <c r="C20" s="971"/>
      <c r="D20" s="1011" t="s">
        <v>668</v>
      </c>
      <c r="E20" s="1012"/>
      <c r="F20" s="589">
        <f>SUM(F6:F19)</f>
        <v>205641.04505568926</v>
      </c>
      <c r="G20" s="181"/>
      <c r="H20" s="587"/>
      <c r="I20" s="587"/>
      <c r="J20" s="590"/>
      <c r="K20" s="991"/>
      <c r="L20" s="186" t="s">
        <v>28</v>
      </c>
      <c r="M20" s="184"/>
      <c r="N20" s="172" t="s">
        <v>671</v>
      </c>
      <c r="O20" s="186"/>
      <c r="P20" s="186">
        <f>'８-３レモン算出基礎'!G49</f>
        <v>21291.599999999999</v>
      </c>
      <c r="Q20" s="983"/>
      <c r="R20" s="984"/>
      <c r="S20" s="985"/>
    </row>
    <row r="21" spans="1:19" s="99" customFormat="1" x14ac:dyDescent="0.15">
      <c r="A21" s="98"/>
      <c r="B21" s="967"/>
      <c r="C21" s="1013" t="s">
        <v>158</v>
      </c>
      <c r="D21" s="954" t="s">
        <v>52</v>
      </c>
      <c r="E21" s="17" t="s">
        <v>1</v>
      </c>
      <c r="F21" s="579">
        <f>P6*41</f>
        <v>131200</v>
      </c>
      <c r="G21" s="256" t="s">
        <v>334</v>
      </c>
      <c r="H21" s="184"/>
      <c r="I21" s="109"/>
      <c r="J21" s="211"/>
      <c r="K21" s="991"/>
      <c r="L21" s="186" t="s">
        <v>29</v>
      </c>
      <c r="M21" s="184"/>
      <c r="N21" s="172" t="s">
        <v>667</v>
      </c>
      <c r="O21" s="186"/>
      <c r="P21" s="186">
        <f>'８-３レモン算出基礎'!G53</f>
        <v>6240</v>
      </c>
      <c r="Q21" s="983"/>
      <c r="R21" s="984"/>
      <c r="S21" s="985"/>
    </row>
    <row r="22" spans="1:19" s="99" customFormat="1" x14ac:dyDescent="0.15">
      <c r="A22" s="98"/>
      <c r="B22" s="967"/>
      <c r="C22" s="1014"/>
      <c r="D22" s="957"/>
      <c r="E22" s="17" t="s">
        <v>2</v>
      </c>
      <c r="F22" s="318"/>
      <c r="G22" s="256" t="s">
        <v>335</v>
      </c>
      <c r="H22" s="591"/>
      <c r="I22" s="591"/>
      <c r="J22" s="592"/>
      <c r="K22" s="991"/>
      <c r="L22" s="186" t="s">
        <v>106</v>
      </c>
      <c r="M22" s="184"/>
      <c r="N22" s="172" t="s">
        <v>672</v>
      </c>
      <c r="O22" s="186"/>
      <c r="P22" s="186">
        <f>'８-３レモン算出基礎'!G57</f>
        <v>655</v>
      </c>
      <c r="Q22" s="983"/>
      <c r="R22" s="984"/>
      <c r="S22" s="985"/>
    </row>
    <row r="23" spans="1:19" s="99" customFormat="1" ht="14.25" thickBot="1" x14ac:dyDescent="0.2">
      <c r="A23" s="98"/>
      <c r="B23" s="967"/>
      <c r="C23" s="1014"/>
      <c r="D23" s="1016"/>
      <c r="E23" s="17" t="s">
        <v>6</v>
      </c>
      <c r="F23" s="579">
        <f>R6*0.135</f>
        <v>117936.00000000001</v>
      </c>
      <c r="G23" s="256" t="s">
        <v>336</v>
      </c>
      <c r="H23" s="304"/>
      <c r="I23" s="591"/>
      <c r="J23" s="305"/>
      <c r="K23" s="991"/>
      <c r="L23" s="112" t="s">
        <v>26</v>
      </c>
      <c r="M23" s="111"/>
      <c r="N23" s="112"/>
      <c r="O23" s="112"/>
      <c r="P23" s="112">
        <f>SUM(P19:P22)</f>
        <v>43001.5</v>
      </c>
      <c r="Q23" s="977"/>
      <c r="R23" s="978"/>
      <c r="S23" s="979"/>
    </row>
    <row r="24" spans="1:19" s="99" customFormat="1" ht="14.25" thickTop="1" x14ac:dyDescent="0.15">
      <c r="A24" s="98"/>
      <c r="B24" s="967"/>
      <c r="C24" s="1014"/>
      <c r="D24" s="17" t="s">
        <v>240</v>
      </c>
      <c r="E24" s="22"/>
      <c r="F24" s="318"/>
      <c r="G24" s="256"/>
      <c r="H24" s="593"/>
      <c r="I24" s="594"/>
      <c r="J24" s="595"/>
      <c r="K24" s="991"/>
      <c r="L24" s="172" t="s">
        <v>673</v>
      </c>
      <c r="M24" s="184"/>
      <c r="N24" s="185" t="s">
        <v>23</v>
      </c>
      <c r="O24" s="185" t="s">
        <v>21</v>
      </c>
      <c r="P24" s="185" t="s">
        <v>24</v>
      </c>
      <c r="Q24" s="980" t="s">
        <v>25</v>
      </c>
      <c r="R24" s="981"/>
      <c r="S24" s="982"/>
    </row>
    <row r="25" spans="1:19" s="99" customFormat="1" x14ac:dyDescent="0.15">
      <c r="A25" s="98"/>
      <c r="B25" s="967"/>
      <c r="C25" s="1014"/>
      <c r="D25" s="17" t="s">
        <v>74</v>
      </c>
      <c r="E25" s="22"/>
      <c r="F25" s="318"/>
      <c r="G25" s="256"/>
      <c r="H25" s="219"/>
      <c r="I25" s="220"/>
      <c r="J25" s="221"/>
      <c r="K25" s="991"/>
      <c r="L25" s="186" t="s">
        <v>674</v>
      </c>
      <c r="M25" s="187"/>
      <c r="N25" s="172" t="s">
        <v>900</v>
      </c>
      <c r="O25" s="188"/>
      <c r="P25" s="186">
        <f>'８-３レモン算出基礎'!N10</f>
        <v>560.64</v>
      </c>
      <c r="Q25" s="1019"/>
      <c r="R25" s="1020"/>
      <c r="S25" s="1021"/>
    </row>
    <row r="26" spans="1:19" s="99" customFormat="1" x14ac:dyDescent="0.15">
      <c r="A26" s="98"/>
      <c r="B26" s="967"/>
      <c r="C26" s="1014"/>
      <c r="D26" s="17" t="s">
        <v>96</v>
      </c>
      <c r="E26" s="18"/>
      <c r="F26" s="318">
        <f>'８-３レモン算出基礎'!V60</f>
        <v>4482.3999999999996</v>
      </c>
      <c r="G26" s="986"/>
      <c r="H26" s="987"/>
      <c r="I26" s="987"/>
      <c r="J26" s="973"/>
      <c r="K26" s="991"/>
      <c r="L26" s="186" t="s">
        <v>675</v>
      </c>
      <c r="M26" s="187"/>
      <c r="N26" s="172" t="s">
        <v>901</v>
      </c>
      <c r="O26" s="188"/>
      <c r="P26" s="186">
        <f>'８-３レモン算出基礎'!N17</f>
        <v>3627.3600000000006</v>
      </c>
      <c r="Q26" s="1019"/>
      <c r="R26" s="1020"/>
      <c r="S26" s="1021"/>
    </row>
    <row r="27" spans="1:19" s="99" customFormat="1" x14ac:dyDescent="0.15">
      <c r="A27" s="98"/>
      <c r="B27" s="967"/>
      <c r="C27" s="1014"/>
      <c r="D27" s="23" t="s">
        <v>75</v>
      </c>
      <c r="E27" s="24"/>
      <c r="F27" s="318">
        <v>5000</v>
      </c>
      <c r="G27" s="172" t="s">
        <v>698</v>
      </c>
      <c r="H27" s="219"/>
      <c r="I27" s="220"/>
      <c r="J27" s="595"/>
      <c r="K27" s="991"/>
      <c r="L27" s="186" t="s">
        <v>676</v>
      </c>
      <c r="M27" s="184"/>
      <c r="N27" s="188"/>
      <c r="O27" s="188"/>
      <c r="P27" s="186">
        <f>SUM(P25:P26)*R27</f>
        <v>1256.4000000000003</v>
      </c>
      <c r="Q27" s="303" t="s">
        <v>677</v>
      </c>
      <c r="R27" s="598">
        <v>0.3</v>
      </c>
      <c r="S27" s="599"/>
    </row>
    <row r="28" spans="1:19" s="99" customFormat="1" x14ac:dyDescent="0.15">
      <c r="A28" s="98"/>
      <c r="B28" s="967"/>
      <c r="C28" s="1014"/>
      <c r="D28" s="17" t="s">
        <v>53</v>
      </c>
      <c r="E28" s="18"/>
      <c r="F28" s="318">
        <f>'８-３レモン算出基礎'!N60</f>
        <v>8180.7280000000001</v>
      </c>
      <c r="G28" s="986"/>
      <c r="H28" s="987"/>
      <c r="I28" s="987"/>
      <c r="J28" s="973"/>
      <c r="K28" s="991"/>
      <c r="L28" s="186" t="s">
        <v>678</v>
      </c>
      <c r="M28" s="187"/>
      <c r="N28" s="172" t="s">
        <v>902</v>
      </c>
      <c r="O28" s="188"/>
      <c r="P28" s="186">
        <f>'８-３レモン算出基礎'!N22</f>
        <v>294.7</v>
      </c>
      <c r="Q28" s="983"/>
      <c r="R28" s="984"/>
      <c r="S28" s="985"/>
    </row>
    <row r="29" spans="1:19" s="99" customFormat="1" x14ac:dyDescent="0.15">
      <c r="A29" s="98"/>
      <c r="B29" s="967"/>
      <c r="C29" s="1014"/>
      <c r="D29" s="17" t="s">
        <v>241</v>
      </c>
      <c r="E29" s="22"/>
      <c r="F29" s="318">
        <f>SUM(F21:F28)/99</f>
        <v>2694.9406868686865</v>
      </c>
      <c r="G29" s="318" t="s">
        <v>258</v>
      </c>
      <c r="H29" s="586">
        <v>0.01</v>
      </c>
      <c r="I29" s="183"/>
      <c r="J29" s="597"/>
      <c r="K29" s="991"/>
      <c r="L29" s="186" t="s">
        <v>679</v>
      </c>
      <c r="M29" s="187"/>
      <c r="N29" s="172"/>
      <c r="O29" s="188"/>
      <c r="P29" s="186"/>
      <c r="Q29" s="983"/>
      <c r="R29" s="984"/>
      <c r="S29" s="985"/>
    </row>
    <row r="30" spans="1:19" s="99" customFormat="1" ht="14.25" thickBot="1" x14ac:dyDescent="0.2">
      <c r="A30" s="98"/>
      <c r="B30" s="968"/>
      <c r="C30" s="1015"/>
      <c r="D30" s="1017" t="s">
        <v>163</v>
      </c>
      <c r="E30" s="1018"/>
      <c r="F30" s="173">
        <f>SUM(F21:F29)</f>
        <v>269494.06868686865</v>
      </c>
      <c r="G30" s="174"/>
      <c r="H30" s="175"/>
      <c r="I30" s="176"/>
      <c r="J30" s="177"/>
      <c r="K30" s="991"/>
      <c r="L30" s="186" t="s">
        <v>238</v>
      </c>
      <c r="M30" s="187"/>
      <c r="N30" s="172"/>
      <c r="O30" s="188"/>
      <c r="P30" s="186"/>
      <c r="Q30" s="303"/>
      <c r="R30" s="304"/>
      <c r="S30" s="305"/>
    </row>
    <row r="31" spans="1:19" s="99" customFormat="1" x14ac:dyDescent="0.15">
      <c r="A31" s="98"/>
      <c r="B31" s="122"/>
      <c r="C31" s="118"/>
      <c r="D31" s="118"/>
      <c r="E31" s="118"/>
      <c r="F31" s="118"/>
      <c r="G31" s="118"/>
      <c r="H31" s="118"/>
      <c r="I31" s="118"/>
      <c r="J31" s="118"/>
      <c r="K31" s="991"/>
      <c r="L31" s="186" t="s">
        <v>680</v>
      </c>
      <c r="M31" s="184"/>
      <c r="N31" s="172"/>
      <c r="O31" s="188"/>
      <c r="P31" s="186"/>
      <c r="Q31" s="983"/>
      <c r="R31" s="984"/>
      <c r="S31" s="985"/>
    </row>
    <row r="32" spans="1:19" s="99" customFormat="1" ht="14.25" thickBot="1" x14ac:dyDescent="0.2">
      <c r="A32" s="98"/>
      <c r="B32" s="110"/>
      <c r="C32" s="127"/>
      <c r="D32" s="110"/>
      <c r="E32" s="110"/>
      <c r="F32" s="125"/>
      <c r="G32" s="125"/>
      <c r="H32" s="126"/>
      <c r="I32" s="118"/>
      <c r="J32" s="118"/>
      <c r="K32" s="992"/>
      <c r="L32" s="124" t="s">
        <v>26</v>
      </c>
      <c r="M32" s="123"/>
      <c r="N32" s="124"/>
      <c r="O32" s="124"/>
      <c r="P32" s="124">
        <f>SUM(P25:P31)</f>
        <v>5739.1000000000013</v>
      </c>
      <c r="Q32" s="1022"/>
      <c r="R32" s="1023"/>
      <c r="S32" s="1024"/>
    </row>
    <row r="33" spans="1:23" ht="18" customHeight="1" x14ac:dyDescent="0.15">
      <c r="K33" s="117"/>
      <c r="L33" s="117"/>
      <c r="M33" s="117"/>
      <c r="N33" s="117"/>
      <c r="O33" s="117"/>
      <c r="P33" s="117"/>
      <c r="Q33" s="117"/>
      <c r="R33" s="117"/>
      <c r="S33" s="117"/>
    </row>
    <row r="34" spans="1:23" ht="18" customHeight="1" x14ac:dyDescent="0.15">
      <c r="K34" s="117"/>
      <c r="L34" s="117"/>
      <c r="M34" s="117"/>
      <c r="N34" s="117"/>
      <c r="O34" s="117"/>
      <c r="P34" s="117"/>
      <c r="Q34" s="117"/>
      <c r="R34" s="117"/>
      <c r="S34" s="117"/>
    </row>
    <row r="35" spans="1:23" ht="18" customHeight="1" x14ac:dyDescent="0.15">
      <c r="K35" s="117"/>
      <c r="L35" s="117"/>
      <c r="M35" s="117"/>
      <c r="N35" s="117"/>
      <c r="O35" s="117"/>
      <c r="P35" s="117"/>
      <c r="Q35" s="117"/>
      <c r="R35" s="117"/>
      <c r="S35" s="117"/>
    </row>
    <row r="36" spans="1:23" ht="18" customHeight="1" x14ac:dyDescent="0.15">
      <c r="K36" s="117"/>
      <c r="L36" s="117"/>
      <c r="M36" s="117"/>
      <c r="N36" s="117"/>
      <c r="O36" s="117"/>
      <c r="P36" s="117"/>
      <c r="Q36" s="117"/>
      <c r="R36" s="117"/>
      <c r="S36" s="117"/>
    </row>
    <row r="37" spans="1:23" ht="18" customHeight="1" x14ac:dyDescent="0.15">
      <c r="K37" s="117"/>
      <c r="L37" s="117"/>
      <c r="M37" s="117"/>
      <c r="N37" s="117"/>
      <c r="O37" s="117"/>
      <c r="P37" s="117"/>
      <c r="Q37" s="117"/>
      <c r="R37" s="117"/>
      <c r="S37" s="117"/>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K51" s="98"/>
      <c r="L51" s="98"/>
      <c r="M51" s="98"/>
      <c r="N51" s="98"/>
      <c r="O51" s="98"/>
      <c r="P51" s="98"/>
      <c r="Q51" s="98"/>
      <c r="R51" s="98"/>
      <c r="S51" s="98"/>
      <c r="T51" s="99"/>
      <c r="U51" s="99"/>
      <c r="V51" s="99"/>
      <c r="W51" s="120"/>
    </row>
    <row r="52" spans="2:23" s="117" customFormat="1" x14ac:dyDescent="0.15">
      <c r="B52" s="98"/>
      <c r="C52" s="98"/>
      <c r="D52" s="98"/>
      <c r="E52" s="98"/>
      <c r="F52" s="98"/>
      <c r="G52" s="98"/>
      <c r="H52" s="98"/>
      <c r="I52" s="98"/>
      <c r="J52" s="98"/>
      <c r="K52" s="98"/>
      <c r="L52" s="98"/>
      <c r="M52" s="98"/>
      <c r="N52" s="98"/>
      <c r="O52" s="98"/>
      <c r="P52" s="98"/>
      <c r="Q52" s="98"/>
      <c r="R52" s="98"/>
      <c r="S52" s="98"/>
      <c r="T52" s="119"/>
      <c r="U52" s="99"/>
      <c r="V52" s="120"/>
      <c r="W52" s="119"/>
    </row>
    <row r="53" spans="2:23" s="117" customFormat="1" x14ac:dyDescent="0.15">
      <c r="B53" s="98"/>
      <c r="C53" s="98"/>
      <c r="D53" s="98"/>
      <c r="E53" s="98"/>
      <c r="F53" s="98"/>
      <c r="G53" s="98"/>
      <c r="H53" s="98"/>
      <c r="I53" s="98"/>
      <c r="J53" s="98"/>
      <c r="K53" s="98"/>
      <c r="L53" s="98"/>
      <c r="M53" s="98"/>
      <c r="N53" s="98"/>
      <c r="O53" s="98"/>
      <c r="P53" s="98"/>
      <c r="Q53" s="98"/>
      <c r="R53" s="98"/>
      <c r="S53" s="98"/>
      <c r="T53" s="99"/>
      <c r="U53" s="99"/>
      <c r="V53" s="99"/>
      <c r="W53" s="99"/>
    </row>
    <row r="54" spans="2:23" s="117" customFormat="1" ht="13.5" customHeight="1" x14ac:dyDescent="0.15">
      <c r="B54" s="98"/>
      <c r="C54" s="98"/>
      <c r="D54" s="98"/>
      <c r="E54" s="98"/>
      <c r="F54" s="98"/>
      <c r="G54" s="98"/>
      <c r="H54" s="98"/>
      <c r="I54" s="98"/>
      <c r="J54" s="98"/>
      <c r="K54" s="98"/>
      <c r="L54" s="98"/>
      <c r="M54" s="98"/>
      <c r="N54" s="98"/>
      <c r="O54" s="98"/>
      <c r="P54" s="98"/>
      <c r="Q54" s="98"/>
      <c r="R54" s="98"/>
      <c r="S54" s="98"/>
      <c r="T54" s="100"/>
      <c r="U54" s="99"/>
      <c r="V54" s="100"/>
      <c r="W54" s="119"/>
    </row>
    <row r="55" spans="2:23" s="117" customFormat="1" x14ac:dyDescent="0.15">
      <c r="B55" s="98"/>
      <c r="C55" s="98"/>
      <c r="D55" s="98"/>
      <c r="E55" s="98"/>
      <c r="F55" s="98"/>
      <c r="G55" s="98"/>
      <c r="H55" s="98"/>
      <c r="I55" s="98"/>
      <c r="J55" s="98"/>
      <c r="K55" s="98"/>
      <c r="L55" s="98"/>
      <c r="M55" s="98"/>
      <c r="N55" s="98"/>
      <c r="O55" s="98"/>
      <c r="P55" s="98"/>
      <c r="Q55" s="98"/>
      <c r="R55" s="98"/>
      <c r="S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45">
    <mergeCell ref="Q31:S31"/>
    <mergeCell ref="Q32:S32"/>
    <mergeCell ref="G26:J26"/>
    <mergeCell ref="G28:J28"/>
    <mergeCell ref="Q23:S23"/>
    <mergeCell ref="Q24:S24"/>
    <mergeCell ref="Q26:S26"/>
    <mergeCell ref="Q28:S28"/>
    <mergeCell ref="Q29:S29"/>
    <mergeCell ref="C21:C30"/>
    <mergeCell ref="D21:D23"/>
    <mergeCell ref="Q16:S16"/>
    <mergeCell ref="Q17:S17"/>
    <mergeCell ref="Q18:S18"/>
    <mergeCell ref="Q19:S19"/>
    <mergeCell ref="Q20:S20"/>
    <mergeCell ref="Q21:S21"/>
    <mergeCell ref="D30:E30"/>
    <mergeCell ref="Q25:S25"/>
    <mergeCell ref="Q8:S8"/>
    <mergeCell ref="I14:J14"/>
    <mergeCell ref="Q9:S9"/>
    <mergeCell ref="D20:E20"/>
    <mergeCell ref="Q15:S15"/>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13:S13"/>
    <mergeCell ref="Q14:S14"/>
    <mergeCell ref="Q22:S22"/>
    <mergeCell ref="D13:D14"/>
    <mergeCell ref="I13:J13"/>
  </mergeCells>
  <phoneticPr fontId="4"/>
  <conditionalFormatting sqref="F6">
    <cfRule type="cellIs" dxfId="7" priority="2" operator="equal">
      <formula>0</formula>
    </cfRule>
  </conditionalFormatting>
  <conditionalFormatting sqref="F10">
    <cfRule type="cellIs" dxfId="6" priority="1" operator="equal">
      <formula>0</formula>
    </cfRule>
  </conditionalFormatting>
  <pageMargins left="0.7" right="0.7" top="0.75" bottom="0.75" header="0.3" footer="0.3"/>
  <pageSetup paperSize="9"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85" workbookViewId="0"/>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x14ac:dyDescent="0.15">
      <c r="B1" s="98"/>
      <c r="C1" s="98"/>
      <c r="D1" s="98"/>
      <c r="E1" s="98"/>
      <c r="F1" s="98"/>
      <c r="G1" s="98"/>
      <c r="H1" s="98"/>
      <c r="I1" s="98"/>
      <c r="J1" s="98"/>
      <c r="K1" s="98"/>
      <c r="L1" s="98"/>
      <c r="M1" s="98"/>
      <c r="N1" s="98"/>
      <c r="O1" s="98"/>
      <c r="P1" s="98"/>
      <c r="Q1" s="98"/>
      <c r="R1" s="98"/>
      <c r="S1" s="98"/>
    </row>
    <row r="2" spans="2:19" s="99" customFormat="1" ht="14.25" thickBot="1" x14ac:dyDescent="0.2">
      <c r="B2" s="3" t="s">
        <v>1002</v>
      </c>
      <c r="H2" s="100" t="s">
        <v>203</v>
      </c>
      <c r="I2" s="3" t="s">
        <v>497</v>
      </c>
      <c r="K2" s="100" t="s">
        <v>204</v>
      </c>
      <c r="L2" s="3" t="s">
        <v>263</v>
      </c>
      <c r="N2" s="98"/>
      <c r="O2" s="98"/>
      <c r="Q2" s="4"/>
      <c r="R2" s="4"/>
    </row>
    <row r="3" spans="2:19" s="99" customFormat="1" x14ac:dyDescent="0.15">
      <c r="B3" s="996" t="s">
        <v>17</v>
      </c>
      <c r="C3" s="997"/>
      <c r="D3" s="997"/>
      <c r="E3" s="998"/>
      <c r="F3" s="600" t="s">
        <v>18</v>
      </c>
      <c r="G3" s="601"/>
      <c r="H3" s="573" t="s">
        <v>19</v>
      </c>
      <c r="I3" s="574"/>
      <c r="J3" s="574"/>
      <c r="K3" s="999" t="s">
        <v>661</v>
      </c>
      <c r="L3" s="1000"/>
      <c r="M3" s="1000"/>
      <c r="N3" s="1000"/>
      <c r="O3" s="1000"/>
      <c r="P3" s="1000"/>
      <c r="Q3" s="1000"/>
      <c r="R3" s="1000"/>
      <c r="S3" s="1001"/>
    </row>
    <row r="4" spans="2:19" s="99" customFormat="1" x14ac:dyDescent="0.15">
      <c r="B4" s="1002" t="s">
        <v>20</v>
      </c>
      <c r="C4" s="1003"/>
      <c r="D4" s="256" t="s">
        <v>165</v>
      </c>
      <c r="E4" s="207"/>
      <c r="F4" s="579">
        <f>R6</f>
        <v>708000</v>
      </c>
      <c r="G4" s="256" t="s">
        <v>154</v>
      </c>
      <c r="H4" s="304"/>
      <c r="I4" s="304"/>
      <c r="J4" s="304"/>
      <c r="K4" s="576" t="s">
        <v>230</v>
      </c>
      <c r="L4" s="577" t="s">
        <v>662</v>
      </c>
      <c r="M4" s="578" t="s">
        <v>21</v>
      </c>
      <c r="N4" s="578" t="s">
        <v>20</v>
      </c>
      <c r="O4" s="577" t="s">
        <v>230</v>
      </c>
      <c r="P4" s="577" t="s">
        <v>662</v>
      </c>
      <c r="Q4" s="578" t="s">
        <v>21</v>
      </c>
      <c r="R4" s="1004" t="s">
        <v>20</v>
      </c>
      <c r="S4" s="1005"/>
    </row>
    <row r="5" spans="2:19" s="99" customFormat="1" x14ac:dyDescent="0.15">
      <c r="B5" s="1002"/>
      <c r="C5" s="1003"/>
      <c r="D5" s="256" t="s">
        <v>71</v>
      </c>
      <c r="E5" s="207"/>
      <c r="F5" s="579"/>
      <c r="G5" s="172"/>
      <c r="H5" s="184"/>
      <c r="I5" s="184"/>
      <c r="J5" s="184"/>
      <c r="K5" s="580">
        <v>1</v>
      </c>
      <c r="L5" s="579">
        <v>2400</v>
      </c>
      <c r="M5" s="579">
        <v>295</v>
      </c>
      <c r="N5" s="579">
        <f>L5*M5</f>
        <v>708000</v>
      </c>
      <c r="O5" s="579"/>
      <c r="P5" s="579"/>
      <c r="Q5" s="579"/>
      <c r="R5" s="972"/>
      <c r="S5" s="973"/>
    </row>
    <row r="6" spans="2:19" s="99" customFormat="1" ht="14.25" thickBot="1" x14ac:dyDescent="0.2">
      <c r="B6" s="966" t="s">
        <v>168</v>
      </c>
      <c r="C6" s="969" t="s">
        <v>257</v>
      </c>
      <c r="D6" s="579" t="s">
        <v>45</v>
      </c>
      <c r="E6" s="203"/>
      <c r="F6" s="579">
        <f>+P8</f>
        <v>0</v>
      </c>
      <c r="G6" s="172" t="s">
        <v>663</v>
      </c>
      <c r="H6" s="184"/>
      <c r="I6" s="184"/>
      <c r="J6" s="184"/>
      <c r="K6" s="669"/>
      <c r="L6" s="105"/>
      <c r="M6" s="105"/>
      <c r="N6" s="581"/>
      <c r="O6" s="106" t="s">
        <v>22</v>
      </c>
      <c r="P6" s="107">
        <f>SUM(L5:L6,P5:Q5)</f>
        <v>2400</v>
      </c>
      <c r="Q6" s="108">
        <f>R6/P6</f>
        <v>295</v>
      </c>
      <c r="R6" s="988">
        <f>SUM(N5:N6,R5:S5)</f>
        <v>708000</v>
      </c>
      <c r="S6" s="989"/>
    </row>
    <row r="7" spans="2:19" s="99" customFormat="1" ht="14.25" thickTop="1" x14ac:dyDescent="0.15">
      <c r="B7" s="967"/>
      <c r="C7" s="970"/>
      <c r="D7" s="579" t="s">
        <v>46</v>
      </c>
      <c r="E7" s="203"/>
      <c r="F7" s="579">
        <f>P17</f>
        <v>89214</v>
      </c>
      <c r="G7" s="256" t="s">
        <v>984</v>
      </c>
      <c r="H7" s="304"/>
      <c r="I7" s="304"/>
      <c r="J7" s="305"/>
      <c r="K7" s="990" t="s">
        <v>169</v>
      </c>
      <c r="L7" s="197" t="s">
        <v>126</v>
      </c>
      <c r="M7" s="505" t="s">
        <v>7</v>
      </c>
      <c r="N7" s="298" t="s">
        <v>664</v>
      </c>
      <c r="O7" s="504" t="s">
        <v>21</v>
      </c>
      <c r="P7" s="504" t="s">
        <v>24</v>
      </c>
      <c r="Q7" s="993" t="s">
        <v>25</v>
      </c>
      <c r="R7" s="994"/>
      <c r="S7" s="995"/>
    </row>
    <row r="8" spans="2:19" s="99" customFormat="1" x14ac:dyDescent="0.15">
      <c r="B8" s="967"/>
      <c r="C8" s="970"/>
      <c r="D8" s="579" t="s">
        <v>47</v>
      </c>
      <c r="E8" s="203"/>
      <c r="F8" s="579">
        <f>P23</f>
        <v>46842.333333333328</v>
      </c>
      <c r="G8" s="172" t="s">
        <v>985</v>
      </c>
      <c r="H8" s="184"/>
      <c r="I8" s="184"/>
      <c r="J8" s="211"/>
      <c r="K8" s="991"/>
      <c r="L8" s="583"/>
      <c r="M8" s="297" t="s">
        <v>237</v>
      </c>
      <c r="N8" s="133"/>
      <c r="O8" s="133"/>
      <c r="P8" s="133"/>
      <c r="Q8" s="1008"/>
      <c r="R8" s="1009"/>
      <c r="S8" s="1010"/>
    </row>
    <row r="9" spans="2:19" s="99" customFormat="1" x14ac:dyDescent="0.15">
      <c r="B9" s="967"/>
      <c r="C9" s="970"/>
      <c r="D9" s="579" t="s">
        <v>72</v>
      </c>
      <c r="E9" s="203"/>
      <c r="F9" s="579">
        <f>P32</f>
        <v>5739.1000000000013</v>
      </c>
      <c r="G9" s="172" t="s">
        <v>986</v>
      </c>
      <c r="H9" s="184"/>
      <c r="I9" s="184"/>
      <c r="J9" s="211"/>
      <c r="K9" s="991"/>
      <c r="L9" s="584"/>
      <c r="M9" s="196"/>
      <c r="N9" s="133"/>
      <c r="O9" s="133"/>
      <c r="P9" s="133"/>
      <c r="Q9" s="1008"/>
      <c r="R9" s="1009"/>
      <c r="S9" s="1010"/>
    </row>
    <row r="10" spans="2:19" s="99" customFormat="1" ht="14.25" thickBot="1" x14ac:dyDescent="0.2">
      <c r="B10" s="967"/>
      <c r="C10" s="970"/>
      <c r="D10" s="579" t="s">
        <v>48</v>
      </c>
      <c r="E10" s="203"/>
      <c r="F10" s="579">
        <f>'８-４はるみ算出基礎'!V11</f>
        <v>0</v>
      </c>
      <c r="G10" s="986"/>
      <c r="H10" s="987"/>
      <c r="I10" s="987"/>
      <c r="J10" s="973"/>
      <c r="K10" s="991"/>
      <c r="L10" s="112" t="s">
        <v>26</v>
      </c>
      <c r="M10" s="111"/>
      <c r="N10" s="112"/>
      <c r="O10" s="112"/>
      <c r="P10" s="112"/>
      <c r="Q10" s="977"/>
      <c r="R10" s="978"/>
      <c r="S10" s="979"/>
    </row>
    <row r="11" spans="2:19" s="99" customFormat="1" ht="14.25" thickTop="1" x14ac:dyDescent="0.15">
      <c r="B11" s="967"/>
      <c r="C11" s="970"/>
      <c r="D11" s="579" t="s">
        <v>4</v>
      </c>
      <c r="E11" s="203"/>
      <c r="F11" s="579">
        <f>'８-４はるみ算出基礎'!V34</f>
        <v>326.65714285714284</v>
      </c>
      <c r="G11" s="986"/>
      <c r="H11" s="987"/>
      <c r="I11" s="987"/>
      <c r="J11" s="973"/>
      <c r="K11" s="991"/>
      <c r="L11" s="191" t="s">
        <v>666</v>
      </c>
      <c r="M11" s="192"/>
      <c r="N11" s="299" t="s">
        <v>664</v>
      </c>
      <c r="O11" s="503" t="s">
        <v>21</v>
      </c>
      <c r="P11" s="194" t="s">
        <v>24</v>
      </c>
      <c r="Q11" s="980" t="s">
        <v>25</v>
      </c>
      <c r="R11" s="981"/>
      <c r="S11" s="982"/>
    </row>
    <row r="12" spans="2:19" s="99" customFormat="1" x14ac:dyDescent="0.15">
      <c r="B12" s="967"/>
      <c r="C12" s="970"/>
      <c r="D12" s="579" t="s">
        <v>5</v>
      </c>
      <c r="E12" s="203"/>
      <c r="F12" s="579"/>
      <c r="G12" s="172"/>
      <c r="H12" s="184"/>
      <c r="I12" s="184"/>
      <c r="J12" s="211"/>
      <c r="K12" s="991"/>
      <c r="L12" s="256" t="s">
        <v>133</v>
      </c>
      <c r="M12" s="196"/>
      <c r="N12" s="172" t="s">
        <v>320</v>
      </c>
      <c r="O12" s="188"/>
      <c r="P12" s="186">
        <f>'８-４はるみ算出基礎'!G7</f>
        <v>24000</v>
      </c>
      <c r="Q12" s="983"/>
      <c r="R12" s="984"/>
      <c r="S12" s="985"/>
    </row>
    <row r="13" spans="2:19" s="99" customFormat="1" x14ac:dyDescent="0.15">
      <c r="B13" s="967"/>
      <c r="C13" s="970"/>
      <c r="D13" s="974" t="s">
        <v>49</v>
      </c>
      <c r="E13" s="582" t="s">
        <v>152</v>
      </c>
      <c r="F13" s="579">
        <f>'６　固定資本装備と減価償却費'!L10*H13</f>
        <v>1808.4</v>
      </c>
      <c r="G13" s="172" t="s">
        <v>665</v>
      </c>
      <c r="H13" s="690">
        <v>0.01</v>
      </c>
      <c r="I13" s="1006" t="s">
        <v>159</v>
      </c>
      <c r="J13" s="1007"/>
      <c r="K13" s="991"/>
      <c r="L13" s="256" t="s">
        <v>131</v>
      </c>
      <c r="M13" s="196"/>
      <c r="N13" s="172" t="s">
        <v>667</v>
      </c>
      <c r="O13" s="188"/>
      <c r="P13" s="186">
        <f>'８-４はるみ算出基礎'!G11</f>
        <v>4680</v>
      </c>
      <c r="Q13" s="983"/>
      <c r="R13" s="984"/>
      <c r="S13" s="985"/>
    </row>
    <row r="14" spans="2:19" s="99" customFormat="1" x14ac:dyDescent="0.15">
      <c r="B14" s="967"/>
      <c r="C14" s="970"/>
      <c r="D14" s="976"/>
      <c r="E14" s="582" t="s">
        <v>153</v>
      </c>
      <c r="F14" s="579">
        <f>'６　固定資本装備と減価償却費'!L20*H14</f>
        <v>5523.7250000000004</v>
      </c>
      <c r="G14" s="172" t="s">
        <v>665</v>
      </c>
      <c r="H14" s="690">
        <v>0.05</v>
      </c>
      <c r="I14" s="1006" t="s">
        <v>159</v>
      </c>
      <c r="J14" s="1007"/>
      <c r="K14" s="991"/>
      <c r="L14" s="172" t="s">
        <v>132</v>
      </c>
      <c r="M14" s="184"/>
      <c r="N14" s="172" t="s">
        <v>667</v>
      </c>
      <c r="O14" s="188"/>
      <c r="P14" s="186">
        <f>'８-４はるみ算出基礎'!G16</f>
        <v>60534</v>
      </c>
      <c r="Q14" s="983"/>
      <c r="R14" s="984"/>
      <c r="S14" s="985"/>
    </row>
    <row r="15" spans="2:19" s="99" customFormat="1" x14ac:dyDescent="0.15">
      <c r="B15" s="967"/>
      <c r="C15" s="970"/>
      <c r="D15" s="974" t="s">
        <v>73</v>
      </c>
      <c r="E15" s="582" t="s">
        <v>152</v>
      </c>
      <c r="F15" s="579">
        <f>'６　固定資本装備と減価償却費'!P10</f>
        <v>20191.585795608564</v>
      </c>
      <c r="G15" s="172" t="s">
        <v>159</v>
      </c>
      <c r="H15" s="178"/>
      <c r="I15" s="178"/>
      <c r="J15" s="179"/>
      <c r="K15" s="991"/>
      <c r="L15" s="172" t="s">
        <v>134</v>
      </c>
      <c r="M15" s="184"/>
      <c r="N15" s="172"/>
      <c r="O15" s="188"/>
      <c r="P15" s="186"/>
      <c r="Q15" s="983"/>
      <c r="R15" s="984"/>
      <c r="S15" s="985"/>
    </row>
    <row r="16" spans="2:19" s="99" customFormat="1" x14ac:dyDescent="0.15">
      <c r="B16" s="967"/>
      <c r="C16" s="970"/>
      <c r="D16" s="975"/>
      <c r="E16" s="582" t="s">
        <v>153</v>
      </c>
      <c r="F16" s="579">
        <f>'６　固定資本装備と減価償却費'!P20</f>
        <v>24327</v>
      </c>
      <c r="G16" s="172" t="s">
        <v>159</v>
      </c>
      <c r="H16" s="178"/>
      <c r="I16" s="178"/>
      <c r="J16" s="179"/>
      <c r="K16" s="991"/>
      <c r="L16" s="172" t="s">
        <v>135</v>
      </c>
      <c r="M16" s="184"/>
      <c r="N16" s="172"/>
      <c r="O16" s="186"/>
      <c r="P16" s="186"/>
      <c r="Q16" s="983"/>
      <c r="R16" s="984"/>
      <c r="S16" s="985"/>
    </row>
    <row r="17" spans="1:19" s="99" customFormat="1" ht="14.25" thickBot="1" x14ac:dyDescent="0.2">
      <c r="B17" s="967"/>
      <c r="C17" s="970"/>
      <c r="D17" s="976"/>
      <c r="E17" s="579" t="s">
        <v>50</v>
      </c>
      <c r="F17" s="579">
        <f>'６　固定資本装備と減価償却費'!P24</f>
        <v>58203.333333333336</v>
      </c>
      <c r="G17" s="172" t="s">
        <v>159</v>
      </c>
      <c r="H17" s="178"/>
      <c r="I17" s="178"/>
      <c r="J17" s="179"/>
      <c r="K17" s="991"/>
      <c r="L17" s="112" t="s">
        <v>26</v>
      </c>
      <c r="M17" s="111"/>
      <c r="N17" s="112"/>
      <c r="O17" s="112"/>
      <c r="P17" s="112">
        <f>SUM(P12:P16)</f>
        <v>89214</v>
      </c>
      <c r="Q17" s="977"/>
      <c r="R17" s="978"/>
      <c r="S17" s="979"/>
    </row>
    <row r="18" spans="1:19" s="99" customFormat="1" ht="14.25" thickTop="1" x14ac:dyDescent="0.15">
      <c r="A18" s="98"/>
      <c r="B18" s="967"/>
      <c r="C18" s="970"/>
      <c r="D18" s="579" t="s">
        <v>51</v>
      </c>
      <c r="E18" s="203"/>
      <c r="F18" s="579"/>
      <c r="G18" s="172"/>
      <c r="H18" s="184"/>
      <c r="I18" s="668"/>
      <c r="J18" s="179"/>
      <c r="K18" s="991"/>
      <c r="L18" s="172" t="s">
        <v>669</v>
      </c>
      <c r="M18" s="184"/>
      <c r="N18" s="185" t="s">
        <v>23</v>
      </c>
      <c r="O18" s="185" t="s">
        <v>21</v>
      </c>
      <c r="P18" s="185" t="s">
        <v>24</v>
      </c>
      <c r="Q18" s="980" t="s">
        <v>25</v>
      </c>
      <c r="R18" s="981"/>
      <c r="S18" s="982"/>
    </row>
    <row r="19" spans="1:19" s="99" customFormat="1" x14ac:dyDescent="0.15">
      <c r="A19" s="98"/>
      <c r="B19" s="967"/>
      <c r="C19" s="970"/>
      <c r="D19" s="579" t="s">
        <v>130</v>
      </c>
      <c r="E19" s="203"/>
      <c r="F19" s="579">
        <f>SUM(F6:F18)/99</f>
        <v>2547.2336828801249</v>
      </c>
      <c r="G19" s="213" t="s">
        <v>171</v>
      </c>
      <c r="H19" s="586">
        <v>0.01</v>
      </c>
      <c r="I19" s="587"/>
      <c r="J19" s="588"/>
      <c r="K19" s="991"/>
      <c r="L19" s="186" t="s">
        <v>27</v>
      </c>
      <c r="M19" s="184"/>
      <c r="N19" s="172" t="s">
        <v>670</v>
      </c>
      <c r="O19" s="186"/>
      <c r="P19" s="186">
        <f>'８-４はるみ算出基礎'!G38</f>
        <v>20120</v>
      </c>
      <c r="Q19" s="983"/>
      <c r="R19" s="984"/>
      <c r="S19" s="985"/>
    </row>
    <row r="20" spans="1:19" s="99" customFormat="1" x14ac:dyDescent="0.15">
      <c r="A20" s="98"/>
      <c r="B20" s="967"/>
      <c r="C20" s="971"/>
      <c r="D20" s="1011" t="s">
        <v>668</v>
      </c>
      <c r="E20" s="1012"/>
      <c r="F20" s="589">
        <f>SUM(F6:F19)</f>
        <v>254723.36828801248</v>
      </c>
      <c r="G20" s="181"/>
      <c r="H20" s="587"/>
      <c r="I20" s="587"/>
      <c r="J20" s="590"/>
      <c r="K20" s="991"/>
      <c r="L20" s="186" t="s">
        <v>28</v>
      </c>
      <c r="M20" s="184"/>
      <c r="N20" s="172" t="s">
        <v>671</v>
      </c>
      <c r="O20" s="186"/>
      <c r="P20" s="186">
        <f>'８-４はるみ算出基礎'!G49</f>
        <v>17696.666666666664</v>
      </c>
      <c r="Q20" s="983"/>
      <c r="R20" s="984"/>
      <c r="S20" s="985"/>
    </row>
    <row r="21" spans="1:19" s="99" customFormat="1" x14ac:dyDescent="0.15">
      <c r="A21" s="98"/>
      <c r="B21" s="967"/>
      <c r="C21" s="1013" t="s">
        <v>158</v>
      </c>
      <c r="D21" s="954" t="s">
        <v>52</v>
      </c>
      <c r="E21" s="17" t="s">
        <v>1</v>
      </c>
      <c r="F21" s="579">
        <f>P6*41</f>
        <v>98400</v>
      </c>
      <c r="G21" s="256" t="s">
        <v>334</v>
      </c>
      <c r="H21" s="184"/>
      <c r="I21" s="109"/>
      <c r="J21" s="211"/>
      <c r="K21" s="991"/>
      <c r="L21" s="186" t="s">
        <v>29</v>
      </c>
      <c r="M21" s="184"/>
      <c r="N21" s="172" t="s">
        <v>667</v>
      </c>
      <c r="O21" s="186"/>
      <c r="P21" s="186">
        <f>'８-４はるみ算出基礎'!G53</f>
        <v>6239.9999999999991</v>
      </c>
      <c r="Q21" s="983"/>
      <c r="R21" s="984"/>
      <c r="S21" s="985"/>
    </row>
    <row r="22" spans="1:19" s="99" customFormat="1" x14ac:dyDescent="0.15">
      <c r="A22" s="98"/>
      <c r="B22" s="967"/>
      <c r="C22" s="1014"/>
      <c r="D22" s="957"/>
      <c r="E22" s="17" t="s">
        <v>2</v>
      </c>
      <c r="F22" s="318"/>
      <c r="G22" s="256" t="s">
        <v>335</v>
      </c>
      <c r="H22" s="591"/>
      <c r="I22" s="591"/>
      <c r="J22" s="592"/>
      <c r="K22" s="991"/>
      <c r="L22" s="186" t="s">
        <v>106</v>
      </c>
      <c r="M22" s="184"/>
      <c r="N22" s="172" t="s">
        <v>672</v>
      </c>
      <c r="O22" s="186"/>
      <c r="P22" s="186">
        <f>'８-４はるみ算出基礎'!G57</f>
        <v>2785.666666666667</v>
      </c>
      <c r="Q22" s="983"/>
      <c r="R22" s="984"/>
      <c r="S22" s="985"/>
    </row>
    <row r="23" spans="1:19" s="99" customFormat="1" ht="14.25" thickBot="1" x14ac:dyDescent="0.2">
      <c r="A23" s="98"/>
      <c r="B23" s="967"/>
      <c r="C23" s="1014"/>
      <c r="D23" s="1016"/>
      <c r="E23" s="17" t="s">
        <v>6</v>
      </c>
      <c r="F23" s="579">
        <f>R6*0.135</f>
        <v>95580</v>
      </c>
      <c r="G23" s="256" t="s">
        <v>336</v>
      </c>
      <c r="H23" s="304"/>
      <c r="I23" s="591"/>
      <c r="J23" s="305"/>
      <c r="K23" s="991"/>
      <c r="L23" s="112" t="s">
        <v>26</v>
      </c>
      <c r="M23" s="111"/>
      <c r="N23" s="112"/>
      <c r="O23" s="112"/>
      <c r="P23" s="112">
        <f>SUM(P19:P22)</f>
        <v>46842.333333333328</v>
      </c>
      <c r="Q23" s="977"/>
      <c r="R23" s="978"/>
      <c r="S23" s="979"/>
    </row>
    <row r="24" spans="1:19" s="99" customFormat="1" ht="14.25" thickTop="1" x14ac:dyDescent="0.15">
      <c r="A24" s="98"/>
      <c r="B24" s="967"/>
      <c r="C24" s="1014"/>
      <c r="D24" s="17" t="s">
        <v>240</v>
      </c>
      <c r="E24" s="22"/>
      <c r="F24" s="318"/>
      <c r="G24" s="256"/>
      <c r="H24" s="593"/>
      <c r="I24" s="594"/>
      <c r="J24" s="595"/>
      <c r="K24" s="991"/>
      <c r="L24" s="172" t="s">
        <v>673</v>
      </c>
      <c r="M24" s="184"/>
      <c r="N24" s="185" t="s">
        <v>23</v>
      </c>
      <c r="O24" s="185" t="s">
        <v>21</v>
      </c>
      <c r="P24" s="185" t="s">
        <v>24</v>
      </c>
      <c r="Q24" s="980" t="s">
        <v>25</v>
      </c>
      <c r="R24" s="981"/>
      <c r="S24" s="982"/>
    </row>
    <row r="25" spans="1:19" s="99" customFormat="1" x14ac:dyDescent="0.15">
      <c r="A25" s="98"/>
      <c r="B25" s="967"/>
      <c r="C25" s="1014"/>
      <c r="D25" s="17" t="s">
        <v>74</v>
      </c>
      <c r="E25" s="22"/>
      <c r="F25" s="318"/>
      <c r="G25" s="256"/>
      <c r="H25" s="219"/>
      <c r="I25" s="220"/>
      <c r="J25" s="221"/>
      <c r="K25" s="991"/>
      <c r="L25" s="186" t="s">
        <v>674</v>
      </c>
      <c r="M25" s="187"/>
      <c r="N25" s="172" t="s">
        <v>900</v>
      </c>
      <c r="O25" s="188"/>
      <c r="P25" s="186">
        <f>'８-４はるみ算出基礎'!N10</f>
        <v>560.64</v>
      </c>
      <c r="Q25" s="1019"/>
      <c r="R25" s="1020"/>
      <c r="S25" s="1021"/>
    </row>
    <row r="26" spans="1:19" s="99" customFormat="1" x14ac:dyDescent="0.15">
      <c r="A26" s="98"/>
      <c r="B26" s="967"/>
      <c r="C26" s="1014"/>
      <c r="D26" s="17" t="s">
        <v>96</v>
      </c>
      <c r="E26" s="18"/>
      <c r="F26" s="318">
        <f>'８-４はるみ算出基礎'!V57</f>
        <v>4482.3999999999996</v>
      </c>
      <c r="G26" s="256"/>
      <c r="H26" s="254"/>
      <c r="I26" s="254"/>
      <c r="J26" s="255"/>
      <c r="K26" s="991"/>
      <c r="L26" s="186" t="s">
        <v>675</v>
      </c>
      <c r="M26" s="187"/>
      <c r="N26" s="172" t="s">
        <v>901</v>
      </c>
      <c r="O26" s="188"/>
      <c r="P26" s="186">
        <f>'８-４はるみ算出基礎'!N17</f>
        <v>3627.3600000000006</v>
      </c>
      <c r="Q26" s="1019"/>
      <c r="R26" s="1020"/>
      <c r="S26" s="1021"/>
    </row>
    <row r="27" spans="1:19" s="99" customFormat="1" x14ac:dyDescent="0.15">
      <c r="A27" s="98"/>
      <c r="B27" s="967"/>
      <c r="C27" s="1014"/>
      <c r="D27" s="23" t="s">
        <v>75</v>
      </c>
      <c r="E27" s="24"/>
      <c r="F27" s="318">
        <v>5000</v>
      </c>
      <c r="G27" s="172" t="s">
        <v>698</v>
      </c>
      <c r="H27" s="219"/>
      <c r="I27" s="220"/>
      <c r="J27" s="595"/>
      <c r="K27" s="991"/>
      <c r="L27" s="186" t="s">
        <v>676</v>
      </c>
      <c r="M27" s="184"/>
      <c r="N27" s="188"/>
      <c r="O27" s="188"/>
      <c r="P27" s="186">
        <f>SUM(P25:P26)*R27</f>
        <v>1256.4000000000003</v>
      </c>
      <c r="Q27" s="303" t="s">
        <v>677</v>
      </c>
      <c r="R27" s="598">
        <v>0.3</v>
      </c>
      <c r="S27" s="599"/>
    </row>
    <row r="28" spans="1:19" s="99" customFormat="1" x14ac:dyDescent="0.15">
      <c r="A28" s="98"/>
      <c r="B28" s="967"/>
      <c r="C28" s="1014"/>
      <c r="D28" s="17" t="s">
        <v>53</v>
      </c>
      <c r="E28" s="18"/>
      <c r="F28" s="318">
        <f>'８-４はるみ算出基礎'!N57</f>
        <v>8180.7280000000001</v>
      </c>
      <c r="G28" s="256"/>
      <c r="H28" s="254"/>
      <c r="I28" s="254"/>
      <c r="J28" s="255"/>
      <c r="K28" s="991"/>
      <c r="L28" s="186" t="s">
        <v>678</v>
      </c>
      <c r="M28" s="187"/>
      <c r="N28" s="172" t="s">
        <v>902</v>
      </c>
      <c r="O28" s="188"/>
      <c r="P28" s="186">
        <f>'８-４はるみ算出基礎'!N22</f>
        <v>294.7</v>
      </c>
      <c r="Q28" s="983"/>
      <c r="R28" s="984"/>
      <c r="S28" s="985"/>
    </row>
    <row r="29" spans="1:19" s="99" customFormat="1" x14ac:dyDescent="0.15">
      <c r="A29" s="98"/>
      <c r="B29" s="967"/>
      <c r="C29" s="1014"/>
      <c r="D29" s="17" t="s">
        <v>241</v>
      </c>
      <c r="E29" s="22"/>
      <c r="F29" s="318">
        <f>SUM(F21:F28)/99</f>
        <v>2137.8093737373738</v>
      </c>
      <c r="G29" s="318" t="s">
        <v>258</v>
      </c>
      <c r="H29" s="586">
        <v>0.01</v>
      </c>
      <c r="I29" s="183"/>
      <c r="J29" s="597"/>
      <c r="K29" s="991"/>
      <c r="L29" s="186" t="s">
        <v>679</v>
      </c>
      <c r="M29" s="187"/>
      <c r="N29" s="172"/>
      <c r="O29" s="188"/>
      <c r="P29" s="186"/>
      <c r="Q29" s="983"/>
      <c r="R29" s="984"/>
      <c r="S29" s="985"/>
    </row>
    <row r="30" spans="1:19" s="99" customFormat="1" ht="14.25" thickBot="1" x14ac:dyDescent="0.2">
      <c r="A30" s="98"/>
      <c r="B30" s="968"/>
      <c r="C30" s="1015"/>
      <c r="D30" s="1017" t="s">
        <v>163</v>
      </c>
      <c r="E30" s="1018"/>
      <c r="F30" s="173">
        <f>SUM(F21:F29)</f>
        <v>213780.93737373737</v>
      </c>
      <c r="G30" s="174"/>
      <c r="H30" s="175"/>
      <c r="I30" s="176"/>
      <c r="J30" s="177"/>
      <c r="K30" s="991"/>
      <c r="L30" s="186" t="s">
        <v>238</v>
      </c>
      <c r="M30" s="187"/>
      <c r="N30" s="172"/>
      <c r="O30" s="188"/>
      <c r="P30" s="186"/>
      <c r="Q30" s="303"/>
      <c r="R30" s="304"/>
      <c r="S30" s="305"/>
    </row>
    <row r="31" spans="1:19" s="99" customFormat="1" x14ac:dyDescent="0.15">
      <c r="A31" s="98"/>
      <c r="B31" s="122"/>
      <c r="C31" s="118"/>
      <c r="D31" s="118"/>
      <c r="E31" s="118"/>
      <c r="F31" s="118"/>
      <c r="G31" s="118"/>
      <c r="H31" s="118"/>
      <c r="I31" s="118"/>
      <c r="J31" s="118"/>
      <c r="K31" s="991"/>
      <c r="L31" s="186" t="s">
        <v>680</v>
      </c>
      <c r="M31" s="184"/>
      <c r="N31" s="172"/>
      <c r="O31" s="188"/>
      <c r="P31" s="186"/>
      <c r="Q31" s="983"/>
      <c r="R31" s="984"/>
      <c r="S31" s="985"/>
    </row>
    <row r="32" spans="1:19" s="99" customFormat="1" ht="14.25" thickBot="1" x14ac:dyDescent="0.2">
      <c r="A32" s="98"/>
      <c r="B32" s="110"/>
      <c r="C32" s="127"/>
      <c r="D32" s="110"/>
      <c r="E32" s="110"/>
      <c r="F32" s="125"/>
      <c r="G32" s="125"/>
      <c r="H32" s="126"/>
      <c r="I32" s="118"/>
      <c r="J32" s="118"/>
      <c r="K32" s="992"/>
      <c r="L32" s="124" t="s">
        <v>26</v>
      </c>
      <c r="M32" s="123"/>
      <c r="N32" s="124"/>
      <c r="O32" s="124"/>
      <c r="P32" s="124">
        <f>SUM(P25:P31)</f>
        <v>5739.1000000000013</v>
      </c>
      <c r="Q32" s="1022"/>
      <c r="R32" s="1023"/>
      <c r="S32" s="1024"/>
    </row>
    <row r="33" spans="1:23" ht="18" customHeight="1" x14ac:dyDescent="0.15">
      <c r="K33" s="117"/>
      <c r="L33" s="117"/>
      <c r="M33" s="117"/>
      <c r="N33" s="117"/>
      <c r="O33" s="117"/>
      <c r="P33" s="117"/>
      <c r="Q33" s="117"/>
      <c r="R33" s="117"/>
      <c r="S33" s="117"/>
    </row>
    <row r="34" spans="1:23" ht="18" customHeight="1" x14ac:dyDescent="0.15">
      <c r="K34" s="117"/>
      <c r="L34" s="117"/>
      <c r="M34" s="117"/>
      <c r="N34" s="117"/>
      <c r="O34" s="117"/>
      <c r="P34" s="117"/>
      <c r="Q34" s="117"/>
      <c r="R34" s="117"/>
      <c r="S34" s="117"/>
    </row>
    <row r="35" spans="1:23" ht="18" customHeight="1" x14ac:dyDescent="0.15">
      <c r="K35" s="117"/>
      <c r="L35" s="117"/>
      <c r="M35" s="117"/>
      <c r="N35" s="117"/>
      <c r="O35" s="117"/>
      <c r="P35" s="117"/>
      <c r="Q35" s="117"/>
      <c r="R35" s="117"/>
      <c r="S35" s="117"/>
    </row>
    <row r="36" spans="1:23" ht="18" customHeight="1" x14ac:dyDescent="0.15">
      <c r="K36" s="117"/>
      <c r="L36" s="117"/>
      <c r="M36" s="117"/>
      <c r="N36" s="117"/>
      <c r="O36" s="117"/>
      <c r="P36" s="117"/>
      <c r="Q36" s="117"/>
      <c r="R36" s="117"/>
      <c r="S36" s="117"/>
    </row>
    <row r="37" spans="1:23" ht="18" customHeight="1" x14ac:dyDescent="0.15">
      <c r="K37" s="117"/>
      <c r="L37" s="117"/>
      <c r="M37" s="117"/>
      <c r="N37" s="117"/>
      <c r="O37" s="117"/>
      <c r="P37" s="117"/>
      <c r="Q37" s="117"/>
      <c r="R37" s="117"/>
      <c r="S37" s="117"/>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K51" s="98"/>
      <c r="L51" s="98"/>
      <c r="M51" s="98"/>
      <c r="N51" s="98"/>
      <c r="O51" s="98"/>
      <c r="P51" s="98"/>
      <c r="Q51" s="98"/>
      <c r="R51" s="98"/>
      <c r="S51" s="98"/>
      <c r="T51" s="99"/>
      <c r="U51" s="99"/>
      <c r="V51" s="99"/>
      <c r="W51" s="120"/>
    </row>
    <row r="52" spans="2:23" s="117" customFormat="1" x14ac:dyDescent="0.15">
      <c r="B52" s="98"/>
      <c r="C52" s="98"/>
      <c r="D52" s="98"/>
      <c r="E52" s="98"/>
      <c r="F52" s="98"/>
      <c r="G52" s="98"/>
      <c r="H52" s="98"/>
      <c r="I52" s="98"/>
      <c r="J52" s="98"/>
      <c r="K52" s="98"/>
      <c r="L52" s="98"/>
      <c r="M52" s="98"/>
      <c r="N52" s="98"/>
      <c r="O52" s="98"/>
      <c r="P52" s="98"/>
      <c r="Q52" s="98"/>
      <c r="R52" s="98"/>
      <c r="S52" s="98"/>
      <c r="T52" s="119"/>
      <c r="U52" s="99"/>
      <c r="V52" s="120"/>
      <c r="W52" s="119"/>
    </row>
    <row r="53" spans="2:23" s="117" customFormat="1" x14ac:dyDescent="0.15">
      <c r="B53" s="98"/>
      <c r="C53" s="98"/>
      <c r="D53" s="98"/>
      <c r="E53" s="98"/>
      <c r="F53" s="98"/>
      <c r="G53" s="98"/>
      <c r="H53" s="98"/>
      <c r="I53" s="98"/>
      <c r="J53" s="98"/>
      <c r="K53" s="98"/>
      <c r="L53" s="98"/>
      <c r="M53" s="98"/>
      <c r="N53" s="98"/>
      <c r="O53" s="98"/>
      <c r="P53" s="98"/>
      <c r="Q53" s="98"/>
      <c r="R53" s="98"/>
      <c r="S53" s="98"/>
      <c r="T53" s="99"/>
      <c r="U53" s="99"/>
      <c r="V53" s="99"/>
      <c r="W53" s="99"/>
    </row>
    <row r="54" spans="2:23" s="117" customFormat="1" ht="13.5" customHeight="1" x14ac:dyDescent="0.15">
      <c r="B54" s="98"/>
      <c r="C54" s="98"/>
      <c r="D54" s="98"/>
      <c r="E54" s="98"/>
      <c r="F54" s="98"/>
      <c r="G54" s="98"/>
      <c r="H54" s="98"/>
      <c r="I54" s="98"/>
      <c r="J54" s="98"/>
      <c r="K54" s="98"/>
      <c r="L54" s="98"/>
      <c r="M54" s="98"/>
      <c r="N54" s="98"/>
      <c r="O54" s="98"/>
      <c r="P54" s="98"/>
      <c r="Q54" s="98"/>
      <c r="R54" s="98"/>
      <c r="S54" s="98"/>
      <c r="T54" s="100"/>
      <c r="U54" s="99"/>
      <c r="V54" s="100"/>
      <c r="W54" s="119"/>
    </row>
    <row r="55" spans="2:23" s="117" customFormat="1" x14ac:dyDescent="0.15">
      <c r="B55" s="98"/>
      <c r="C55" s="98"/>
      <c r="D55" s="98"/>
      <c r="E55" s="98"/>
      <c r="F55" s="98"/>
      <c r="G55" s="98"/>
      <c r="H55" s="98"/>
      <c r="I55" s="98"/>
      <c r="J55" s="98"/>
      <c r="K55" s="98"/>
      <c r="L55" s="98"/>
      <c r="M55" s="98"/>
      <c r="N55" s="98"/>
      <c r="O55" s="98"/>
      <c r="P55" s="98"/>
      <c r="Q55" s="98"/>
      <c r="R55" s="98"/>
      <c r="S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43">
    <mergeCell ref="Q31:S31"/>
    <mergeCell ref="Q32:S32"/>
    <mergeCell ref="Q23:S23"/>
    <mergeCell ref="Q24:S24"/>
    <mergeCell ref="Q26:S26"/>
    <mergeCell ref="Q28:S28"/>
    <mergeCell ref="Q29:S29"/>
    <mergeCell ref="C21:C30"/>
    <mergeCell ref="D21:D23"/>
    <mergeCell ref="Q16:S16"/>
    <mergeCell ref="Q17:S17"/>
    <mergeCell ref="Q18:S18"/>
    <mergeCell ref="Q19:S19"/>
    <mergeCell ref="Q20:S20"/>
    <mergeCell ref="Q21:S21"/>
    <mergeCell ref="D30:E30"/>
    <mergeCell ref="Q25:S25"/>
    <mergeCell ref="Q8:S8"/>
    <mergeCell ref="I14:J14"/>
    <mergeCell ref="Q9:S9"/>
    <mergeCell ref="D20:E20"/>
    <mergeCell ref="Q15:S15"/>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13:S13"/>
    <mergeCell ref="Q14:S14"/>
    <mergeCell ref="Q22:S22"/>
    <mergeCell ref="D13:D14"/>
    <mergeCell ref="I13:J13"/>
  </mergeCells>
  <phoneticPr fontId="4"/>
  <conditionalFormatting sqref="F6">
    <cfRule type="cellIs" dxfId="5" priority="2" operator="equal">
      <formula>0</formula>
    </cfRule>
  </conditionalFormatting>
  <conditionalFormatting sqref="F10">
    <cfRule type="cellIs" dxfId="4" priority="1" operator="equal">
      <formula>0</formula>
    </cfRule>
  </conditionalFormatting>
  <pageMargins left="0.7" right="0.7" top="0.75" bottom="0.75" header="0.3" footer="0.3"/>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99"/>
  <sheetViews>
    <sheetView zoomScale="75" zoomScaleNormal="75" zoomScaleSheetLayoutView="80" workbookViewId="0">
      <selection activeCell="A2" sqref="A2"/>
    </sheetView>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ht="9.9499999999999993" customHeight="1" x14ac:dyDescent="0.15">
      <c r="B1" s="98"/>
      <c r="C1" s="98"/>
      <c r="D1" s="98"/>
      <c r="E1" s="98"/>
      <c r="F1" s="98"/>
      <c r="G1" s="98"/>
      <c r="H1" s="98"/>
      <c r="I1" s="98"/>
      <c r="J1" s="98"/>
      <c r="K1" s="98"/>
      <c r="L1" s="98"/>
      <c r="M1" s="98"/>
      <c r="N1" s="98"/>
      <c r="O1" s="98"/>
      <c r="P1" s="98"/>
      <c r="Q1" s="98"/>
      <c r="R1" s="98"/>
      <c r="S1" s="98"/>
    </row>
    <row r="2" spans="2:19" s="99" customFormat="1" ht="24.95" customHeight="1" thickBot="1" x14ac:dyDescent="0.2">
      <c r="B2" s="3" t="s">
        <v>1003</v>
      </c>
      <c r="H2" s="100" t="s">
        <v>203</v>
      </c>
      <c r="I2" s="3" t="s">
        <v>374</v>
      </c>
      <c r="K2" s="100" t="s">
        <v>204</v>
      </c>
      <c r="L2" s="3" t="s">
        <v>263</v>
      </c>
      <c r="N2" s="98"/>
      <c r="O2" s="98"/>
      <c r="Q2" s="4"/>
      <c r="R2" s="4"/>
    </row>
    <row r="3" spans="2:19" s="99" customFormat="1" ht="18" customHeight="1" x14ac:dyDescent="0.15">
      <c r="B3" s="1101" t="s">
        <v>17</v>
      </c>
      <c r="C3" s="1102"/>
      <c r="D3" s="1102"/>
      <c r="E3" s="1103"/>
      <c r="F3" s="131" t="s">
        <v>18</v>
      </c>
      <c r="G3" s="102"/>
      <c r="H3" s="103" t="s">
        <v>19</v>
      </c>
      <c r="I3" s="101"/>
      <c r="J3" s="101"/>
      <c r="K3" s="1104" t="s">
        <v>170</v>
      </c>
      <c r="L3" s="1105"/>
      <c r="M3" s="1105"/>
      <c r="N3" s="1105"/>
      <c r="O3" s="1105"/>
      <c r="P3" s="1105"/>
      <c r="Q3" s="1105"/>
      <c r="R3" s="1105"/>
      <c r="S3" s="1106"/>
    </row>
    <row r="4" spans="2:19" s="99" customFormat="1" ht="18" customHeight="1" x14ac:dyDescent="0.15">
      <c r="B4" s="1002" t="s">
        <v>20</v>
      </c>
      <c r="C4" s="1003"/>
      <c r="D4" s="195" t="s">
        <v>165</v>
      </c>
      <c r="E4" s="207"/>
      <c r="F4" s="202">
        <f>R6</f>
        <v>608000</v>
      </c>
      <c r="G4" s="195" t="s">
        <v>154</v>
      </c>
      <c r="H4" s="114"/>
      <c r="I4" s="114"/>
      <c r="J4" s="114"/>
      <c r="K4" s="294" t="s">
        <v>230</v>
      </c>
      <c r="L4" s="295" t="s">
        <v>231</v>
      </c>
      <c r="M4" s="201" t="s">
        <v>21</v>
      </c>
      <c r="N4" s="201" t="s">
        <v>20</v>
      </c>
      <c r="O4" s="295" t="s">
        <v>230</v>
      </c>
      <c r="P4" s="295" t="s">
        <v>232</v>
      </c>
      <c r="Q4" s="201" t="s">
        <v>21</v>
      </c>
      <c r="R4" s="1107" t="s">
        <v>20</v>
      </c>
      <c r="S4" s="1108"/>
    </row>
    <row r="5" spans="2:19" s="99" customFormat="1" ht="18" customHeight="1" x14ac:dyDescent="0.15">
      <c r="B5" s="1002"/>
      <c r="C5" s="1003"/>
      <c r="D5" s="195" t="s">
        <v>71</v>
      </c>
      <c r="E5" s="207"/>
      <c r="F5" s="202"/>
      <c r="G5" s="170"/>
      <c r="H5" s="208"/>
      <c r="I5" s="208"/>
      <c r="J5" s="208"/>
      <c r="K5" s="293">
        <v>1</v>
      </c>
      <c r="L5" s="202">
        <v>3200</v>
      </c>
      <c r="M5" s="202">
        <v>190</v>
      </c>
      <c r="N5" s="202">
        <f>L5*M5</f>
        <v>608000</v>
      </c>
      <c r="O5" s="202"/>
      <c r="P5" s="202"/>
      <c r="Q5" s="202"/>
      <c r="R5" s="1109"/>
      <c r="S5" s="1110"/>
    </row>
    <row r="6" spans="2:19" s="99" customFormat="1" ht="18" customHeight="1" thickBot="1" x14ac:dyDescent="0.2">
      <c r="B6" s="966" t="s">
        <v>168</v>
      </c>
      <c r="C6" s="969" t="s">
        <v>257</v>
      </c>
      <c r="D6" s="202" t="s">
        <v>45</v>
      </c>
      <c r="E6" s="209"/>
      <c r="F6" s="202">
        <f>+P8</f>
        <v>0</v>
      </c>
      <c r="G6" s="170" t="s">
        <v>155</v>
      </c>
      <c r="H6" s="208"/>
      <c r="I6" s="208"/>
      <c r="J6" s="208"/>
      <c r="K6" s="669"/>
      <c r="L6" s="105"/>
      <c r="M6" s="105"/>
      <c r="N6" s="104"/>
      <c r="O6" s="106" t="s">
        <v>22</v>
      </c>
      <c r="P6" s="107">
        <f>SUM(L5:L6,P5:Q5)</f>
        <v>3200</v>
      </c>
      <c r="Q6" s="108">
        <f>R6/P6</f>
        <v>190</v>
      </c>
      <c r="R6" s="988">
        <f>SUM(N5:N6,R5:S5)</f>
        <v>608000</v>
      </c>
      <c r="S6" s="989"/>
    </row>
    <row r="7" spans="2:19" s="99" customFormat="1" ht="18" customHeight="1" thickTop="1" x14ac:dyDescent="0.15">
      <c r="B7" s="967"/>
      <c r="C7" s="970"/>
      <c r="D7" s="202" t="s">
        <v>46</v>
      </c>
      <c r="E7" s="209"/>
      <c r="F7" s="202">
        <f>P17</f>
        <v>89214</v>
      </c>
      <c r="G7" s="195" t="s">
        <v>984</v>
      </c>
      <c r="H7" s="114"/>
      <c r="I7" s="114"/>
      <c r="J7" s="210"/>
      <c r="K7" s="990" t="s">
        <v>169</v>
      </c>
      <c r="L7" s="197" t="s">
        <v>126</v>
      </c>
      <c r="M7" s="198" t="s">
        <v>7</v>
      </c>
      <c r="N7" s="298" t="s">
        <v>236</v>
      </c>
      <c r="O7" s="199" t="s">
        <v>21</v>
      </c>
      <c r="P7" s="199" t="s">
        <v>24</v>
      </c>
      <c r="Q7" s="993" t="s">
        <v>25</v>
      </c>
      <c r="R7" s="994"/>
      <c r="S7" s="995"/>
    </row>
    <row r="8" spans="2:19" s="99" customFormat="1" ht="18" customHeight="1" x14ac:dyDescent="0.15">
      <c r="B8" s="967"/>
      <c r="C8" s="970"/>
      <c r="D8" s="202" t="s">
        <v>47</v>
      </c>
      <c r="E8" s="209"/>
      <c r="F8" s="202">
        <f>P23</f>
        <v>46842.333333333328</v>
      </c>
      <c r="G8" s="172" t="s">
        <v>985</v>
      </c>
      <c r="H8" s="184"/>
      <c r="I8" s="184"/>
      <c r="J8" s="211"/>
      <c r="K8" s="991"/>
      <c r="L8" s="284"/>
      <c r="M8" s="297" t="s">
        <v>237</v>
      </c>
      <c r="N8" s="133"/>
      <c r="O8" s="133"/>
      <c r="P8" s="133"/>
      <c r="Q8" s="1008"/>
      <c r="R8" s="1009"/>
      <c r="S8" s="1010"/>
    </row>
    <row r="9" spans="2:19" s="99" customFormat="1" ht="18" customHeight="1" x14ac:dyDescent="0.15">
      <c r="B9" s="967"/>
      <c r="C9" s="970"/>
      <c r="D9" s="202" t="s">
        <v>72</v>
      </c>
      <c r="E9" s="209"/>
      <c r="F9" s="202">
        <f>P32</f>
        <v>5739.1000000000013</v>
      </c>
      <c r="G9" s="172" t="s">
        <v>986</v>
      </c>
      <c r="H9" s="184"/>
      <c r="I9" s="184"/>
      <c r="J9" s="211"/>
      <c r="K9" s="991"/>
      <c r="L9" s="200"/>
      <c r="M9" s="196"/>
      <c r="N9" s="133"/>
      <c r="O9" s="133"/>
      <c r="P9" s="133"/>
      <c r="Q9" s="1008"/>
      <c r="R9" s="1009"/>
      <c r="S9" s="1010"/>
    </row>
    <row r="10" spans="2:19" s="99" customFormat="1" ht="18" customHeight="1" thickBot="1" x14ac:dyDescent="0.2">
      <c r="B10" s="967"/>
      <c r="C10" s="970"/>
      <c r="D10" s="202" t="s">
        <v>48</v>
      </c>
      <c r="E10" s="209"/>
      <c r="F10" s="202">
        <f>'8-5はっさく算出基礎'!V11</f>
        <v>0</v>
      </c>
      <c r="G10" s="1120"/>
      <c r="H10" s="1121"/>
      <c r="I10" s="1121"/>
      <c r="J10" s="1110"/>
      <c r="K10" s="991"/>
      <c r="L10" s="112" t="s">
        <v>26</v>
      </c>
      <c r="M10" s="111"/>
      <c r="N10" s="112"/>
      <c r="O10" s="112"/>
      <c r="P10" s="112"/>
      <c r="Q10" s="1111"/>
      <c r="R10" s="1112"/>
      <c r="S10" s="1113"/>
    </row>
    <row r="11" spans="2:19" s="99" customFormat="1" ht="18" customHeight="1" thickTop="1" x14ac:dyDescent="0.15">
      <c r="B11" s="967"/>
      <c r="C11" s="970"/>
      <c r="D11" s="202" t="s">
        <v>4</v>
      </c>
      <c r="E11" s="209"/>
      <c r="F11" s="202">
        <f>'8-5はっさく算出基礎'!V34</f>
        <v>326.65714285714284</v>
      </c>
      <c r="G11" s="1120"/>
      <c r="H11" s="1121"/>
      <c r="I11" s="1121"/>
      <c r="J11" s="1110"/>
      <c r="K11" s="991"/>
      <c r="L11" s="191" t="s">
        <v>127</v>
      </c>
      <c r="M11" s="192"/>
      <c r="N11" s="299" t="s">
        <v>236</v>
      </c>
      <c r="O11" s="193" t="s">
        <v>21</v>
      </c>
      <c r="P11" s="194" t="s">
        <v>24</v>
      </c>
      <c r="Q11" s="980" t="s">
        <v>25</v>
      </c>
      <c r="R11" s="981"/>
      <c r="S11" s="982"/>
    </row>
    <row r="12" spans="2:19" s="99" customFormat="1" ht="18" customHeight="1" x14ac:dyDescent="0.15">
      <c r="B12" s="967"/>
      <c r="C12" s="970"/>
      <c r="D12" s="202" t="s">
        <v>5</v>
      </c>
      <c r="E12" s="209"/>
      <c r="F12" s="202"/>
      <c r="G12" s="172"/>
      <c r="H12" s="184"/>
      <c r="I12" s="184"/>
      <c r="J12" s="211"/>
      <c r="K12" s="991"/>
      <c r="L12" s="195" t="s">
        <v>133</v>
      </c>
      <c r="M12" s="196"/>
      <c r="N12" s="172" t="s">
        <v>320</v>
      </c>
      <c r="O12" s="188"/>
      <c r="P12" s="186">
        <f>'8-5はっさく算出基礎'!G7</f>
        <v>24000</v>
      </c>
      <c r="Q12" s="1114"/>
      <c r="R12" s="1115"/>
      <c r="S12" s="1116"/>
    </row>
    <row r="13" spans="2:19" s="99" customFormat="1" ht="18" customHeight="1" x14ac:dyDescent="0.15">
      <c r="B13" s="967"/>
      <c r="C13" s="970"/>
      <c r="D13" s="974" t="s">
        <v>49</v>
      </c>
      <c r="E13" s="212" t="s">
        <v>152</v>
      </c>
      <c r="F13" s="202">
        <f>'６　固定資本装備と減価償却費'!L10*'７-５はっさく部門収支'!H13</f>
        <v>1808.4</v>
      </c>
      <c r="G13" s="172" t="s">
        <v>157</v>
      </c>
      <c r="H13" s="690">
        <v>0.01</v>
      </c>
      <c r="I13" s="1122" t="s">
        <v>159</v>
      </c>
      <c r="J13" s="1123"/>
      <c r="K13" s="991"/>
      <c r="L13" s="195" t="s">
        <v>131</v>
      </c>
      <c r="M13" s="196"/>
      <c r="N13" s="172" t="s">
        <v>320</v>
      </c>
      <c r="O13" s="188"/>
      <c r="P13" s="186">
        <f>'8-5はっさく算出基礎'!G11</f>
        <v>4680</v>
      </c>
      <c r="Q13" s="1114"/>
      <c r="R13" s="1115"/>
      <c r="S13" s="1116"/>
    </row>
    <row r="14" spans="2:19" s="99" customFormat="1" ht="18" customHeight="1" x14ac:dyDescent="0.15">
      <c r="B14" s="967"/>
      <c r="C14" s="970"/>
      <c r="D14" s="1100"/>
      <c r="E14" s="212" t="s">
        <v>153</v>
      </c>
      <c r="F14" s="202">
        <f>'６　固定資本装備と減価償却費'!L20*'７-５はっさく部門収支'!H14</f>
        <v>5523.7250000000004</v>
      </c>
      <c r="G14" s="172" t="s">
        <v>157</v>
      </c>
      <c r="H14" s="690">
        <v>0.05</v>
      </c>
      <c r="I14" s="1122" t="s">
        <v>159</v>
      </c>
      <c r="J14" s="1123"/>
      <c r="K14" s="991"/>
      <c r="L14" s="172" t="s">
        <v>132</v>
      </c>
      <c r="M14" s="184"/>
      <c r="N14" s="172" t="s">
        <v>320</v>
      </c>
      <c r="O14" s="188"/>
      <c r="P14" s="186">
        <f>'8-5はっさく算出基礎'!G16</f>
        <v>60534</v>
      </c>
      <c r="Q14" s="1114"/>
      <c r="R14" s="1115"/>
      <c r="S14" s="1116"/>
    </row>
    <row r="15" spans="2:19" s="99" customFormat="1" ht="18" customHeight="1" x14ac:dyDescent="0.15">
      <c r="B15" s="967"/>
      <c r="C15" s="970"/>
      <c r="D15" s="974" t="s">
        <v>73</v>
      </c>
      <c r="E15" s="212" t="s">
        <v>152</v>
      </c>
      <c r="F15" s="202">
        <f>'６　固定資本装備と減価償却費'!P10</f>
        <v>20191.585795608564</v>
      </c>
      <c r="G15" s="172" t="s">
        <v>159</v>
      </c>
      <c r="H15" s="178"/>
      <c r="I15" s="178"/>
      <c r="J15" s="179"/>
      <c r="K15" s="991"/>
      <c r="L15" s="172" t="s">
        <v>134</v>
      </c>
      <c r="M15" s="184"/>
      <c r="N15" s="172"/>
      <c r="O15" s="188"/>
      <c r="P15" s="186"/>
      <c r="Q15" s="1114"/>
      <c r="R15" s="1115"/>
      <c r="S15" s="1116"/>
    </row>
    <row r="16" spans="2:19" s="99" customFormat="1" ht="18" customHeight="1" x14ac:dyDescent="0.15">
      <c r="B16" s="967"/>
      <c r="C16" s="970"/>
      <c r="D16" s="975"/>
      <c r="E16" s="212" t="s">
        <v>153</v>
      </c>
      <c r="F16" s="202">
        <f>'６　固定資本装備と減価償却費'!P20</f>
        <v>24327</v>
      </c>
      <c r="G16" s="172" t="s">
        <v>159</v>
      </c>
      <c r="H16" s="178"/>
      <c r="I16" s="178"/>
      <c r="J16" s="179"/>
      <c r="K16" s="991"/>
      <c r="L16" s="172" t="s">
        <v>135</v>
      </c>
      <c r="M16" s="184"/>
      <c r="N16" s="172"/>
      <c r="O16" s="186"/>
      <c r="P16" s="186"/>
      <c r="Q16" s="1114"/>
      <c r="R16" s="1115"/>
      <c r="S16" s="1116"/>
    </row>
    <row r="17" spans="1:19" s="99" customFormat="1" ht="18" customHeight="1" thickBot="1" x14ac:dyDescent="0.2">
      <c r="B17" s="967"/>
      <c r="C17" s="970"/>
      <c r="D17" s="1100"/>
      <c r="E17" s="202" t="s">
        <v>50</v>
      </c>
      <c r="F17" s="202">
        <f>'６　固定資本装備と減価償却費'!P25</f>
        <v>43700</v>
      </c>
      <c r="G17" s="172" t="s">
        <v>159</v>
      </c>
      <c r="H17" s="178"/>
      <c r="I17" s="178"/>
      <c r="J17" s="179"/>
      <c r="K17" s="991"/>
      <c r="L17" s="112" t="s">
        <v>26</v>
      </c>
      <c r="M17" s="111"/>
      <c r="N17" s="112"/>
      <c r="O17" s="112"/>
      <c r="P17" s="112">
        <f>SUM(P12:P16)</f>
        <v>89214</v>
      </c>
      <c r="Q17" s="1111"/>
      <c r="R17" s="1112"/>
      <c r="S17" s="1113"/>
    </row>
    <row r="18" spans="1:19" s="99" customFormat="1" ht="18" customHeight="1" thickTop="1" x14ac:dyDescent="0.15">
      <c r="A18" s="98"/>
      <c r="B18" s="967"/>
      <c r="C18" s="970"/>
      <c r="D18" s="202" t="s">
        <v>51</v>
      </c>
      <c r="E18" s="209"/>
      <c r="F18" s="202"/>
      <c r="G18" s="172"/>
      <c r="H18" s="184"/>
      <c r="I18" s="677"/>
      <c r="J18" s="211"/>
      <c r="K18" s="991"/>
      <c r="L18" s="172" t="s">
        <v>128</v>
      </c>
      <c r="M18" s="184"/>
      <c r="N18" s="185" t="s">
        <v>23</v>
      </c>
      <c r="O18" s="185" t="s">
        <v>21</v>
      </c>
      <c r="P18" s="185" t="s">
        <v>24</v>
      </c>
      <c r="Q18" s="980" t="s">
        <v>25</v>
      </c>
      <c r="R18" s="981"/>
      <c r="S18" s="982"/>
    </row>
    <row r="19" spans="1:19" s="99" customFormat="1" ht="18" customHeight="1" x14ac:dyDescent="0.15">
      <c r="A19" s="98"/>
      <c r="B19" s="967"/>
      <c r="C19" s="970"/>
      <c r="D19" s="202" t="s">
        <v>130</v>
      </c>
      <c r="E19" s="209"/>
      <c r="F19" s="202">
        <f>SUM(F6:F18)/99</f>
        <v>2400.7353663818085</v>
      </c>
      <c r="G19" s="213" t="s">
        <v>171</v>
      </c>
      <c r="H19" s="223">
        <v>0.01</v>
      </c>
      <c r="I19" s="113"/>
      <c r="J19" s="6"/>
      <c r="K19" s="991"/>
      <c r="L19" s="186" t="s">
        <v>27</v>
      </c>
      <c r="M19" s="184"/>
      <c r="N19" s="172" t="s">
        <v>321</v>
      </c>
      <c r="O19" s="186"/>
      <c r="P19" s="186">
        <f>'8-5はっさく算出基礎'!G38</f>
        <v>20120</v>
      </c>
      <c r="Q19" s="1114"/>
      <c r="R19" s="1115"/>
      <c r="S19" s="1116"/>
    </row>
    <row r="20" spans="1:19" s="99" customFormat="1" ht="18" customHeight="1" x14ac:dyDescent="0.15">
      <c r="A20" s="98"/>
      <c r="B20" s="967"/>
      <c r="C20" s="971"/>
      <c r="D20" s="1011" t="s">
        <v>164</v>
      </c>
      <c r="E20" s="1012"/>
      <c r="F20" s="132">
        <f>SUM(F6:F19)</f>
        <v>240073.53663818084</v>
      </c>
      <c r="G20" s="181"/>
      <c r="H20" s="113"/>
      <c r="I20" s="113"/>
      <c r="J20" s="116"/>
      <c r="K20" s="991"/>
      <c r="L20" s="186" t="s">
        <v>28</v>
      </c>
      <c r="M20" s="184"/>
      <c r="N20" s="172" t="s">
        <v>322</v>
      </c>
      <c r="O20" s="186"/>
      <c r="P20" s="186">
        <f>'8-5はっさく算出基礎'!G49</f>
        <v>17696.666666666664</v>
      </c>
      <c r="Q20" s="1114"/>
      <c r="R20" s="1115"/>
      <c r="S20" s="1116"/>
    </row>
    <row r="21" spans="1:19" s="99" customFormat="1" ht="18" customHeight="1" x14ac:dyDescent="0.15">
      <c r="A21" s="98"/>
      <c r="B21" s="967"/>
      <c r="C21" s="1013" t="s">
        <v>158</v>
      </c>
      <c r="D21" s="1099" t="s">
        <v>52</v>
      </c>
      <c r="E21" s="17" t="s">
        <v>1</v>
      </c>
      <c r="F21" s="202">
        <f>L5*41</f>
        <v>131200</v>
      </c>
      <c r="G21" s="195" t="s">
        <v>334</v>
      </c>
      <c r="H21" s="184"/>
      <c r="I21" s="109"/>
      <c r="J21" s="211"/>
      <c r="K21" s="991"/>
      <c r="L21" s="186" t="s">
        <v>29</v>
      </c>
      <c r="M21" s="184"/>
      <c r="N21" s="172" t="s">
        <v>320</v>
      </c>
      <c r="O21" s="186"/>
      <c r="P21" s="186">
        <f>'8-5はっさく算出基礎'!G53</f>
        <v>6239.9999999999991</v>
      </c>
      <c r="Q21" s="1114"/>
      <c r="R21" s="1115"/>
      <c r="S21" s="1116"/>
    </row>
    <row r="22" spans="1:19" s="99" customFormat="1" ht="18" customHeight="1" x14ac:dyDescent="0.15">
      <c r="A22" s="98"/>
      <c r="B22" s="967"/>
      <c r="C22" s="1014"/>
      <c r="D22" s="957"/>
      <c r="E22" s="17" t="s">
        <v>2</v>
      </c>
      <c r="F22" s="222"/>
      <c r="G22" s="195" t="s">
        <v>335</v>
      </c>
      <c r="H22" s="214"/>
      <c r="I22" s="214"/>
      <c r="J22" s="215"/>
      <c r="K22" s="991"/>
      <c r="L22" s="186" t="s">
        <v>106</v>
      </c>
      <c r="M22" s="184"/>
      <c r="N22" s="172" t="s">
        <v>323</v>
      </c>
      <c r="O22" s="186"/>
      <c r="P22" s="186">
        <f>'8-5はっさく算出基礎'!G57</f>
        <v>2785.666666666667</v>
      </c>
      <c r="Q22" s="1114"/>
      <c r="R22" s="1115"/>
      <c r="S22" s="1116"/>
    </row>
    <row r="23" spans="1:19" s="99" customFormat="1" ht="18" customHeight="1" thickBot="1" x14ac:dyDescent="0.2">
      <c r="A23" s="98"/>
      <c r="B23" s="967"/>
      <c r="C23" s="1014"/>
      <c r="D23" s="1016"/>
      <c r="E23" s="17" t="s">
        <v>6</v>
      </c>
      <c r="F23" s="202">
        <f>F4*0.135</f>
        <v>82080</v>
      </c>
      <c r="G23" s="195" t="s">
        <v>336</v>
      </c>
      <c r="H23" s="114"/>
      <c r="I23" s="214"/>
      <c r="J23" s="210"/>
      <c r="K23" s="991"/>
      <c r="L23" s="112" t="s">
        <v>26</v>
      </c>
      <c r="M23" s="111"/>
      <c r="N23" s="112"/>
      <c r="O23" s="112"/>
      <c r="P23" s="112">
        <f>SUM(P19:P22)</f>
        <v>46842.333333333328</v>
      </c>
      <c r="Q23" s="1111"/>
      <c r="R23" s="1112"/>
      <c r="S23" s="1113"/>
    </row>
    <row r="24" spans="1:19" s="99" customFormat="1" ht="18" customHeight="1" thickTop="1" x14ac:dyDescent="0.15">
      <c r="A24" s="98"/>
      <c r="B24" s="967"/>
      <c r="C24" s="1014"/>
      <c r="D24" s="17" t="s">
        <v>240</v>
      </c>
      <c r="E24" s="22"/>
      <c r="F24" s="222"/>
      <c r="G24" s="195"/>
      <c r="H24" s="217"/>
      <c r="I24" s="218"/>
      <c r="J24" s="216"/>
      <c r="K24" s="991"/>
      <c r="L24" s="172" t="s">
        <v>129</v>
      </c>
      <c r="M24" s="184"/>
      <c r="N24" s="185" t="s">
        <v>23</v>
      </c>
      <c r="O24" s="185" t="s">
        <v>21</v>
      </c>
      <c r="P24" s="185" t="s">
        <v>24</v>
      </c>
      <c r="Q24" s="980" t="s">
        <v>25</v>
      </c>
      <c r="R24" s="981"/>
      <c r="S24" s="982"/>
    </row>
    <row r="25" spans="1:19" s="99" customFormat="1" ht="18" customHeight="1" x14ac:dyDescent="0.15">
      <c r="A25" s="98"/>
      <c r="B25" s="967"/>
      <c r="C25" s="1014"/>
      <c r="D25" s="17" t="s">
        <v>74</v>
      </c>
      <c r="E25" s="22"/>
      <c r="F25" s="222"/>
      <c r="G25" s="195"/>
      <c r="H25" s="219"/>
      <c r="I25" s="220"/>
      <c r="J25" s="221"/>
      <c r="K25" s="991"/>
      <c r="L25" s="186" t="s">
        <v>119</v>
      </c>
      <c r="M25" s="187"/>
      <c r="N25" s="172" t="s">
        <v>900</v>
      </c>
      <c r="O25" s="188"/>
      <c r="P25" s="186">
        <f>'8-5はっさく算出基礎'!N10</f>
        <v>560.64</v>
      </c>
      <c r="Q25" s="1117"/>
      <c r="R25" s="1118"/>
      <c r="S25" s="1119"/>
    </row>
    <row r="26" spans="1:19" s="99" customFormat="1" ht="18" customHeight="1" x14ac:dyDescent="0.15">
      <c r="A26" s="98"/>
      <c r="B26" s="967"/>
      <c r="C26" s="1014"/>
      <c r="D26" s="17" t="s">
        <v>96</v>
      </c>
      <c r="E26" s="18"/>
      <c r="F26" s="222">
        <f>'8-5はっさく算出基礎'!V57</f>
        <v>4482.3999999999996</v>
      </c>
      <c r="G26" s="256"/>
      <c r="H26" s="254"/>
      <c r="I26" s="254"/>
      <c r="J26" s="255"/>
      <c r="K26" s="991"/>
      <c r="L26" s="186" t="s">
        <v>120</v>
      </c>
      <c r="M26" s="187"/>
      <c r="N26" s="172" t="s">
        <v>901</v>
      </c>
      <c r="O26" s="188">
        <f>'8-5はっさく算出基礎'!M11</f>
        <v>158.4</v>
      </c>
      <c r="P26" s="186">
        <f>'8-5はっさく算出基礎'!N17</f>
        <v>3627.3600000000006</v>
      </c>
      <c r="Q26" s="1117"/>
      <c r="R26" s="1118"/>
      <c r="S26" s="1119"/>
    </row>
    <row r="27" spans="1:19" s="99" customFormat="1" ht="18" customHeight="1" x14ac:dyDescent="0.15">
      <c r="A27" s="98"/>
      <c r="B27" s="967"/>
      <c r="C27" s="1014"/>
      <c r="D27" s="23" t="s">
        <v>75</v>
      </c>
      <c r="E27" s="24"/>
      <c r="F27" s="222">
        <v>5000</v>
      </c>
      <c r="G27" s="172" t="s">
        <v>698</v>
      </c>
      <c r="H27" s="219"/>
      <c r="I27" s="220"/>
      <c r="J27" s="216"/>
      <c r="K27" s="991"/>
      <c r="L27" s="186" t="s">
        <v>122</v>
      </c>
      <c r="M27" s="184"/>
      <c r="N27" s="188"/>
      <c r="O27" s="188"/>
      <c r="P27" s="186">
        <f>SUM(P25:P26)*R27</f>
        <v>1256.4000000000003</v>
      </c>
      <c r="Q27" s="189" t="s">
        <v>121</v>
      </c>
      <c r="R27" s="190">
        <v>0.3</v>
      </c>
      <c r="S27" s="115"/>
    </row>
    <row r="28" spans="1:19" s="99" customFormat="1" ht="18" customHeight="1" x14ac:dyDescent="0.15">
      <c r="A28" s="98"/>
      <c r="B28" s="967"/>
      <c r="C28" s="1014"/>
      <c r="D28" s="17" t="s">
        <v>53</v>
      </c>
      <c r="E28" s="18"/>
      <c r="F28" s="222">
        <f>'8-5はっさく算出基礎'!N57</f>
        <v>8180.7280000000001</v>
      </c>
      <c r="G28" s="256"/>
      <c r="H28" s="254"/>
      <c r="I28" s="254"/>
      <c r="J28" s="255"/>
      <c r="K28" s="991"/>
      <c r="L28" s="186" t="s">
        <v>123</v>
      </c>
      <c r="M28" s="187"/>
      <c r="N28" s="172" t="s">
        <v>902</v>
      </c>
      <c r="O28" s="188">
        <f>'8-5はっさく算出基礎'!M18</f>
        <v>168.4</v>
      </c>
      <c r="P28" s="186">
        <f>'8-5はっさく算出基礎'!N22</f>
        <v>294.7</v>
      </c>
      <c r="Q28" s="1114"/>
      <c r="R28" s="1115"/>
      <c r="S28" s="1116"/>
    </row>
    <row r="29" spans="1:19" s="99" customFormat="1" ht="18" customHeight="1" x14ac:dyDescent="0.15">
      <c r="A29" s="98"/>
      <c r="B29" s="967"/>
      <c r="C29" s="1014"/>
      <c r="D29" s="17" t="s">
        <v>241</v>
      </c>
      <c r="E29" s="22"/>
      <c r="F29" s="222">
        <f>SUM(F21:F28)/99</f>
        <v>2332.7588686868685</v>
      </c>
      <c r="G29" s="318" t="s">
        <v>258</v>
      </c>
      <c r="H29" s="223">
        <v>0.01</v>
      </c>
      <c r="I29" s="183"/>
      <c r="J29" s="182"/>
      <c r="K29" s="991"/>
      <c r="L29" s="186" t="s">
        <v>124</v>
      </c>
      <c r="M29" s="187"/>
      <c r="N29" s="172"/>
      <c r="O29" s="188"/>
      <c r="P29" s="186"/>
      <c r="Q29" s="1114"/>
      <c r="R29" s="1115"/>
      <c r="S29" s="1116"/>
    </row>
    <row r="30" spans="1:19" s="99" customFormat="1" ht="18" customHeight="1" thickBot="1" x14ac:dyDescent="0.2">
      <c r="A30" s="98"/>
      <c r="B30" s="968"/>
      <c r="C30" s="1015"/>
      <c r="D30" s="1017" t="s">
        <v>163</v>
      </c>
      <c r="E30" s="1018"/>
      <c r="F30" s="173">
        <f>SUM(F21:F29)</f>
        <v>233275.88686868685</v>
      </c>
      <c r="G30" s="174"/>
      <c r="H30" s="175"/>
      <c r="I30" s="176"/>
      <c r="J30" s="177"/>
      <c r="K30" s="991"/>
      <c r="L30" s="186" t="s">
        <v>238</v>
      </c>
      <c r="M30" s="187"/>
      <c r="N30" s="172"/>
      <c r="O30" s="188"/>
      <c r="P30" s="186"/>
      <c r="Q30" s="303"/>
      <c r="R30" s="304"/>
      <c r="S30" s="305"/>
    </row>
    <row r="31" spans="1:19" s="99" customFormat="1" ht="18" customHeight="1" x14ac:dyDescent="0.15">
      <c r="A31" s="98"/>
      <c r="B31" s="122"/>
      <c r="C31" s="118"/>
      <c r="D31" s="118"/>
      <c r="E31" s="118"/>
      <c r="F31" s="118"/>
      <c r="G31" s="118"/>
      <c r="H31" s="118"/>
      <c r="I31" s="118"/>
      <c r="J31" s="118"/>
      <c r="K31" s="991"/>
      <c r="L31" s="186" t="s">
        <v>125</v>
      </c>
      <c r="M31" s="184"/>
      <c r="N31" s="172"/>
      <c r="O31" s="188"/>
      <c r="P31" s="186"/>
      <c r="Q31" s="1114"/>
      <c r="R31" s="1115"/>
      <c r="S31" s="1116"/>
    </row>
    <row r="32" spans="1:19" s="99" customFormat="1" ht="18" customHeight="1" thickBot="1" x14ac:dyDescent="0.2">
      <c r="A32" s="98"/>
      <c r="B32" s="110"/>
      <c r="C32" s="127"/>
      <c r="D32" s="110"/>
      <c r="E32" s="110"/>
      <c r="F32" s="125"/>
      <c r="G32" s="125"/>
      <c r="H32" s="126"/>
      <c r="I32" s="118"/>
      <c r="J32" s="118"/>
      <c r="K32" s="992"/>
      <c r="L32" s="124" t="s">
        <v>26</v>
      </c>
      <c r="M32" s="123"/>
      <c r="N32" s="124"/>
      <c r="O32" s="124"/>
      <c r="P32" s="124">
        <f>SUM(P25:P31)</f>
        <v>5739.1000000000013</v>
      </c>
      <c r="Q32" s="1022"/>
      <c r="R32" s="1023"/>
      <c r="S32" s="1024"/>
    </row>
    <row r="33" spans="1:23" ht="18" customHeight="1" x14ac:dyDescent="0.15">
      <c r="K33" s="117"/>
      <c r="L33" s="117"/>
      <c r="M33" s="117"/>
      <c r="N33" s="117"/>
      <c r="O33" s="117"/>
      <c r="P33" s="117"/>
      <c r="Q33" s="117"/>
      <c r="R33" s="117"/>
      <c r="S33" s="117"/>
    </row>
    <row r="34" spans="1:23" ht="18" customHeight="1" x14ac:dyDescent="0.15">
      <c r="K34" s="117"/>
      <c r="L34" s="117"/>
      <c r="M34" s="117"/>
      <c r="N34" s="117"/>
      <c r="O34" s="117"/>
      <c r="P34" s="117"/>
      <c r="Q34" s="117"/>
      <c r="R34" s="117"/>
      <c r="S34" s="117"/>
    </row>
    <row r="35" spans="1:23" ht="18" customHeight="1" x14ac:dyDescent="0.15">
      <c r="K35" s="117"/>
      <c r="L35" s="117"/>
      <c r="M35" s="117"/>
      <c r="N35" s="117"/>
      <c r="O35" s="117"/>
      <c r="P35" s="117"/>
      <c r="Q35" s="117"/>
      <c r="R35" s="117"/>
      <c r="S35" s="117"/>
    </row>
    <row r="36" spans="1:23" ht="18" customHeight="1" x14ac:dyDescent="0.15">
      <c r="K36" s="117"/>
      <c r="L36" s="117"/>
      <c r="M36" s="117"/>
      <c r="N36" s="117"/>
      <c r="O36" s="117"/>
      <c r="P36" s="117"/>
      <c r="Q36" s="117"/>
      <c r="R36" s="117"/>
      <c r="S36" s="117"/>
    </row>
    <row r="37" spans="1:23" ht="18" customHeight="1" x14ac:dyDescent="0.15">
      <c r="K37" s="117"/>
      <c r="L37" s="117"/>
      <c r="M37" s="117"/>
      <c r="N37" s="117"/>
      <c r="O37" s="117"/>
      <c r="P37" s="117"/>
      <c r="Q37" s="117"/>
      <c r="R37" s="117"/>
      <c r="S37" s="117"/>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K51" s="98"/>
      <c r="L51" s="98"/>
      <c r="M51" s="98"/>
      <c r="N51" s="98"/>
      <c r="O51" s="98"/>
      <c r="P51" s="98"/>
      <c r="Q51" s="98"/>
      <c r="R51" s="98"/>
      <c r="S51" s="98"/>
      <c r="T51" s="99"/>
      <c r="U51" s="99"/>
      <c r="V51" s="99"/>
      <c r="W51" s="120"/>
    </row>
    <row r="52" spans="2:23" s="117" customFormat="1" x14ac:dyDescent="0.15">
      <c r="B52" s="98"/>
      <c r="C52" s="98"/>
      <c r="D52" s="98"/>
      <c r="E52" s="98"/>
      <c r="F52" s="98"/>
      <c r="G52" s="98"/>
      <c r="H52" s="98"/>
      <c r="I52" s="98"/>
      <c r="J52" s="98"/>
      <c r="K52" s="98"/>
      <c r="L52" s="98"/>
      <c r="M52" s="98"/>
      <c r="N52" s="98"/>
      <c r="O52" s="98"/>
      <c r="P52" s="98"/>
      <c r="Q52" s="98"/>
      <c r="R52" s="98"/>
      <c r="S52" s="98"/>
      <c r="T52" s="119"/>
      <c r="U52" s="99"/>
      <c r="V52" s="120"/>
      <c r="W52" s="119"/>
    </row>
    <row r="53" spans="2:23" s="117" customFormat="1" x14ac:dyDescent="0.15">
      <c r="B53" s="98"/>
      <c r="C53" s="98"/>
      <c r="D53" s="98"/>
      <c r="E53" s="98"/>
      <c r="F53" s="98"/>
      <c r="G53" s="98"/>
      <c r="H53" s="98"/>
      <c r="I53" s="98"/>
      <c r="J53" s="98"/>
      <c r="K53" s="98"/>
      <c r="L53" s="98"/>
      <c r="M53" s="98"/>
      <c r="N53" s="98"/>
      <c r="O53" s="98"/>
      <c r="P53" s="98"/>
      <c r="Q53" s="98"/>
      <c r="R53" s="98"/>
      <c r="S53" s="98"/>
      <c r="T53" s="99"/>
      <c r="U53" s="99"/>
      <c r="V53" s="99"/>
      <c r="W53" s="99"/>
    </row>
    <row r="54" spans="2:23" s="117" customFormat="1" ht="13.5" customHeight="1" x14ac:dyDescent="0.15">
      <c r="B54" s="98"/>
      <c r="C54" s="98"/>
      <c r="D54" s="98"/>
      <c r="E54" s="98"/>
      <c r="F54" s="98"/>
      <c r="G54" s="98"/>
      <c r="H54" s="98"/>
      <c r="I54" s="98"/>
      <c r="J54" s="98"/>
      <c r="K54" s="98"/>
      <c r="L54" s="98"/>
      <c r="M54" s="98"/>
      <c r="N54" s="98"/>
      <c r="O54" s="98"/>
      <c r="P54" s="98"/>
      <c r="Q54" s="98"/>
      <c r="R54" s="98"/>
      <c r="S54" s="98"/>
      <c r="T54" s="100"/>
      <c r="U54" s="99"/>
      <c r="V54" s="100"/>
      <c r="W54" s="119"/>
    </row>
    <row r="55" spans="2:23" s="117" customFormat="1" x14ac:dyDescent="0.15">
      <c r="B55" s="98"/>
      <c r="C55" s="98"/>
      <c r="D55" s="98"/>
      <c r="E55" s="98"/>
      <c r="F55" s="98"/>
      <c r="G55" s="98"/>
      <c r="H55" s="98"/>
      <c r="I55" s="98"/>
      <c r="J55" s="98"/>
      <c r="K55" s="98"/>
      <c r="L55" s="98"/>
      <c r="M55" s="98"/>
      <c r="N55" s="98"/>
      <c r="O55" s="98"/>
      <c r="P55" s="98"/>
      <c r="Q55" s="98"/>
      <c r="R55" s="98"/>
      <c r="S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ht="13.5" customHeigh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ht="13.5" customHeigh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ht="13.5" customHeigh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ht="13.5" customHeigh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43">
    <mergeCell ref="G10:J10"/>
    <mergeCell ref="Q8:S8"/>
    <mergeCell ref="Q12:S12"/>
    <mergeCell ref="Q13:S13"/>
    <mergeCell ref="Q14:S14"/>
    <mergeCell ref="I13:J13"/>
    <mergeCell ref="I14:J14"/>
    <mergeCell ref="K7:K32"/>
    <mergeCell ref="G11:J11"/>
    <mergeCell ref="Q28:S28"/>
    <mergeCell ref="Q29:S29"/>
    <mergeCell ref="Q17:S17"/>
    <mergeCell ref="Q18:S18"/>
    <mergeCell ref="Q19:S19"/>
    <mergeCell ref="Q20:S20"/>
    <mergeCell ref="Q9:S9"/>
    <mergeCell ref="Q10:S10"/>
    <mergeCell ref="R6:S6"/>
    <mergeCell ref="Q7:S7"/>
    <mergeCell ref="Q32:S32"/>
    <mergeCell ref="Q22:S22"/>
    <mergeCell ref="Q23:S23"/>
    <mergeCell ref="Q24:S24"/>
    <mergeCell ref="Q25:S25"/>
    <mergeCell ref="Q26:S26"/>
    <mergeCell ref="Q31:S31"/>
    <mergeCell ref="Q15:S15"/>
    <mergeCell ref="Q16:S16"/>
    <mergeCell ref="Q21:S21"/>
    <mergeCell ref="Q11:S11"/>
    <mergeCell ref="B4:C5"/>
    <mergeCell ref="B3:E3"/>
    <mergeCell ref="K3:S3"/>
    <mergeCell ref="R4:S4"/>
    <mergeCell ref="R5:S5"/>
    <mergeCell ref="D21:D23"/>
    <mergeCell ref="D30:E30"/>
    <mergeCell ref="D20:E20"/>
    <mergeCell ref="B6:B30"/>
    <mergeCell ref="C6:C20"/>
    <mergeCell ref="C21:C30"/>
    <mergeCell ref="D13:D14"/>
    <mergeCell ref="D15:D17"/>
  </mergeCells>
  <phoneticPr fontId="4"/>
  <conditionalFormatting sqref="F6">
    <cfRule type="cellIs" dxfId="3" priority="2" operator="equal">
      <formula>0</formula>
    </cfRule>
  </conditionalFormatting>
  <conditionalFormatting sqref="F10">
    <cfRule type="cellIs" dxfId="2" priority="1" operator="equal">
      <formula>0</formula>
    </cfRule>
  </conditionalFormatting>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99"/>
  <sheetViews>
    <sheetView workbookViewId="0">
      <selection activeCell="G27" sqref="G27"/>
    </sheetView>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x14ac:dyDescent="0.15">
      <c r="B1" s="98"/>
      <c r="C1" s="98"/>
      <c r="D1" s="98"/>
      <c r="E1" s="98"/>
      <c r="F1" s="98"/>
      <c r="G1" s="98"/>
      <c r="H1" s="98"/>
      <c r="I1" s="98"/>
      <c r="J1" s="98"/>
      <c r="K1" s="98"/>
      <c r="L1" s="98"/>
      <c r="M1" s="98"/>
      <c r="N1" s="98"/>
      <c r="O1" s="98"/>
      <c r="P1" s="98"/>
      <c r="Q1" s="98"/>
      <c r="R1" s="98"/>
      <c r="S1" s="98"/>
    </row>
    <row r="2" spans="2:19" s="99" customFormat="1" ht="14.25" thickBot="1" x14ac:dyDescent="0.2">
      <c r="B2" s="3" t="s">
        <v>682</v>
      </c>
      <c r="H2" s="100" t="s">
        <v>203</v>
      </c>
      <c r="I2" s="3" t="s">
        <v>683</v>
      </c>
      <c r="K2" s="100" t="s">
        <v>204</v>
      </c>
      <c r="L2" s="3" t="s">
        <v>263</v>
      </c>
      <c r="N2" s="98"/>
      <c r="O2" s="98"/>
      <c r="Q2" s="4"/>
      <c r="R2" s="4"/>
    </row>
    <row r="3" spans="2:19" s="99" customFormat="1" x14ac:dyDescent="0.15">
      <c r="B3" s="996" t="s">
        <v>17</v>
      </c>
      <c r="C3" s="997"/>
      <c r="D3" s="997"/>
      <c r="E3" s="998"/>
      <c r="F3" s="600" t="s">
        <v>18</v>
      </c>
      <c r="G3" s="601"/>
      <c r="H3" s="573" t="s">
        <v>19</v>
      </c>
      <c r="I3" s="574"/>
      <c r="J3" s="574"/>
      <c r="K3" s="999" t="s">
        <v>661</v>
      </c>
      <c r="L3" s="1000"/>
      <c r="M3" s="1000"/>
      <c r="N3" s="1000"/>
      <c r="O3" s="1000"/>
      <c r="P3" s="1000"/>
      <c r="Q3" s="1000"/>
      <c r="R3" s="1000"/>
      <c r="S3" s="1001"/>
    </row>
    <row r="4" spans="2:19" s="99" customFormat="1" x14ac:dyDescent="0.15">
      <c r="B4" s="1002" t="s">
        <v>20</v>
      </c>
      <c r="C4" s="1003"/>
      <c r="D4" s="256" t="s">
        <v>165</v>
      </c>
      <c r="E4" s="207"/>
      <c r="F4" s="575">
        <f>R11</f>
        <v>544000</v>
      </c>
      <c r="G4" s="256" t="s">
        <v>154</v>
      </c>
      <c r="H4" s="304"/>
      <c r="I4" s="304"/>
      <c r="J4" s="304"/>
      <c r="K4" s="576" t="s">
        <v>230</v>
      </c>
      <c r="L4" s="577" t="s">
        <v>662</v>
      </c>
      <c r="M4" s="578" t="s">
        <v>21</v>
      </c>
      <c r="N4" s="578" t="s">
        <v>20</v>
      </c>
      <c r="O4" s="577" t="s">
        <v>230</v>
      </c>
      <c r="P4" s="577" t="s">
        <v>662</v>
      </c>
      <c r="Q4" s="578" t="s">
        <v>21</v>
      </c>
      <c r="R4" s="1004" t="s">
        <v>20</v>
      </c>
      <c r="S4" s="1005"/>
    </row>
    <row r="5" spans="2:19" s="99" customFormat="1" x14ac:dyDescent="0.15">
      <c r="B5" s="1002"/>
      <c r="C5" s="1003"/>
      <c r="D5" s="256" t="s">
        <v>71</v>
      </c>
      <c r="E5" s="207"/>
      <c r="F5" s="579"/>
      <c r="G5" s="172" t="s">
        <v>156</v>
      </c>
      <c r="H5" s="184"/>
      <c r="I5" s="184"/>
      <c r="J5" s="184"/>
      <c r="K5" s="580">
        <v>1</v>
      </c>
      <c r="L5" s="579">
        <v>800</v>
      </c>
      <c r="M5" s="579">
        <v>272</v>
      </c>
      <c r="N5" s="575">
        <f>L5*M5</f>
        <v>217600</v>
      </c>
      <c r="O5" s="579"/>
      <c r="P5" s="579"/>
      <c r="Q5" s="579"/>
      <c r="R5" s="972">
        <f>P5*Q5</f>
        <v>0</v>
      </c>
      <c r="S5" s="973"/>
    </row>
    <row r="6" spans="2:19" s="99" customFormat="1" x14ac:dyDescent="0.15">
      <c r="B6" s="966" t="s">
        <v>168</v>
      </c>
      <c r="C6" s="969" t="s">
        <v>257</v>
      </c>
      <c r="D6" s="579" t="s">
        <v>45</v>
      </c>
      <c r="E6" s="203"/>
      <c r="F6" s="579">
        <f>+P13</f>
        <v>0</v>
      </c>
      <c r="G6" s="172" t="s">
        <v>663</v>
      </c>
      <c r="H6" s="184"/>
      <c r="I6" s="184"/>
      <c r="J6" s="184"/>
      <c r="K6" s="206">
        <v>2</v>
      </c>
      <c r="L6" s="579">
        <v>1200</v>
      </c>
      <c r="M6" s="579">
        <v>272</v>
      </c>
      <c r="N6" s="575">
        <f>L6*M6</f>
        <v>326400</v>
      </c>
      <c r="O6" s="579"/>
      <c r="P6" s="579"/>
      <c r="Q6" s="579"/>
      <c r="R6" s="972">
        <f t="shared" ref="R6:R9" si="0">P6*Q6</f>
        <v>0</v>
      </c>
      <c r="S6" s="973"/>
    </row>
    <row r="7" spans="2:19" s="99" customFormat="1" x14ac:dyDescent="0.15">
      <c r="B7" s="967"/>
      <c r="C7" s="970"/>
      <c r="D7" s="579" t="s">
        <v>46</v>
      </c>
      <c r="E7" s="203"/>
      <c r="F7" s="575">
        <f>P22</f>
        <v>89214</v>
      </c>
      <c r="G7" s="256" t="s">
        <v>684</v>
      </c>
      <c r="H7" s="304"/>
      <c r="I7" s="304"/>
      <c r="J7" s="305"/>
      <c r="K7" s="204"/>
      <c r="L7" s="205"/>
      <c r="M7" s="579"/>
      <c r="N7" s="575">
        <f t="shared" ref="N7:N11" si="1">L7*M7</f>
        <v>0</v>
      </c>
      <c r="O7" s="579"/>
      <c r="P7" s="579"/>
      <c r="Q7" s="579"/>
      <c r="R7" s="972">
        <f t="shared" si="0"/>
        <v>0</v>
      </c>
      <c r="S7" s="973"/>
    </row>
    <row r="8" spans="2:19" s="99" customFormat="1" x14ac:dyDescent="0.15">
      <c r="B8" s="967"/>
      <c r="C8" s="970"/>
      <c r="D8" s="579" t="s">
        <v>47</v>
      </c>
      <c r="E8" s="203"/>
      <c r="F8" s="575">
        <f>P28</f>
        <v>46842.333333333328</v>
      </c>
      <c r="G8" s="172" t="s">
        <v>685</v>
      </c>
      <c r="H8" s="184"/>
      <c r="I8" s="184"/>
      <c r="J8" s="211"/>
      <c r="K8" s="203"/>
      <c r="L8" s="579"/>
      <c r="M8" s="579"/>
      <c r="N8" s="575">
        <f t="shared" si="1"/>
        <v>0</v>
      </c>
      <c r="O8" s="579"/>
      <c r="P8" s="579"/>
      <c r="Q8" s="579"/>
      <c r="R8" s="972">
        <f t="shared" si="0"/>
        <v>0</v>
      </c>
      <c r="S8" s="973"/>
    </row>
    <row r="9" spans="2:19" s="99" customFormat="1" x14ac:dyDescent="0.15">
      <c r="B9" s="967"/>
      <c r="C9" s="970"/>
      <c r="D9" s="579" t="s">
        <v>72</v>
      </c>
      <c r="E9" s="203"/>
      <c r="F9" s="575">
        <f>P37</f>
        <v>5739.1000000000013</v>
      </c>
      <c r="G9" s="172" t="s">
        <v>686</v>
      </c>
      <c r="H9" s="184"/>
      <c r="I9" s="184"/>
      <c r="J9" s="211"/>
      <c r="K9" s="203"/>
      <c r="L9" s="579"/>
      <c r="M9" s="579"/>
      <c r="N9" s="575">
        <f t="shared" si="1"/>
        <v>0</v>
      </c>
      <c r="O9" s="579"/>
      <c r="P9" s="579"/>
      <c r="Q9" s="579"/>
      <c r="R9" s="972">
        <f t="shared" si="0"/>
        <v>0</v>
      </c>
      <c r="S9" s="973"/>
    </row>
    <row r="10" spans="2:19" s="99" customFormat="1" x14ac:dyDescent="0.15">
      <c r="B10" s="967"/>
      <c r="C10" s="970"/>
      <c r="D10" s="579" t="s">
        <v>48</v>
      </c>
      <c r="E10" s="203"/>
      <c r="F10" s="575">
        <f>'8-7はるか算出基礎'!V11</f>
        <v>0</v>
      </c>
      <c r="G10" s="986" t="s">
        <v>687</v>
      </c>
      <c r="H10" s="987"/>
      <c r="I10" s="987"/>
      <c r="J10" s="973"/>
      <c r="K10" s="203"/>
      <c r="L10" s="579"/>
      <c r="M10" s="579"/>
      <c r="N10" s="579">
        <f t="shared" si="1"/>
        <v>0</v>
      </c>
      <c r="O10" s="579"/>
      <c r="P10" s="579"/>
      <c r="Q10" s="579"/>
      <c r="R10" s="972"/>
      <c r="S10" s="973"/>
    </row>
    <row r="11" spans="2:19" s="99" customFormat="1" ht="14.25" thickBot="1" x14ac:dyDescent="0.2">
      <c r="B11" s="967"/>
      <c r="C11" s="970"/>
      <c r="D11" s="579" t="s">
        <v>4</v>
      </c>
      <c r="E11" s="203"/>
      <c r="F11" s="575">
        <f>'8-7はるか算出基礎'!V34</f>
        <v>326.65714285714284</v>
      </c>
      <c r="G11" s="986" t="s">
        <v>687</v>
      </c>
      <c r="H11" s="987"/>
      <c r="I11" s="987"/>
      <c r="J11" s="973"/>
      <c r="K11" s="120"/>
      <c r="L11" s="105"/>
      <c r="M11" s="105"/>
      <c r="N11" s="581">
        <f t="shared" si="1"/>
        <v>0</v>
      </c>
      <c r="O11" s="106" t="s">
        <v>22</v>
      </c>
      <c r="P11" s="107">
        <f>SUM(L5:L11,P5:Q10)</f>
        <v>2000</v>
      </c>
      <c r="Q11" s="108">
        <f>R11/P11</f>
        <v>272</v>
      </c>
      <c r="R11" s="988">
        <f>SUM(N5:N11,R5:S10)</f>
        <v>544000</v>
      </c>
      <c r="S11" s="989"/>
    </row>
    <row r="12" spans="2:19" s="99" customFormat="1" ht="14.25" thickTop="1" x14ac:dyDescent="0.15">
      <c r="B12" s="967"/>
      <c r="C12" s="970"/>
      <c r="D12" s="579" t="s">
        <v>5</v>
      </c>
      <c r="E12" s="203"/>
      <c r="F12" s="579"/>
      <c r="G12" s="172" t="s">
        <v>156</v>
      </c>
      <c r="H12" s="184"/>
      <c r="I12" s="184"/>
      <c r="J12" s="211"/>
      <c r="K12" s="990" t="s">
        <v>169</v>
      </c>
      <c r="L12" s="197" t="s">
        <v>126</v>
      </c>
      <c r="M12" s="505" t="s">
        <v>7</v>
      </c>
      <c r="N12" s="298" t="s">
        <v>664</v>
      </c>
      <c r="O12" s="504" t="s">
        <v>21</v>
      </c>
      <c r="P12" s="504" t="s">
        <v>24</v>
      </c>
      <c r="Q12" s="993" t="s">
        <v>25</v>
      </c>
      <c r="R12" s="994"/>
      <c r="S12" s="995"/>
    </row>
    <row r="13" spans="2:19" s="99" customFormat="1" x14ac:dyDescent="0.15">
      <c r="B13" s="967"/>
      <c r="C13" s="970"/>
      <c r="D13" s="974" t="s">
        <v>49</v>
      </c>
      <c r="E13" s="582" t="s">
        <v>152</v>
      </c>
      <c r="F13" s="579">
        <f>'６　固定資本装備と減価償却費'!L10*H13</f>
        <v>1808.4</v>
      </c>
      <c r="G13" s="172" t="s">
        <v>665</v>
      </c>
      <c r="H13" s="180">
        <v>0.01</v>
      </c>
      <c r="I13" s="1006" t="s">
        <v>159</v>
      </c>
      <c r="J13" s="1007"/>
      <c r="K13" s="991"/>
      <c r="L13" s="583"/>
      <c r="M13" s="297" t="s">
        <v>237</v>
      </c>
      <c r="N13" s="133"/>
      <c r="O13" s="133"/>
      <c r="P13" s="330">
        <f>N13*O13</f>
        <v>0</v>
      </c>
      <c r="Q13" s="1008"/>
      <c r="R13" s="1009"/>
      <c r="S13" s="1010"/>
    </row>
    <row r="14" spans="2:19" s="99" customFormat="1" x14ac:dyDescent="0.15">
      <c r="B14" s="967"/>
      <c r="C14" s="970"/>
      <c r="D14" s="976"/>
      <c r="E14" s="582" t="s">
        <v>153</v>
      </c>
      <c r="F14" s="579">
        <f>'６　固定資本装備と減価償却費'!L20*H14</f>
        <v>5523.7250000000004</v>
      </c>
      <c r="G14" s="172" t="s">
        <v>665</v>
      </c>
      <c r="H14" s="180">
        <v>0.05</v>
      </c>
      <c r="I14" s="1006" t="s">
        <v>159</v>
      </c>
      <c r="J14" s="1007"/>
      <c r="K14" s="991"/>
      <c r="L14" s="584"/>
      <c r="M14" s="196"/>
      <c r="N14" s="133"/>
      <c r="O14" s="133"/>
      <c r="P14" s="330">
        <f>N14*O14</f>
        <v>0</v>
      </c>
      <c r="Q14" s="1008"/>
      <c r="R14" s="1009"/>
      <c r="S14" s="1010"/>
    </row>
    <row r="15" spans="2:19" s="99" customFormat="1" ht="14.25" thickBot="1" x14ac:dyDescent="0.2">
      <c r="B15" s="967"/>
      <c r="C15" s="970"/>
      <c r="D15" s="974" t="s">
        <v>73</v>
      </c>
      <c r="E15" s="582" t="s">
        <v>152</v>
      </c>
      <c r="F15" s="579">
        <f>'６　固定資本装備と減価償却費'!P10</f>
        <v>20191.585795608564</v>
      </c>
      <c r="G15" s="172" t="s">
        <v>159</v>
      </c>
      <c r="H15" s="178"/>
      <c r="I15" s="178"/>
      <c r="J15" s="179"/>
      <c r="K15" s="991"/>
      <c r="L15" s="112" t="s">
        <v>26</v>
      </c>
      <c r="M15" s="111"/>
      <c r="N15" s="112"/>
      <c r="O15" s="112"/>
      <c r="P15" s="112">
        <f>SUM(P10:P14)</f>
        <v>2000</v>
      </c>
      <c r="Q15" s="977"/>
      <c r="R15" s="978"/>
      <c r="S15" s="979"/>
    </row>
    <row r="16" spans="2:19" s="99" customFormat="1" ht="14.25" thickTop="1" x14ac:dyDescent="0.15">
      <c r="B16" s="967"/>
      <c r="C16" s="970"/>
      <c r="D16" s="975"/>
      <c r="E16" s="582" t="s">
        <v>153</v>
      </c>
      <c r="F16" s="579">
        <f>'６　固定資本装備と減価償却費'!P20</f>
        <v>24327</v>
      </c>
      <c r="G16" s="172" t="s">
        <v>159</v>
      </c>
      <c r="H16" s="178"/>
      <c r="I16" s="178"/>
      <c r="J16" s="179"/>
      <c r="K16" s="991"/>
      <c r="L16" s="191" t="s">
        <v>666</v>
      </c>
      <c r="M16" s="192"/>
      <c r="N16" s="299" t="s">
        <v>664</v>
      </c>
      <c r="O16" s="503" t="s">
        <v>21</v>
      </c>
      <c r="P16" s="194" t="s">
        <v>24</v>
      </c>
      <c r="Q16" s="980" t="s">
        <v>25</v>
      </c>
      <c r="R16" s="981"/>
      <c r="S16" s="982"/>
    </row>
    <row r="17" spans="1:19" s="99" customFormat="1" x14ac:dyDescent="0.15">
      <c r="B17" s="967"/>
      <c r="C17" s="970"/>
      <c r="D17" s="976"/>
      <c r="E17" s="579" t="s">
        <v>50</v>
      </c>
      <c r="F17" s="579" t="e">
        <f>'６　固定資本装備と減価償却費'!#REF!</f>
        <v>#REF!</v>
      </c>
      <c r="G17" s="172" t="s">
        <v>159</v>
      </c>
      <c r="H17" s="178"/>
      <c r="I17" s="178"/>
      <c r="J17" s="179"/>
      <c r="K17" s="991"/>
      <c r="L17" s="256" t="s">
        <v>133</v>
      </c>
      <c r="M17" s="196"/>
      <c r="N17" s="172"/>
      <c r="O17" s="188"/>
      <c r="P17" s="331">
        <f>'8-7はるか算出基礎'!G7</f>
        <v>24000</v>
      </c>
      <c r="Q17" s="983"/>
      <c r="R17" s="984"/>
      <c r="S17" s="985"/>
    </row>
    <row r="18" spans="1:19" s="99" customFormat="1" x14ac:dyDescent="0.15">
      <c r="A18" s="98"/>
      <c r="B18" s="967"/>
      <c r="C18" s="970"/>
      <c r="D18" s="579" t="s">
        <v>51</v>
      </c>
      <c r="E18" s="203"/>
      <c r="F18" s="579"/>
      <c r="G18" s="172" t="s">
        <v>156</v>
      </c>
      <c r="H18" s="178"/>
      <c r="I18" s="585" t="s">
        <v>160</v>
      </c>
      <c r="J18" s="179"/>
      <c r="K18" s="991"/>
      <c r="L18" s="256" t="s">
        <v>131</v>
      </c>
      <c r="M18" s="196"/>
      <c r="N18" s="172" t="s">
        <v>667</v>
      </c>
      <c r="O18" s="188"/>
      <c r="P18" s="331">
        <f>'8-7はるか算出基礎'!G11</f>
        <v>4680</v>
      </c>
      <c r="Q18" s="983"/>
      <c r="R18" s="984"/>
      <c r="S18" s="985"/>
    </row>
    <row r="19" spans="1:19" s="99" customFormat="1" x14ac:dyDescent="0.15">
      <c r="A19" s="98"/>
      <c r="B19" s="967"/>
      <c r="C19" s="970"/>
      <c r="D19" s="579" t="s">
        <v>130</v>
      </c>
      <c r="E19" s="203"/>
      <c r="F19" s="579" t="e">
        <f>SUM(F6:F18)/99</f>
        <v>#REF!</v>
      </c>
      <c r="G19" s="213" t="s">
        <v>171</v>
      </c>
      <c r="H19" s="586">
        <v>0.01</v>
      </c>
      <c r="I19" s="587"/>
      <c r="J19" s="588"/>
      <c r="K19" s="991"/>
      <c r="L19" s="172" t="s">
        <v>132</v>
      </c>
      <c r="M19" s="184"/>
      <c r="N19" s="172" t="s">
        <v>667</v>
      </c>
      <c r="O19" s="188"/>
      <c r="P19" s="331">
        <f>'8-7はるか算出基礎'!G16</f>
        <v>60534</v>
      </c>
      <c r="Q19" s="983"/>
      <c r="R19" s="984"/>
      <c r="S19" s="985"/>
    </row>
    <row r="20" spans="1:19" s="99" customFormat="1" x14ac:dyDescent="0.15">
      <c r="A20" s="98"/>
      <c r="B20" s="967"/>
      <c r="C20" s="971"/>
      <c r="D20" s="1011" t="s">
        <v>668</v>
      </c>
      <c r="E20" s="1012"/>
      <c r="F20" s="589" t="e">
        <f>SUM(F6:F19)</f>
        <v>#REF!</v>
      </c>
      <c r="G20" s="181"/>
      <c r="H20" s="587"/>
      <c r="I20" s="587"/>
      <c r="J20" s="590"/>
      <c r="K20" s="991"/>
      <c r="L20" s="172" t="s">
        <v>134</v>
      </c>
      <c r="M20" s="184"/>
      <c r="N20" s="172"/>
      <c r="O20" s="188"/>
      <c r="P20" s="331">
        <v>0</v>
      </c>
      <c r="Q20" s="983"/>
      <c r="R20" s="984"/>
      <c r="S20" s="985"/>
    </row>
    <row r="21" spans="1:19" s="99" customFormat="1" x14ac:dyDescent="0.15">
      <c r="A21" s="98"/>
      <c r="B21" s="967"/>
      <c r="C21" s="1013" t="s">
        <v>158</v>
      </c>
      <c r="D21" s="954" t="s">
        <v>52</v>
      </c>
      <c r="E21" s="17" t="s">
        <v>1</v>
      </c>
      <c r="F21" s="575">
        <f>P11*41</f>
        <v>82000</v>
      </c>
      <c r="G21" s="256" t="s">
        <v>334</v>
      </c>
      <c r="H21" s="184"/>
      <c r="I21" s="109"/>
      <c r="J21" s="211"/>
      <c r="K21" s="991"/>
      <c r="L21" s="172" t="s">
        <v>135</v>
      </c>
      <c r="M21" s="184"/>
      <c r="N21" s="172"/>
      <c r="O21" s="186"/>
      <c r="P21" s="331">
        <v>0</v>
      </c>
      <c r="Q21" s="983"/>
      <c r="R21" s="984"/>
      <c r="S21" s="985"/>
    </row>
    <row r="22" spans="1:19" s="99" customFormat="1" ht="14.25" thickBot="1" x14ac:dyDescent="0.2">
      <c r="A22" s="98"/>
      <c r="B22" s="967"/>
      <c r="C22" s="1014"/>
      <c r="D22" s="957"/>
      <c r="E22" s="17" t="s">
        <v>2</v>
      </c>
      <c r="F22" s="318"/>
      <c r="G22" s="256" t="s">
        <v>335</v>
      </c>
      <c r="H22" s="591"/>
      <c r="I22" s="591"/>
      <c r="J22" s="592"/>
      <c r="K22" s="991"/>
      <c r="L22" s="112" t="s">
        <v>26</v>
      </c>
      <c r="M22" s="111"/>
      <c r="N22" s="112"/>
      <c r="O22" s="112"/>
      <c r="P22" s="112">
        <f>SUM(P17:P21)</f>
        <v>89214</v>
      </c>
      <c r="Q22" s="977"/>
      <c r="R22" s="978"/>
      <c r="S22" s="979"/>
    </row>
    <row r="23" spans="1:19" s="99" customFormat="1" ht="14.25" thickTop="1" x14ac:dyDescent="0.15">
      <c r="A23" s="98"/>
      <c r="B23" s="967"/>
      <c r="C23" s="1014"/>
      <c r="D23" s="1016"/>
      <c r="E23" s="17" t="s">
        <v>6</v>
      </c>
      <c r="F23" s="575">
        <f>R11*0.135</f>
        <v>73440</v>
      </c>
      <c r="G23" s="256" t="s">
        <v>336</v>
      </c>
      <c r="H23" s="304"/>
      <c r="I23" s="591"/>
      <c r="J23" s="305"/>
      <c r="K23" s="991"/>
      <c r="L23" s="172" t="s">
        <v>669</v>
      </c>
      <c r="M23" s="184"/>
      <c r="N23" s="185" t="s">
        <v>23</v>
      </c>
      <c r="O23" s="185" t="s">
        <v>21</v>
      </c>
      <c r="P23" s="185" t="s">
        <v>24</v>
      </c>
      <c r="Q23" s="980" t="s">
        <v>25</v>
      </c>
      <c r="R23" s="981"/>
      <c r="S23" s="982"/>
    </row>
    <row r="24" spans="1:19" s="99" customFormat="1" x14ac:dyDescent="0.15">
      <c r="A24" s="98"/>
      <c r="B24" s="967"/>
      <c r="C24" s="1014"/>
      <c r="D24" s="17" t="s">
        <v>240</v>
      </c>
      <c r="E24" s="22"/>
      <c r="F24" s="318"/>
      <c r="G24" s="256" t="s">
        <v>156</v>
      </c>
      <c r="H24" s="593"/>
      <c r="I24" s="594"/>
      <c r="J24" s="595"/>
      <c r="K24" s="991"/>
      <c r="L24" s="186" t="s">
        <v>27</v>
      </c>
      <c r="M24" s="184"/>
      <c r="N24" s="172" t="s">
        <v>670</v>
      </c>
      <c r="O24" s="186"/>
      <c r="P24" s="331">
        <f>'8-7はるか算出基礎'!G38</f>
        <v>20120</v>
      </c>
      <c r="Q24" s="983"/>
      <c r="R24" s="984"/>
      <c r="S24" s="985"/>
    </row>
    <row r="25" spans="1:19" s="99" customFormat="1" x14ac:dyDescent="0.15">
      <c r="A25" s="98"/>
      <c r="B25" s="967"/>
      <c r="C25" s="1014"/>
      <c r="D25" s="17" t="s">
        <v>74</v>
      </c>
      <c r="E25" s="22"/>
      <c r="F25" s="318"/>
      <c r="G25" s="256" t="s">
        <v>156</v>
      </c>
      <c r="H25" s="219"/>
      <c r="I25" s="220"/>
      <c r="J25" s="221"/>
      <c r="K25" s="991"/>
      <c r="L25" s="186" t="s">
        <v>28</v>
      </c>
      <c r="M25" s="184"/>
      <c r="N25" s="172" t="s">
        <v>671</v>
      </c>
      <c r="O25" s="186"/>
      <c r="P25" s="331">
        <f>'8-7はるか算出基礎'!G49</f>
        <v>17696.666666666664</v>
      </c>
      <c r="Q25" s="983"/>
      <c r="R25" s="984"/>
      <c r="S25" s="985"/>
    </row>
    <row r="26" spans="1:19" s="99" customFormat="1" x14ac:dyDescent="0.15">
      <c r="A26" s="98"/>
      <c r="B26" s="967"/>
      <c r="C26" s="1014"/>
      <c r="D26" s="17" t="s">
        <v>96</v>
      </c>
      <c r="E26" s="18"/>
      <c r="F26" s="596">
        <f>'8-7はるか算出基礎'!V57</f>
        <v>1246.4000000000001</v>
      </c>
      <c r="G26" s="256" t="s">
        <v>687</v>
      </c>
      <c r="H26" s="254"/>
      <c r="I26" s="254"/>
      <c r="J26" s="255"/>
      <c r="K26" s="991"/>
      <c r="L26" s="186" t="s">
        <v>29</v>
      </c>
      <c r="M26" s="184"/>
      <c r="N26" s="172" t="s">
        <v>667</v>
      </c>
      <c r="O26" s="186"/>
      <c r="P26" s="331">
        <f>'8-7はるか算出基礎'!G53</f>
        <v>6239.9999999999991</v>
      </c>
      <c r="Q26" s="983"/>
      <c r="R26" s="984"/>
      <c r="S26" s="985"/>
    </row>
    <row r="27" spans="1:19" s="99" customFormat="1" x14ac:dyDescent="0.15">
      <c r="A27" s="98"/>
      <c r="B27" s="967"/>
      <c r="C27" s="1014"/>
      <c r="D27" s="23" t="s">
        <v>75</v>
      </c>
      <c r="E27" s="24"/>
      <c r="F27" s="318">
        <v>5000</v>
      </c>
      <c r="G27" s="172" t="s">
        <v>698</v>
      </c>
      <c r="H27" s="219"/>
      <c r="I27" s="220"/>
      <c r="J27" s="595"/>
      <c r="K27" s="991"/>
      <c r="L27" s="186" t="s">
        <v>106</v>
      </c>
      <c r="M27" s="184"/>
      <c r="N27" s="172" t="s">
        <v>672</v>
      </c>
      <c r="O27" s="186"/>
      <c r="P27" s="331">
        <f>'8-7はるか算出基礎'!G57</f>
        <v>2785.666666666667</v>
      </c>
      <c r="Q27" s="983"/>
      <c r="R27" s="984"/>
      <c r="S27" s="985"/>
    </row>
    <row r="28" spans="1:19" s="99" customFormat="1" ht="14.25" thickBot="1" x14ac:dyDescent="0.2">
      <c r="A28" s="98"/>
      <c r="B28" s="967"/>
      <c r="C28" s="1014"/>
      <c r="D28" s="17" t="s">
        <v>53</v>
      </c>
      <c r="E28" s="18"/>
      <c r="F28" s="318">
        <f>'8-7はるか算出基礎'!N57</f>
        <v>1031.76</v>
      </c>
      <c r="G28" s="256" t="s">
        <v>687</v>
      </c>
      <c r="H28" s="254"/>
      <c r="I28" s="254"/>
      <c r="J28" s="255"/>
      <c r="K28" s="991"/>
      <c r="L28" s="112" t="s">
        <v>26</v>
      </c>
      <c r="M28" s="111"/>
      <c r="N28" s="112"/>
      <c r="O28" s="112"/>
      <c r="P28" s="112">
        <f>SUM(P24:P27)</f>
        <v>46842.333333333328</v>
      </c>
      <c r="Q28" s="977"/>
      <c r="R28" s="978"/>
      <c r="S28" s="979"/>
    </row>
    <row r="29" spans="1:19" s="99" customFormat="1" ht="14.25" thickTop="1" x14ac:dyDescent="0.15">
      <c r="A29" s="98"/>
      <c r="B29" s="967"/>
      <c r="C29" s="1014"/>
      <c r="D29" s="17" t="s">
        <v>241</v>
      </c>
      <c r="E29" s="22"/>
      <c r="F29" s="318">
        <f>SUM(F21:F28)/99</f>
        <v>1643.6177777777777</v>
      </c>
      <c r="G29" s="318" t="s">
        <v>258</v>
      </c>
      <c r="H29" s="586">
        <v>0.01</v>
      </c>
      <c r="I29" s="183"/>
      <c r="J29" s="597"/>
      <c r="K29" s="991"/>
      <c r="L29" s="172" t="s">
        <v>673</v>
      </c>
      <c r="M29" s="184"/>
      <c r="N29" s="185" t="s">
        <v>23</v>
      </c>
      <c r="O29" s="185" t="s">
        <v>21</v>
      </c>
      <c r="P29" s="185" t="s">
        <v>24</v>
      </c>
      <c r="Q29" s="980" t="s">
        <v>25</v>
      </c>
      <c r="R29" s="981"/>
      <c r="S29" s="982"/>
    </row>
    <row r="30" spans="1:19" s="99" customFormat="1" ht="14.25" thickBot="1" x14ac:dyDescent="0.2">
      <c r="A30" s="98"/>
      <c r="B30" s="968"/>
      <c r="C30" s="1015"/>
      <c r="D30" s="1017" t="s">
        <v>163</v>
      </c>
      <c r="E30" s="1018"/>
      <c r="F30" s="173">
        <f>SUM(F21:F29)</f>
        <v>164361.77777777778</v>
      </c>
      <c r="G30" s="174"/>
      <c r="H30" s="175"/>
      <c r="I30" s="176"/>
      <c r="J30" s="177"/>
      <c r="K30" s="991"/>
      <c r="L30" s="186" t="s">
        <v>674</v>
      </c>
      <c r="M30" s="187"/>
      <c r="N30" s="172"/>
      <c r="O30" s="188"/>
      <c r="P30" s="331">
        <f>'8-7はるか算出基礎'!N10</f>
        <v>560.64</v>
      </c>
      <c r="Q30" s="1019"/>
      <c r="R30" s="1020"/>
      <c r="S30" s="1021"/>
    </row>
    <row r="31" spans="1:19" s="99" customFormat="1" x14ac:dyDescent="0.15">
      <c r="A31" s="98"/>
      <c r="B31" s="122"/>
      <c r="C31" s="118"/>
      <c r="D31" s="118"/>
      <c r="E31" s="118"/>
      <c r="F31" s="118"/>
      <c r="G31" s="118"/>
      <c r="H31" s="118"/>
      <c r="I31" s="118"/>
      <c r="J31" s="118"/>
      <c r="K31" s="991"/>
      <c r="L31" s="186" t="s">
        <v>675</v>
      </c>
      <c r="M31" s="187"/>
      <c r="N31" s="172"/>
      <c r="O31" s="188">
        <v>0</v>
      </c>
      <c r="P31" s="331">
        <f>'8-7はるか算出基礎'!N17</f>
        <v>3627.3600000000006</v>
      </c>
      <c r="Q31" s="1019"/>
      <c r="R31" s="1020"/>
      <c r="S31" s="1021"/>
    </row>
    <row r="32" spans="1:19" s="99" customFormat="1" x14ac:dyDescent="0.15">
      <c r="A32" s="98"/>
      <c r="B32" s="110"/>
      <c r="C32" s="127"/>
      <c r="D32" s="110"/>
      <c r="E32" s="110"/>
      <c r="F32" s="125"/>
      <c r="G32" s="125"/>
      <c r="H32" s="126"/>
      <c r="I32" s="118"/>
      <c r="J32" s="118"/>
      <c r="K32" s="991"/>
      <c r="L32" s="186" t="s">
        <v>676</v>
      </c>
      <c r="M32" s="184"/>
      <c r="N32" s="188"/>
      <c r="O32" s="188"/>
      <c r="P32" s="331">
        <f>SUM(P30:P31)*R32</f>
        <v>1256.4000000000003</v>
      </c>
      <c r="Q32" s="303" t="s">
        <v>677</v>
      </c>
      <c r="R32" s="598">
        <v>0.3</v>
      </c>
      <c r="S32" s="599"/>
    </row>
    <row r="33" spans="1:23" ht="18" customHeight="1" x14ac:dyDescent="0.15">
      <c r="K33" s="991"/>
      <c r="L33" s="186" t="s">
        <v>678</v>
      </c>
      <c r="M33" s="187"/>
      <c r="N33" s="172"/>
      <c r="O33" s="188">
        <v>0</v>
      </c>
      <c r="P33" s="331">
        <f>'8-7はるか算出基礎'!N22</f>
        <v>294.7</v>
      </c>
      <c r="Q33" s="983"/>
      <c r="R33" s="984"/>
      <c r="S33" s="985"/>
    </row>
    <row r="34" spans="1:23" ht="18" customHeight="1" x14ac:dyDescent="0.15">
      <c r="K34" s="991"/>
      <c r="L34" s="186" t="s">
        <v>679</v>
      </c>
      <c r="M34" s="187"/>
      <c r="N34" s="172"/>
      <c r="O34" s="188"/>
      <c r="P34" s="331">
        <v>0</v>
      </c>
      <c r="Q34" s="983"/>
      <c r="R34" s="984"/>
      <c r="S34" s="985"/>
    </row>
    <row r="35" spans="1:23" ht="18" customHeight="1" x14ac:dyDescent="0.15">
      <c r="K35" s="991"/>
      <c r="L35" s="186" t="s">
        <v>238</v>
      </c>
      <c r="M35" s="187"/>
      <c r="N35" s="172"/>
      <c r="O35" s="188"/>
      <c r="P35" s="331">
        <v>0</v>
      </c>
      <c r="Q35" s="303"/>
      <c r="R35" s="304"/>
      <c r="S35" s="305"/>
    </row>
    <row r="36" spans="1:23" ht="18" customHeight="1" x14ac:dyDescent="0.15">
      <c r="K36" s="991"/>
      <c r="L36" s="186" t="s">
        <v>680</v>
      </c>
      <c r="M36" s="184"/>
      <c r="N36" s="172"/>
      <c r="O36" s="188"/>
      <c r="P36" s="331">
        <v>0</v>
      </c>
      <c r="Q36" s="983"/>
      <c r="R36" s="984"/>
      <c r="S36" s="985"/>
    </row>
    <row r="37" spans="1:23" ht="18" customHeight="1" thickBot="1" x14ac:dyDescent="0.2">
      <c r="K37" s="992"/>
      <c r="L37" s="124" t="s">
        <v>26</v>
      </c>
      <c r="M37" s="123"/>
      <c r="N37" s="124"/>
      <c r="O37" s="124"/>
      <c r="P37" s="124">
        <f>SUM(P30:P36)</f>
        <v>5739.1000000000013</v>
      </c>
      <c r="Q37" s="1022"/>
      <c r="R37" s="1023"/>
      <c r="S37" s="1024"/>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T51" s="99"/>
      <c r="U51" s="99"/>
      <c r="V51" s="99"/>
      <c r="W51" s="120"/>
    </row>
    <row r="52" spans="2:23" s="117" customFormat="1" x14ac:dyDescent="0.15">
      <c r="B52" s="98"/>
      <c r="C52" s="98"/>
      <c r="D52" s="98"/>
      <c r="E52" s="98"/>
      <c r="F52" s="98"/>
      <c r="G52" s="98"/>
      <c r="H52" s="98"/>
      <c r="I52" s="98"/>
      <c r="J52" s="98"/>
      <c r="T52" s="119"/>
      <c r="U52" s="99"/>
      <c r="V52" s="120"/>
      <c r="W52" s="119"/>
    </row>
    <row r="53" spans="2:23" s="117" customFormat="1" x14ac:dyDescent="0.15">
      <c r="B53" s="98"/>
      <c r="C53" s="98"/>
      <c r="D53" s="98"/>
      <c r="E53" s="98"/>
      <c r="F53" s="98"/>
      <c r="G53" s="98"/>
      <c r="H53" s="98"/>
      <c r="I53" s="98"/>
      <c r="J53" s="98"/>
      <c r="T53" s="99"/>
      <c r="U53" s="99"/>
      <c r="V53" s="99"/>
      <c r="W53" s="99"/>
    </row>
    <row r="54" spans="2:23" s="117" customFormat="1" ht="13.5" customHeight="1" x14ac:dyDescent="0.15">
      <c r="B54" s="98"/>
      <c r="C54" s="98"/>
      <c r="D54" s="98"/>
      <c r="E54" s="98"/>
      <c r="F54" s="98"/>
      <c r="G54" s="98"/>
      <c r="H54" s="98"/>
      <c r="I54" s="98"/>
      <c r="J54" s="98"/>
      <c r="T54" s="100"/>
      <c r="U54" s="99"/>
      <c r="V54" s="100"/>
      <c r="W54" s="119"/>
    </row>
    <row r="55" spans="2:23" s="117" customFormat="1" x14ac:dyDescent="0.15">
      <c r="B55" s="98"/>
      <c r="C55" s="98"/>
      <c r="D55" s="98"/>
      <c r="E55" s="98"/>
      <c r="F55" s="98"/>
      <c r="G55" s="98"/>
      <c r="H55" s="98"/>
      <c r="I55" s="98"/>
      <c r="J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85" workbookViewId="0"/>
  </sheetViews>
  <sheetFormatPr defaultColWidth="10.875" defaultRowHeight="13.5" x14ac:dyDescent="0.15"/>
  <cols>
    <col min="1" max="1" width="1.625" style="98" customWidth="1"/>
    <col min="2" max="2" width="5.875" style="98" customWidth="1"/>
    <col min="3" max="3" width="10.625" style="98" customWidth="1"/>
    <col min="4" max="4" width="12.375" style="98" customWidth="1"/>
    <col min="5" max="5" width="14.625" style="98" customWidth="1"/>
    <col min="6" max="7" width="15.875" style="98" customWidth="1"/>
    <col min="8" max="8" width="10.875" style="98"/>
    <col min="9" max="9" width="11.375" style="98" bestFit="1" customWidth="1"/>
    <col min="10" max="10" width="13.375" style="98" customWidth="1"/>
    <col min="11" max="11" width="7.125" style="98" customWidth="1"/>
    <col min="12" max="12" width="15.375" style="98" customWidth="1"/>
    <col min="13" max="13" width="9.375" style="98" bestFit="1" customWidth="1"/>
    <col min="14" max="14" width="10.875" style="98"/>
    <col min="15" max="15" width="7.25" style="98" customWidth="1"/>
    <col min="16" max="16" width="9.625" style="98" customWidth="1"/>
    <col min="17" max="17" width="10.875" style="98" customWidth="1"/>
    <col min="18" max="18" width="7.5" style="98" customWidth="1"/>
    <col min="19" max="19" width="3.75" style="98" customWidth="1"/>
    <col min="20" max="16384" width="10.875" style="98"/>
  </cols>
  <sheetData>
    <row r="1" spans="2:19" s="99" customFormat="1" x14ac:dyDescent="0.15">
      <c r="B1" s="98"/>
      <c r="C1" s="98"/>
      <c r="D1" s="98"/>
      <c r="E1" s="98"/>
      <c r="F1" s="98"/>
      <c r="G1" s="98"/>
      <c r="H1" s="98"/>
      <c r="I1" s="98"/>
      <c r="J1" s="98"/>
      <c r="K1" s="98"/>
      <c r="L1" s="98"/>
      <c r="M1" s="98"/>
      <c r="N1" s="98"/>
      <c r="O1" s="98"/>
      <c r="P1" s="98"/>
      <c r="Q1" s="98"/>
      <c r="R1" s="98"/>
      <c r="S1" s="98"/>
    </row>
    <row r="2" spans="2:19" s="99" customFormat="1" ht="14.25" thickBot="1" x14ac:dyDescent="0.2">
      <c r="B2" s="3" t="s">
        <v>1004</v>
      </c>
      <c r="H2" s="100" t="s">
        <v>203</v>
      </c>
      <c r="I2" s="3" t="s">
        <v>427</v>
      </c>
      <c r="K2" s="100" t="s">
        <v>204</v>
      </c>
      <c r="L2" s="3" t="s">
        <v>263</v>
      </c>
      <c r="N2" s="98"/>
      <c r="O2" s="98"/>
      <c r="Q2" s="4"/>
      <c r="R2" s="4"/>
    </row>
    <row r="3" spans="2:19" s="99" customFormat="1" x14ac:dyDescent="0.15">
      <c r="B3" s="996" t="s">
        <v>17</v>
      </c>
      <c r="C3" s="997"/>
      <c r="D3" s="997"/>
      <c r="E3" s="998"/>
      <c r="F3" s="571" t="s">
        <v>18</v>
      </c>
      <c r="G3" s="572"/>
      <c r="H3" s="573" t="s">
        <v>19</v>
      </c>
      <c r="I3" s="574"/>
      <c r="J3" s="574"/>
      <c r="K3" s="999" t="s">
        <v>661</v>
      </c>
      <c r="L3" s="1129"/>
      <c r="M3" s="1129"/>
      <c r="N3" s="1129"/>
      <c r="O3" s="1129"/>
      <c r="P3" s="1129"/>
      <c r="Q3" s="1129"/>
      <c r="R3" s="1129"/>
      <c r="S3" s="1130"/>
    </row>
    <row r="4" spans="2:19" s="99" customFormat="1" x14ac:dyDescent="0.15">
      <c r="B4" s="1131" t="s">
        <v>20</v>
      </c>
      <c r="C4" s="1132"/>
      <c r="D4" s="256" t="s">
        <v>165</v>
      </c>
      <c r="E4" s="207"/>
      <c r="F4" s="579">
        <f>R7</f>
        <v>672000</v>
      </c>
      <c r="G4" s="256" t="s">
        <v>154</v>
      </c>
      <c r="H4" s="304"/>
      <c r="I4" s="304"/>
      <c r="J4" s="304"/>
      <c r="K4" s="576" t="s">
        <v>230</v>
      </c>
      <c r="L4" s="577" t="s">
        <v>662</v>
      </c>
      <c r="M4" s="578" t="s">
        <v>21</v>
      </c>
      <c r="N4" s="578" t="s">
        <v>20</v>
      </c>
      <c r="O4" s="577" t="s">
        <v>230</v>
      </c>
      <c r="P4" s="577" t="s">
        <v>662</v>
      </c>
      <c r="Q4" s="578" t="s">
        <v>21</v>
      </c>
      <c r="R4" s="1135" t="s">
        <v>20</v>
      </c>
      <c r="S4" s="1136"/>
    </row>
    <row r="5" spans="2:19" s="99" customFormat="1" x14ac:dyDescent="0.15">
      <c r="B5" s="1133"/>
      <c r="C5" s="1134"/>
      <c r="D5" s="256" t="s">
        <v>71</v>
      </c>
      <c r="E5" s="207"/>
      <c r="F5" s="579"/>
      <c r="G5" s="172"/>
      <c r="H5" s="184"/>
      <c r="I5" s="184"/>
      <c r="J5" s="184"/>
      <c r="K5" s="580">
        <v>3</v>
      </c>
      <c r="L5" s="579">
        <v>1800</v>
      </c>
      <c r="M5" s="579">
        <v>280</v>
      </c>
      <c r="N5" s="579">
        <f>L5*M5</f>
        <v>504000</v>
      </c>
      <c r="O5" s="579"/>
      <c r="P5" s="579"/>
      <c r="Q5" s="579"/>
      <c r="R5" s="972"/>
      <c r="S5" s="973"/>
    </row>
    <row r="6" spans="2:19" s="99" customFormat="1" x14ac:dyDescent="0.15">
      <c r="B6" s="966" t="s">
        <v>168</v>
      </c>
      <c r="C6" s="969" t="s">
        <v>257</v>
      </c>
      <c r="D6" s="579" t="s">
        <v>45</v>
      </c>
      <c r="E6" s="203"/>
      <c r="F6" s="579">
        <f>+P9</f>
        <v>0</v>
      </c>
      <c r="G6" s="172" t="s">
        <v>663</v>
      </c>
      <c r="H6" s="184"/>
      <c r="I6" s="184"/>
      <c r="J6" s="184"/>
      <c r="K6" s="678">
        <v>4</v>
      </c>
      <c r="L6" s="660">
        <v>600</v>
      </c>
      <c r="M6" s="579">
        <v>280</v>
      </c>
      <c r="N6" s="579">
        <f>L6*M6</f>
        <v>168000</v>
      </c>
      <c r="O6" s="579"/>
      <c r="P6" s="579"/>
      <c r="Q6" s="579"/>
      <c r="R6" s="972"/>
      <c r="S6" s="973"/>
    </row>
    <row r="7" spans="2:19" s="99" customFormat="1" ht="14.25" thickBot="1" x14ac:dyDescent="0.2">
      <c r="B7" s="967"/>
      <c r="C7" s="970"/>
      <c r="D7" s="579" t="s">
        <v>46</v>
      </c>
      <c r="E7" s="203"/>
      <c r="F7" s="579">
        <f>P18</f>
        <v>89214</v>
      </c>
      <c r="G7" s="172" t="s">
        <v>984</v>
      </c>
      <c r="H7" s="184"/>
      <c r="I7" s="184"/>
      <c r="J7" s="211"/>
      <c r="K7" s="120"/>
      <c r="L7" s="105"/>
      <c r="M7" s="105"/>
      <c r="N7" s="581"/>
      <c r="O7" s="106" t="s">
        <v>22</v>
      </c>
      <c r="P7" s="107">
        <f>SUM(L5:L7,P5:Q6)</f>
        <v>2400</v>
      </c>
      <c r="Q7" s="108">
        <f>R7/P7</f>
        <v>280</v>
      </c>
      <c r="R7" s="1127">
        <f>SUM(N5:N7,R5:S6)</f>
        <v>672000</v>
      </c>
      <c r="S7" s="1128"/>
    </row>
    <row r="8" spans="2:19" s="99" customFormat="1" ht="14.25" thickTop="1" x14ac:dyDescent="0.15">
      <c r="B8" s="967"/>
      <c r="C8" s="970"/>
      <c r="D8" s="579" t="s">
        <v>47</v>
      </c>
      <c r="E8" s="203"/>
      <c r="F8" s="579">
        <f>P24</f>
        <v>46842.333333333328</v>
      </c>
      <c r="G8" s="172" t="s">
        <v>985</v>
      </c>
      <c r="H8" s="184"/>
      <c r="I8" s="184"/>
      <c r="J8" s="211"/>
      <c r="K8" s="990" t="s">
        <v>169</v>
      </c>
      <c r="L8" s="197" t="s">
        <v>126</v>
      </c>
      <c r="M8" s="505" t="s">
        <v>7</v>
      </c>
      <c r="N8" s="298" t="s">
        <v>664</v>
      </c>
      <c r="O8" s="504" t="s">
        <v>21</v>
      </c>
      <c r="P8" s="504" t="s">
        <v>24</v>
      </c>
      <c r="Q8" s="993" t="s">
        <v>25</v>
      </c>
      <c r="R8" s="994"/>
      <c r="S8" s="995"/>
    </row>
    <row r="9" spans="2:19" s="99" customFormat="1" x14ac:dyDescent="0.15">
      <c r="B9" s="967"/>
      <c r="C9" s="970"/>
      <c r="D9" s="579" t="s">
        <v>72</v>
      </c>
      <c r="E9" s="203"/>
      <c r="F9" s="579">
        <f>P33</f>
        <v>5739.1000000000013</v>
      </c>
      <c r="G9" s="172" t="s">
        <v>986</v>
      </c>
      <c r="H9" s="184"/>
      <c r="I9" s="184"/>
      <c r="J9" s="211"/>
      <c r="K9" s="991"/>
      <c r="L9" s="583"/>
      <c r="M9" s="297" t="s">
        <v>237</v>
      </c>
      <c r="N9" s="133"/>
      <c r="O9" s="133"/>
      <c r="P9" s="133"/>
      <c r="Q9" s="1137"/>
      <c r="R9" s="1138"/>
      <c r="S9" s="1139"/>
    </row>
    <row r="10" spans="2:19" s="99" customFormat="1" x14ac:dyDescent="0.15">
      <c r="B10" s="967"/>
      <c r="C10" s="970"/>
      <c r="D10" s="579" t="s">
        <v>48</v>
      </c>
      <c r="E10" s="203"/>
      <c r="F10" s="579">
        <f>'8-6不知火算出基礎'!V11</f>
        <v>42000</v>
      </c>
      <c r="G10" s="986"/>
      <c r="H10" s="1006"/>
      <c r="I10" s="1006"/>
      <c r="J10" s="1007"/>
      <c r="K10" s="991"/>
      <c r="L10" s="584"/>
      <c r="M10" s="196"/>
      <c r="N10" s="133"/>
      <c r="O10" s="133"/>
      <c r="P10" s="133"/>
      <c r="Q10" s="1137"/>
      <c r="R10" s="1138"/>
      <c r="S10" s="1139"/>
    </row>
    <row r="11" spans="2:19" s="99" customFormat="1" ht="14.25" thickBot="1" x14ac:dyDescent="0.2">
      <c r="B11" s="967"/>
      <c r="C11" s="970"/>
      <c r="D11" s="579" t="s">
        <v>4</v>
      </c>
      <c r="E11" s="203"/>
      <c r="F11" s="579">
        <f>'8-6不知火算出基礎'!V34</f>
        <v>326.65714285714284</v>
      </c>
      <c r="G11" s="986"/>
      <c r="H11" s="1006"/>
      <c r="I11" s="1006"/>
      <c r="J11" s="1007"/>
      <c r="K11" s="991"/>
      <c r="L11" s="112" t="s">
        <v>26</v>
      </c>
      <c r="M11" s="111"/>
      <c r="N11" s="112"/>
      <c r="O11" s="112"/>
      <c r="P11" s="112"/>
      <c r="Q11" s="1124"/>
      <c r="R11" s="1125"/>
      <c r="S11" s="1126"/>
    </row>
    <row r="12" spans="2:19" s="99" customFormat="1" ht="14.25" thickTop="1" x14ac:dyDescent="0.15">
      <c r="B12" s="967"/>
      <c r="C12" s="970"/>
      <c r="D12" s="579" t="s">
        <v>5</v>
      </c>
      <c r="E12" s="203"/>
      <c r="F12" s="579"/>
      <c r="G12" s="172"/>
      <c r="H12" s="184"/>
      <c r="I12" s="184"/>
      <c r="J12" s="211"/>
      <c r="K12" s="991"/>
      <c r="L12" s="191" t="s">
        <v>666</v>
      </c>
      <c r="M12" s="192"/>
      <c r="N12" s="299" t="s">
        <v>664</v>
      </c>
      <c r="O12" s="503" t="s">
        <v>21</v>
      </c>
      <c r="P12" s="194" t="s">
        <v>24</v>
      </c>
      <c r="Q12" s="980" t="s">
        <v>25</v>
      </c>
      <c r="R12" s="981"/>
      <c r="S12" s="982"/>
    </row>
    <row r="13" spans="2:19" s="99" customFormat="1" x14ac:dyDescent="0.15">
      <c r="B13" s="967"/>
      <c r="C13" s="970"/>
      <c r="D13" s="974" t="s">
        <v>49</v>
      </c>
      <c r="E13" s="582" t="s">
        <v>152</v>
      </c>
      <c r="F13" s="579">
        <f>'６　固定資本装備と減価償却費'!L10*H13</f>
        <v>1808.4</v>
      </c>
      <c r="G13" s="172" t="s">
        <v>665</v>
      </c>
      <c r="H13" s="690">
        <v>0.01</v>
      </c>
      <c r="I13" s="1006" t="s">
        <v>159</v>
      </c>
      <c r="J13" s="1007"/>
      <c r="K13" s="991"/>
      <c r="L13" s="256" t="s">
        <v>133</v>
      </c>
      <c r="M13" s="196"/>
      <c r="N13" s="172" t="s">
        <v>320</v>
      </c>
      <c r="O13" s="188"/>
      <c r="P13" s="186">
        <f>'8-6不知火算出基礎'!G7</f>
        <v>24000</v>
      </c>
      <c r="Q13" s="983"/>
      <c r="R13" s="984"/>
      <c r="S13" s="985"/>
    </row>
    <row r="14" spans="2:19" s="99" customFormat="1" x14ac:dyDescent="0.15">
      <c r="B14" s="967"/>
      <c r="C14" s="970"/>
      <c r="D14" s="976"/>
      <c r="E14" s="582" t="s">
        <v>153</v>
      </c>
      <c r="F14" s="579">
        <f>'６　固定資本装備と減価償却費'!L20*H14</f>
        <v>5523.7250000000004</v>
      </c>
      <c r="G14" s="172" t="s">
        <v>665</v>
      </c>
      <c r="H14" s="690">
        <v>0.05</v>
      </c>
      <c r="I14" s="1006" t="s">
        <v>159</v>
      </c>
      <c r="J14" s="1007"/>
      <c r="K14" s="991"/>
      <c r="L14" s="256" t="s">
        <v>131</v>
      </c>
      <c r="M14" s="196"/>
      <c r="N14" s="172" t="s">
        <v>667</v>
      </c>
      <c r="O14" s="188"/>
      <c r="P14" s="186">
        <f>'8-6不知火算出基礎'!G11</f>
        <v>4680</v>
      </c>
      <c r="Q14" s="983"/>
      <c r="R14" s="984"/>
      <c r="S14" s="985"/>
    </row>
    <row r="15" spans="2:19" s="99" customFormat="1" x14ac:dyDescent="0.15">
      <c r="B15" s="967"/>
      <c r="C15" s="970"/>
      <c r="D15" s="974" t="s">
        <v>73</v>
      </c>
      <c r="E15" s="582" t="s">
        <v>152</v>
      </c>
      <c r="F15" s="579">
        <f>'６　固定資本装備と減価償却費'!P10</f>
        <v>20191.585795608564</v>
      </c>
      <c r="G15" s="172" t="s">
        <v>159</v>
      </c>
      <c r="H15" s="178"/>
      <c r="I15" s="178"/>
      <c r="J15" s="179"/>
      <c r="K15" s="991"/>
      <c r="L15" s="172" t="s">
        <v>132</v>
      </c>
      <c r="M15" s="184"/>
      <c r="N15" s="172" t="s">
        <v>667</v>
      </c>
      <c r="O15" s="188"/>
      <c r="P15" s="186">
        <f>'8-6不知火算出基礎'!G16</f>
        <v>60534</v>
      </c>
      <c r="Q15" s="983"/>
      <c r="R15" s="984"/>
      <c r="S15" s="985"/>
    </row>
    <row r="16" spans="2:19" s="99" customFormat="1" x14ac:dyDescent="0.15">
      <c r="B16" s="967"/>
      <c r="C16" s="970"/>
      <c r="D16" s="975"/>
      <c r="E16" s="582" t="s">
        <v>153</v>
      </c>
      <c r="F16" s="579">
        <f>'６　固定資本装備と減価償却費'!P20</f>
        <v>24327</v>
      </c>
      <c r="G16" s="172" t="s">
        <v>159</v>
      </c>
      <c r="H16" s="178"/>
      <c r="I16" s="178"/>
      <c r="J16" s="179"/>
      <c r="K16" s="991"/>
      <c r="L16" s="172" t="s">
        <v>134</v>
      </c>
      <c r="M16" s="184"/>
      <c r="N16" s="172"/>
      <c r="O16" s="188"/>
      <c r="P16" s="186"/>
      <c r="Q16" s="983"/>
      <c r="R16" s="984"/>
      <c r="S16" s="985"/>
    </row>
    <row r="17" spans="1:19" s="99" customFormat="1" x14ac:dyDescent="0.15">
      <c r="B17" s="967"/>
      <c r="C17" s="970"/>
      <c r="D17" s="976"/>
      <c r="E17" s="579" t="s">
        <v>50</v>
      </c>
      <c r="F17" s="579">
        <f>'６　固定資本装備と減価償却費'!P26</f>
        <v>54783.333333333336</v>
      </c>
      <c r="G17" s="172" t="s">
        <v>159</v>
      </c>
      <c r="H17" s="178"/>
      <c r="I17" s="178"/>
      <c r="J17" s="179"/>
      <c r="K17" s="991"/>
      <c r="L17" s="172" t="s">
        <v>135</v>
      </c>
      <c r="M17" s="184"/>
      <c r="N17" s="172"/>
      <c r="O17" s="186"/>
      <c r="P17" s="186"/>
      <c r="Q17" s="983"/>
      <c r="R17" s="984"/>
      <c r="S17" s="985"/>
    </row>
    <row r="18" spans="1:19" s="99" customFormat="1" ht="14.25" thickBot="1" x14ac:dyDescent="0.2">
      <c r="A18" s="98"/>
      <c r="B18" s="967"/>
      <c r="C18" s="970"/>
      <c r="D18" s="579" t="s">
        <v>51</v>
      </c>
      <c r="E18" s="203"/>
      <c r="F18" s="579"/>
      <c r="G18" s="172"/>
      <c r="H18" s="184"/>
      <c r="I18" s="668"/>
      <c r="J18" s="179"/>
      <c r="K18" s="991"/>
      <c r="L18" s="112" t="s">
        <v>26</v>
      </c>
      <c r="M18" s="111"/>
      <c r="N18" s="112"/>
      <c r="O18" s="112"/>
      <c r="P18" s="112">
        <f>SUM(P13:P17)</f>
        <v>89214</v>
      </c>
      <c r="Q18" s="1124"/>
      <c r="R18" s="1125"/>
      <c r="S18" s="1126"/>
    </row>
    <row r="19" spans="1:19" s="99" customFormat="1" ht="14.25" thickTop="1" x14ac:dyDescent="0.15">
      <c r="A19" s="98"/>
      <c r="B19" s="967"/>
      <c r="C19" s="970"/>
      <c r="D19" s="579" t="s">
        <v>130</v>
      </c>
      <c r="E19" s="203"/>
      <c r="F19" s="579">
        <f>SUM(F6:F18)/99</f>
        <v>2936.9306525770944</v>
      </c>
      <c r="G19" s="213" t="s">
        <v>171</v>
      </c>
      <c r="H19" s="586">
        <v>0.01</v>
      </c>
      <c r="I19" s="587"/>
      <c r="J19" s="588"/>
      <c r="K19" s="991"/>
      <c r="L19" s="172" t="s">
        <v>669</v>
      </c>
      <c r="M19" s="184"/>
      <c r="N19" s="185" t="s">
        <v>23</v>
      </c>
      <c r="O19" s="185" t="s">
        <v>21</v>
      </c>
      <c r="P19" s="185" t="s">
        <v>24</v>
      </c>
      <c r="Q19" s="980" t="s">
        <v>25</v>
      </c>
      <c r="R19" s="981"/>
      <c r="S19" s="982"/>
    </row>
    <row r="20" spans="1:19" s="99" customFormat="1" x14ac:dyDescent="0.15">
      <c r="A20" s="98"/>
      <c r="B20" s="967"/>
      <c r="C20" s="971"/>
      <c r="D20" s="1011" t="s">
        <v>668</v>
      </c>
      <c r="E20" s="1012"/>
      <c r="F20" s="589">
        <f>SUM(F6:F19)</f>
        <v>293693.06525770942</v>
      </c>
      <c r="G20" s="181"/>
      <c r="H20" s="587"/>
      <c r="I20" s="587"/>
      <c r="J20" s="590"/>
      <c r="K20" s="991"/>
      <c r="L20" s="186" t="s">
        <v>27</v>
      </c>
      <c r="M20" s="184"/>
      <c r="N20" s="172" t="s">
        <v>670</v>
      </c>
      <c r="O20" s="186"/>
      <c r="P20" s="186">
        <f>'8-6不知火算出基礎'!G38</f>
        <v>20120</v>
      </c>
      <c r="Q20" s="983"/>
      <c r="R20" s="984"/>
      <c r="S20" s="985"/>
    </row>
    <row r="21" spans="1:19" s="99" customFormat="1" x14ac:dyDescent="0.15">
      <c r="A21" s="98"/>
      <c r="B21" s="967"/>
      <c r="C21" s="1013" t="s">
        <v>158</v>
      </c>
      <c r="D21" s="954" t="s">
        <v>52</v>
      </c>
      <c r="E21" s="17" t="s">
        <v>1</v>
      </c>
      <c r="F21" s="579">
        <f>P7*41</f>
        <v>98400</v>
      </c>
      <c r="G21" s="256" t="s">
        <v>334</v>
      </c>
      <c r="H21" s="184"/>
      <c r="I21" s="109"/>
      <c r="J21" s="211"/>
      <c r="K21" s="991"/>
      <c r="L21" s="186" t="s">
        <v>28</v>
      </c>
      <c r="M21" s="184"/>
      <c r="N21" s="172" t="s">
        <v>671</v>
      </c>
      <c r="O21" s="186"/>
      <c r="P21" s="186">
        <f>'8-6不知火算出基礎'!G49</f>
        <v>17696.666666666664</v>
      </c>
      <c r="Q21" s="983"/>
      <c r="R21" s="984"/>
      <c r="S21" s="985"/>
    </row>
    <row r="22" spans="1:19" s="99" customFormat="1" x14ac:dyDescent="0.15">
      <c r="A22" s="98"/>
      <c r="B22" s="967"/>
      <c r="C22" s="1014"/>
      <c r="D22" s="957"/>
      <c r="E22" s="17" t="s">
        <v>2</v>
      </c>
      <c r="F22" s="318"/>
      <c r="G22" s="256" t="s">
        <v>335</v>
      </c>
      <c r="H22" s="591"/>
      <c r="I22" s="591"/>
      <c r="J22" s="592"/>
      <c r="K22" s="991"/>
      <c r="L22" s="186" t="s">
        <v>29</v>
      </c>
      <c r="M22" s="184"/>
      <c r="N22" s="172" t="s">
        <v>667</v>
      </c>
      <c r="O22" s="186"/>
      <c r="P22" s="186">
        <f>'8-6不知火算出基礎'!G53</f>
        <v>6239.9999999999991</v>
      </c>
      <c r="Q22" s="983"/>
      <c r="R22" s="984"/>
      <c r="S22" s="985"/>
    </row>
    <row r="23" spans="1:19" s="99" customFormat="1" x14ac:dyDescent="0.15">
      <c r="A23" s="98"/>
      <c r="B23" s="967"/>
      <c r="C23" s="1014"/>
      <c r="D23" s="1016"/>
      <c r="E23" s="17" t="s">
        <v>6</v>
      </c>
      <c r="F23" s="579">
        <f>R7*0.135</f>
        <v>90720</v>
      </c>
      <c r="G23" s="256" t="s">
        <v>336</v>
      </c>
      <c r="H23" s="304"/>
      <c r="I23" s="591"/>
      <c r="J23" s="305"/>
      <c r="K23" s="991"/>
      <c r="L23" s="186" t="s">
        <v>106</v>
      </c>
      <c r="M23" s="184"/>
      <c r="N23" s="172" t="s">
        <v>672</v>
      </c>
      <c r="O23" s="186"/>
      <c r="P23" s="186">
        <f>'8-6不知火算出基礎'!G57</f>
        <v>2785.666666666667</v>
      </c>
      <c r="Q23" s="983"/>
      <c r="R23" s="984"/>
      <c r="S23" s="985"/>
    </row>
    <row r="24" spans="1:19" s="99" customFormat="1" ht="14.25" thickBot="1" x14ac:dyDescent="0.2">
      <c r="A24" s="98"/>
      <c r="B24" s="967"/>
      <c r="C24" s="1014"/>
      <c r="D24" s="17" t="s">
        <v>240</v>
      </c>
      <c r="E24" s="22"/>
      <c r="F24" s="318"/>
      <c r="G24" s="256"/>
      <c r="H24" s="593"/>
      <c r="I24" s="594"/>
      <c r="J24" s="595"/>
      <c r="K24" s="991"/>
      <c r="L24" s="112" t="s">
        <v>26</v>
      </c>
      <c r="M24" s="111"/>
      <c r="N24" s="112"/>
      <c r="O24" s="112"/>
      <c r="P24" s="112">
        <f>SUM(P20:P23)</f>
        <v>46842.333333333328</v>
      </c>
      <c r="Q24" s="1124"/>
      <c r="R24" s="1125"/>
      <c r="S24" s="1126"/>
    </row>
    <row r="25" spans="1:19" s="99" customFormat="1" ht="14.25" thickTop="1" x14ac:dyDescent="0.15">
      <c r="A25" s="98"/>
      <c r="B25" s="967"/>
      <c r="C25" s="1014"/>
      <c r="D25" s="17" t="s">
        <v>74</v>
      </c>
      <c r="E25" s="22"/>
      <c r="F25" s="318"/>
      <c r="G25" s="256"/>
      <c r="H25" s="219"/>
      <c r="I25" s="220"/>
      <c r="J25" s="221"/>
      <c r="K25" s="991"/>
      <c r="L25" s="172" t="s">
        <v>673</v>
      </c>
      <c r="M25" s="184"/>
      <c r="N25" s="185" t="s">
        <v>23</v>
      </c>
      <c r="O25" s="185" t="s">
        <v>21</v>
      </c>
      <c r="P25" s="185" t="s">
        <v>24</v>
      </c>
      <c r="Q25" s="980" t="s">
        <v>25</v>
      </c>
      <c r="R25" s="981"/>
      <c r="S25" s="982"/>
    </row>
    <row r="26" spans="1:19" s="99" customFormat="1" x14ac:dyDescent="0.15">
      <c r="A26" s="98"/>
      <c r="B26" s="967"/>
      <c r="C26" s="1014"/>
      <c r="D26" s="17" t="s">
        <v>96</v>
      </c>
      <c r="E26" s="18"/>
      <c r="F26" s="318">
        <f>'8-6不知火算出基礎'!V57</f>
        <v>4482.3999999999996</v>
      </c>
      <c r="G26" s="256"/>
      <c r="H26" s="254"/>
      <c r="I26" s="254"/>
      <c r="J26" s="255"/>
      <c r="K26" s="991"/>
      <c r="L26" s="186" t="s">
        <v>674</v>
      </c>
      <c r="M26" s="187"/>
      <c r="N26" s="172" t="s">
        <v>960</v>
      </c>
      <c r="O26" s="188"/>
      <c r="P26" s="186">
        <f>'8-6不知火算出基礎'!N10</f>
        <v>560.64</v>
      </c>
      <c r="Q26" s="1019"/>
      <c r="R26" s="1020"/>
      <c r="S26" s="1021"/>
    </row>
    <row r="27" spans="1:19" s="99" customFormat="1" x14ac:dyDescent="0.15">
      <c r="A27" s="98"/>
      <c r="B27" s="967"/>
      <c r="C27" s="1014"/>
      <c r="D27" s="23" t="s">
        <v>75</v>
      </c>
      <c r="E27" s="24"/>
      <c r="F27" s="318">
        <v>5000</v>
      </c>
      <c r="G27" s="172" t="s">
        <v>698</v>
      </c>
      <c r="H27" s="219"/>
      <c r="I27" s="220"/>
      <c r="J27" s="595"/>
      <c r="K27" s="991"/>
      <c r="L27" s="186" t="s">
        <v>675</v>
      </c>
      <c r="M27" s="187"/>
      <c r="N27" s="172" t="s">
        <v>961</v>
      </c>
      <c r="O27" s="188"/>
      <c r="P27" s="186">
        <f>'8-6不知火算出基礎'!N17</f>
        <v>3627.3600000000006</v>
      </c>
      <c r="Q27" s="1019"/>
      <c r="R27" s="1020"/>
      <c r="S27" s="1021"/>
    </row>
    <row r="28" spans="1:19" s="99" customFormat="1" x14ac:dyDescent="0.15">
      <c r="A28" s="98"/>
      <c r="B28" s="967"/>
      <c r="C28" s="1014"/>
      <c r="D28" s="17" t="s">
        <v>53</v>
      </c>
      <c r="E28" s="18"/>
      <c r="F28" s="318">
        <f>'8-6不知火算出基礎'!N57</f>
        <v>8180.7280000000001</v>
      </c>
      <c r="G28" s="256"/>
      <c r="H28" s="254"/>
      <c r="I28" s="254"/>
      <c r="J28" s="255"/>
      <c r="K28" s="991"/>
      <c r="L28" s="186" t="s">
        <v>676</v>
      </c>
      <c r="M28" s="184"/>
      <c r="N28" s="188"/>
      <c r="O28" s="188"/>
      <c r="P28" s="186">
        <f>SUM(P26:P27)*R28</f>
        <v>1256.4000000000003</v>
      </c>
      <c r="Q28" s="303" t="s">
        <v>677</v>
      </c>
      <c r="R28" s="598">
        <v>0.3</v>
      </c>
      <c r="S28" s="599"/>
    </row>
    <row r="29" spans="1:19" s="99" customFormat="1" x14ac:dyDescent="0.15">
      <c r="A29" s="98"/>
      <c r="B29" s="967"/>
      <c r="C29" s="1014"/>
      <c r="D29" s="17" t="s">
        <v>241</v>
      </c>
      <c r="E29" s="22"/>
      <c r="F29" s="318">
        <f>SUM(F21:F28)/99</f>
        <v>2088.7184646464648</v>
      </c>
      <c r="G29" s="318" t="s">
        <v>258</v>
      </c>
      <c r="H29" s="586">
        <v>0.01</v>
      </c>
      <c r="I29" s="183"/>
      <c r="J29" s="597"/>
      <c r="K29" s="991"/>
      <c r="L29" s="186" t="s">
        <v>678</v>
      </c>
      <c r="M29" s="187"/>
      <c r="N29" s="172" t="s">
        <v>962</v>
      </c>
      <c r="O29" s="188"/>
      <c r="P29" s="186">
        <f>'8-6不知火算出基礎'!N22</f>
        <v>294.7</v>
      </c>
      <c r="Q29" s="983"/>
      <c r="R29" s="984"/>
      <c r="S29" s="985"/>
    </row>
    <row r="30" spans="1:19" s="99" customFormat="1" ht="14.25" thickBot="1" x14ac:dyDescent="0.2">
      <c r="A30" s="98"/>
      <c r="B30" s="968"/>
      <c r="C30" s="1015"/>
      <c r="D30" s="1017" t="s">
        <v>163</v>
      </c>
      <c r="E30" s="1140"/>
      <c r="F30" s="173">
        <f>SUM(F21:F29)</f>
        <v>208871.84646464646</v>
      </c>
      <c r="G30" s="174"/>
      <c r="H30" s="175"/>
      <c r="I30" s="176"/>
      <c r="J30" s="177"/>
      <c r="K30" s="991"/>
      <c r="L30" s="186" t="s">
        <v>679</v>
      </c>
      <c r="M30" s="187"/>
      <c r="N30" s="172"/>
      <c r="O30" s="188"/>
      <c r="P30" s="186"/>
      <c r="Q30" s="983"/>
      <c r="R30" s="984"/>
      <c r="S30" s="985"/>
    </row>
    <row r="31" spans="1:19" s="99" customFormat="1" x14ac:dyDescent="0.15">
      <c r="A31" s="98"/>
      <c r="B31" s="122"/>
      <c r="C31" s="118"/>
      <c r="D31" s="118"/>
      <c r="E31" s="118"/>
      <c r="F31" s="118"/>
      <c r="G31" s="118"/>
      <c r="H31" s="118"/>
      <c r="I31" s="118"/>
      <c r="J31" s="118"/>
      <c r="K31" s="991"/>
      <c r="L31" s="186" t="s">
        <v>238</v>
      </c>
      <c r="M31" s="187"/>
      <c r="N31" s="172"/>
      <c r="O31" s="188"/>
      <c r="P31" s="186"/>
      <c r="Q31" s="303"/>
      <c r="R31" s="304"/>
      <c r="S31" s="305"/>
    </row>
    <row r="32" spans="1:19" s="99" customFormat="1" x14ac:dyDescent="0.15">
      <c r="A32" s="98"/>
      <c r="B32" s="110"/>
      <c r="C32" s="127"/>
      <c r="D32" s="110"/>
      <c r="E32" s="110"/>
      <c r="F32" s="125"/>
      <c r="G32" s="125"/>
      <c r="H32" s="126"/>
      <c r="I32" s="118"/>
      <c r="J32" s="118"/>
      <c r="K32" s="991"/>
      <c r="L32" s="186" t="s">
        <v>680</v>
      </c>
      <c r="M32" s="184"/>
      <c r="N32" s="172"/>
      <c r="O32" s="188"/>
      <c r="P32" s="186"/>
      <c r="Q32" s="983"/>
      <c r="R32" s="984"/>
      <c r="S32" s="985"/>
    </row>
    <row r="33" spans="1:23" ht="18" customHeight="1" thickBot="1" x14ac:dyDescent="0.2">
      <c r="K33" s="992"/>
      <c r="L33" s="124" t="s">
        <v>26</v>
      </c>
      <c r="M33" s="123"/>
      <c r="N33" s="124"/>
      <c r="O33" s="124"/>
      <c r="P33" s="124">
        <f>SUM(P26:P32)</f>
        <v>5739.1000000000013</v>
      </c>
      <c r="Q33" s="1022"/>
      <c r="R33" s="1023"/>
      <c r="S33" s="1024"/>
    </row>
    <row r="34" spans="1:23" ht="18" customHeight="1" x14ac:dyDescent="0.15">
      <c r="K34" s="117"/>
      <c r="L34" s="117"/>
      <c r="M34" s="117"/>
      <c r="N34" s="117"/>
      <c r="O34" s="117"/>
      <c r="P34" s="117"/>
      <c r="Q34" s="117"/>
      <c r="R34" s="117"/>
      <c r="S34" s="117"/>
    </row>
    <row r="35" spans="1:23" ht="18" customHeight="1" x14ac:dyDescent="0.15">
      <c r="K35" s="117"/>
      <c r="L35" s="117"/>
      <c r="M35" s="117"/>
      <c r="N35" s="117"/>
      <c r="O35" s="117"/>
      <c r="P35" s="117"/>
      <c r="Q35" s="117"/>
      <c r="R35" s="117"/>
      <c r="S35" s="117"/>
    </row>
    <row r="36" spans="1:23" ht="18" customHeight="1" x14ac:dyDescent="0.15">
      <c r="K36" s="117"/>
      <c r="L36" s="117"/>
      <c r="M36" s="117"/>
      <c r="N36" s="117"/>
      <c r="O36" s="117"/>
      <c r="P36" s="117"/>
      <c r="Q36" s="117"/>
      <c r="R36" s="117"/>
      <c r="S36" s="117"/>
    </row>
    <row r="37" spans="1:23" ht="18" customHeight="1" x14ac:dyDescent="0.15">
      <c r="K37" s="117"/>
      <c r="L37" s="117"/>
      <c r="M37" s="117"/>
      <c r="N37" s="117"/>
      <c r="O37" s="117"/>
      <c r="P37" s="117"/>
      <c r="Q37" s="117"/>
      <c r="R37" s="117"/>
      <c r="S37" s="117"/>
    </row>
    <row r="38" spans="1:23" s="117" customFormat="1" ht="18" customHeight="1" x14ac:dyDescent="0.15">
      <c r="A38" s="98"/>
      <c r="B38" s="98"/>
      <c r="C38" s="98"/>
      <c r="D38" s="98"/>
      <c r="E38" s="98"/>
      <c r="F38" s="98"/>
      <c r="G38" s="98"/>
      <c r="H38" s="98"/>
      <c r="I38" s="98"/>
      <c r="J38" s="98"/>
    </row>
    <row r="39" spans="1:23" s="117" customFormat="1" ht="18" customHeight="1" x14ac:dyDescent="0.15">
      <c r="A39" s="98"/>
      <c r="B39" s="98"/>
      <c r="C39" s="98"/>
      <c r="D39" s="98"/>
      <c r="E39" s="98"/>
      <c r="F39" s="98"/>
      <c r="G39" s="98"/>
      <c r="H39" s="98"/>
      <c r="I39" s="98"/>
      <c r="J39" s="98"/>
      <c r="T39" s="118"/>
    </row>
    <row r="40" spans="1:23" s="117" customFormat="1" ht="18" customHeight="1" x14ac:dyDescent="0.15">
      <c r="A40" s="98"/>
      <c r="B40" s="98"/>
      <c r="C40" s="98"/>
      <c r="D40" s="98"/>
      <c r="E40" s="98"/>
      <c r="F40" s="98"/>
      <c r="G40" s="98"/>
      <c r="H40" s="98"/>
      <c r="I40" s="98"/>
      <c r="J40" s="98"/>
      <c r="T40" s="99"/>
      <c r="U40" s="99"/>
      <c r="V40" s="99"/>
      <c r="W40" s="99"/>
    </row>
    <row r="41" spans="1:23" s="117" customFormat="1" ht="18" customHeight="1" x14ac:dyDescent="0.15">
      <c r="A41" s="98"/>
      <c r="B41" s="98"/>
      <c r="C41" s="98"/>
      <c r="D41" s="98"/>
      <c r="E41" s="98"/>
      <c r="F41" s="98"/>
      <c r="G41" s="98"/>
      <c r="H41" s="98"/>
      <c r="I41" s="98"/>
      <c r="J41" s="98"/>
      <c r="T41" s="119"/>
      <c r="U41" s="120"/>
      <c r="V41" s="121"/>
      <c r="W41" s="119"/>
    </row>
    <row r="42" spans="1:23" s="117" customFormat="1" ht="18" customHeight="1" x14ac:dyDescent="0.15">
      <c r="A42" s="98"/>
      <c r="B42" s="98"/>
      <c r="C42" s="98"/>
      <c r="D42" s="98"/>
      <c r="E42" s="98"/>
      <c r="F42" s="98"/>
      <c r="G42" s="98"/>
      <c r="H42" s="98"/>
      <c r="I42" s="98"/>
      <c r="J42" s="98"/>
      <c r="T42" s="99"/>
      <c r="U42" s="99"/>
      <c r="V42" s="99"/>
      <c r="W42" s="99"/>
    </row>
    <row r="43" spans="1:23" s="117" customFormat="1" ht="18" customHeight="1" x14ac:dyDescent="0.15">
      <c r="B43" s="98"/>
      <c r="C43" s="98"/>
      <c r="D43" s="98"/>
      <c r="E43" s="98"/>
      <c r="F43" s="98"/>
      <c r="G43" s="98"/>
      <c r="H43" s="98"/>
      <c r="I43" s="98"/>
      <c r="J43" s="98"/>
      <c r="T43" s="100"/>
      <c r="U43" s="118"/>
      <c r="V43" s="99"/>
      <c r="W43" s="119"/>
    </row>
    <row r="44" spans="1:23" s="117" customFormat="1" ht="18" customHeight="1" x14ac:dyDescent="0.15">
      <c r="B44" s="98"/>
      <c r="C44" s="98"/>
      <c r="D44" s="98"/>
      <c r="E44" s="98"/>
      <c r="F44" s="98"/>
      <c r="G44" s="98"/>
      <c r="H44" s="98"/>
      <c r="I44" s="98"/>
      <c r="J44" s="98"/>
      <c r="T44" s="100"/>
      <c r="U44" s="118"/>
      <c r="V44" s="99"/>
      <c r="W44" s="119"/>
    </row>
    <row r="45" spans="1:23" s="117" customFormat="1" ht="18" customHeight="1" x14ac:dyDescent="0.15">
      <c r="B45" s="98"/>
      <c r="C45" s="98"/>
      <c r="D45" s="98"/>
      <c r="E45" s="98"/>
      <c r="F45" s="98"/>
      <c r="G45" s="98"/>
      <c r="H45" s="98"/>
      <c r="I45" s="98"/>
      <c r="J45" s="98"/>
      <c r="T45" s="99"/>
      <c r="U45" s="99"/>
      <c r="V45" s="120"/>
      <c r="W45" s="99"/>
    </row>
    <row r="46" spans="1:23" s="117" customFormat="1" x14ac:dyDescent="0.15">
      <c r="B46" s="98"/>
      <c r="C46" s="98"/>
      <c r="D46" s="98"/>
      <c r="E46" s="98"/>
      <c r="F46" s="98"/>
      <c r="G46" s="98"/>
      <c r="H46" s="98"/>
      <c r="I46" s="98"/>
      <c r="J46" s="98"/>
      <c r="T46" s="100"/>
      <c r="U46" s="99"/>
      <c r="V46" s="99"/>
      <c r="W46" s="119"/>
    </row>
    <row r="47" spans="1:23" s="117" customFormat="1" x14ac:dyDescent="0.15">
      <c r="B47" s="98"/>
      <c r="C47" s="98"/>
      <c r="D47" s="98"/>
      <c r="E47" s="98"/>
      <c r="F47" s="98"/>
      <c r="G47" s="98"/>
      <c r="H47" s="98"/>
      <c r="I47" s="98"/>
      <c r="J47" s="98"/>
      <c r="T47" s="100"/>
      <c r="U47" s="99"/>
      <c r="V47" s="99"/>
      <c r="W47" s="119"/>
    </row>
    <row r="48" spans="1:23" s="117" customFormat="1" x14ac:dyDescent="0.15">
      <c r="B48" s="98"/>
      <c r="C48" s="98"/>
      <c r="D48" s="98"/>
      <c r="E48" s="98"/>
      <c r="F48" s="98"/>
      <c r="G48" s="98"/>
      <c r="H48" s="98"/>
      <c r="I48" s="98"/>
      <c r="J48" s="98"/>
      <c r="T48" s="100"/>
      <c r="U48" s="99"/>
      <c r="V48" s="99"/>
      <c r="W48" s="119"/>
    </row>
    <row r="49" spans="2:23" s="117" customFormat="1" x14ac:dyDescent="0.15">
      <c r="B49" s="98"/>
      <c r="C49" s="98"/>
      <c r="D49" s="98"/>
      <c r="E49" s="98"/>
      <c r="F49" s="98"/>
      <c r="G49" s="98"/>
      <c r="H49" s="98"/>
      <c r="I49" s="98"/>
      <c r="J49" s="98"/>
      <c r="T49" s="100"/>
      <c r="U49" s="99"/>
      <c r="V49" s="99"/>
      <c r="W49" s="119"/>
    </row>
    <row r="50" spans="2:23" s="117" customFormat="1" x14ac:dyDescent="0.15">
      <c r="B50" s="98"/>
      <c r="C50" s="98"/>
      <c r="D50" s="98"/>
      <c r="E50" s="98"/>
      <c r="F50" s="98"/>
      <c r="G50" s="98"/>
      <c r="H50" s="98"/>
      <c r="I50" s="98"/>
      <c r="J50" s="98"/>
      <c r="T50" s="100"/>
      <c r="U50" s="100"/>
      <c r="V50" s="100"/>
      <c r="W50" s="99"/>
    </row>
    <row r="51" spans="2:23" s="117" customFormat="1" ht="13.5" customHeight="1" x14ac:dyDescent="0.15">
      <c r="B51" s="98"/>
      <c r="C51" s="98"/>
      <c r="D51" s="98"/>
      <c r="E51" s="98"/>
      <c r="F51" s="98"/>
      <c r="G51" s="98"/>
      <c r="H51" s="98"/>
      <c r="I51" s="98"/>
      <c r="J51" s="98"/>
      <c r="T51" s="99"/>
      <c r="U51" s="99"/>
      <c r="V51" s="99"/>
      <c r="W51" s="120"/>
    </row>
    <row r="52" spans="2:23" s="117" customFormat="1" x14ac:dyDescent="0.15">
      <c r="B52" s="98"/>
      <c r="C52" s="98"/>
      <c r="D52" s="98"/>
      <c r="E52" s="98"/>
      <c r="F52" s="98"/>
      <c r="G52" s="98"/>
      <c r="H52" s="98"/>
      <c r="I52" s="98"/>
      <c r="J52" s="98"/>
      <c r="K52" s="98"/>
      <c r="L52" s="98"/>
      <c r="M52" s="98"/>
      <c r="N52" s="98"/>
      <c r="O52" s="98"/>
      <c r="P52" s="98"/>
      <c r="Q52" s="98"/>
      <c r="R52" s="98"/>
      <c r="S52" s="98"/>
      <c r="T52" s="119"/>
      <c r="U52" s="99"/>
      <c r="V52" s="120"/>
      <c r="W52" s="119"/>
    </row>
    <row r="53" spans="2:23" s="117" customFormat="1" x14ac:dyDescent="0.15">
      <c r="B53" s="98"/>
      <c r="C53" s="98"/>
      <c r="D53" s="98"/>
      <c r="E53" s="98"/>
      <c r="F53" s="98"/>
      <c r="G53" s="98"/>
      <c r="H53" s="98"/>
      <c r="I53" s="98"/>
      <c r="J53" s="98"/>
      <c r="K53" s="98"/>
      <c r="L53" s="98"/>
      <c r="M53" s="98"/>
      <c r="N53" s="98"/>
      <c r="O53" s="98"/>
      <c r="P53" s="98"/>
      <c r="Q53" s="98"/>
      <c r="R53" s="98"/>
      <c r="S53" s="98"/>
      <c r="T53" s="99"/>
      <c r="U53" s="99"/>
      <c r="V53" s="99"/>
      <c r="W53" s="99"/>
    </row>
    <row r="54" spans="2:23" s="117" customFormat="1" ht="13.5" customHeight="1" x14ac:dyDescent="0.15">
      <c r="B54" s="98"/>
      <c r="C54" s="98"/>
      <c r="D54" s="98"/>
      <c r="E54" s="98"/>
      <c r="F54" s="98"/>
      <c r="G54" s="98"/>
      <c r="H54" s="98"/>
      <c r="I54" s="98"/>
      <c r="J54" s="98"/>
      <c r="K54" s="98"/>
      <c r="L54" s="98"/>
      <c r="M54" s="98"/>
      <c r="N54" s="98"/>
      <c r="O54" s="98"/>
      <c r="P54" s="98"/>
      <c r="Q54" s="98"/>
      <c r="R54" s="98"/>
      <c r="S54" s="98"/>
      <c r="T54" s="100"/>
      <c r="U54" s="99"/>
      <c r="V54" s="100"/>
      <c r="W54" s="119"/>
    </row>
    <row r="55" spans="2:23" s="117" customFormat="1" x14ac:dyDescent="0.15">
      <c r="B55" s="98"/>
      <c r="C55" s="98"/>
      <c r="D55" s="98"/>
      <c r="E55" s="98"/>
      <c r="F55" s="98"/>
      <c r="G55" s="98"/>
      <c r="H55" s="98"/>
      <c r="I55" s="98"/>
      <c r="J55" s="98"/>
      <c r="K55" s="98"/>
      <c r="L55" s="98"/>
      <c r="M55" s="98"/>
      <c r="N55" s="98"/>
      <c r="O55" s="98"/>
      <c r="P55" s="98"/>
      <c r="Q55" s="98"/>
      <c r="R55" s="98"/>
      <c r="S55" s="98"/>
      <c r="T55" s="128"/>
      <c r="U55" s="99"/>
      <c r="V55" s="99"/>
      <c r="W55" s="119"/>
    </row>
    <row r="56" spans="2:23" s="117" customFormat="1" x14ac:dyDescent="0.15">
      <c r="B56" s="98"/>
      <c r="C56" s="98"/>
      <c r="D56" s="98"/>
      <c r="E56" s="98"/>
      <c r="F56" s="98"/>
      <c r="G56" s="98"/>
      <c r="H56" s="98"/>
      <c r="I56" s="98"/>
      <c r="J56" s="98"/>
      <c r="K56" s="98"/>
      <c r="L56" s="98"/>
      <c r="M56" s="98"/>
      <c r="N56" s="98"/>
      <c r="O56" s="98"/>
      <c r="P56" s="98"/>
      <c r="Q56" s="98"/>
      <c r="R56" s="98"/>
      <c r="S56" s="98"/>
      <c r="T56" s="99"/>
      <c r="U56" s="100"/>
      <c r="V56" s="99"/>
      <c r="W56" s="99"/>
    </row>
    <row r="57" spans="2:23" s="117" customFormat="1" x14ac:dyDescent="0.15">
      <c r="B57" s="98"/>
      <c r="C57" s="98"/>
      <c r="D57" s="98"/>
      <c r="E57" s="98"/>
      <c r="F57" s="98"/>
      <c r="G57" s="98"/>
      <c r="H57" s="98"/>
      <c r="I57" s="98"/>
      <c r="J57" s="98"/>
      <c r="K57" s="98"/>
      <c r="L57" s="98"/>
      <c r="M57" s="98"/>
      <c r="N57" s="98"/>
      <c r="O57" s="98"/>
      <c r="P57" s="98"/>
      <c r="Q57" s="98"/>
      <c r="R57" s="98"/>
      <c r="S57" s="98"/>
      <c r="T57" s="118"/>
      <c r="U57" s="118"/>
      <c r="V57" s="118"/>
      <c r="W57" s="118"/>
    </row>
    <row r="58" spans="2:23" s="117" customFormat="1" x14ac:dyDescent="0.15">
      <c r="B58" s="98"/>
      <c r="C58" s="98"/>
      <c r="D58" s="98"/>
      <c r="E58" s="98"/>
      <c r="F58" s="98"/>
      <c r="G58" s="98"/>
      <c r="H58" s="98"/>
      <c r="I58" s="98"/>
      <c r="J58" s="98"/>
      <c r="K58" s="98"/>
      <c r="L58" s="98"/>
      <c r="M58" s="98"/>
      <c r="N58" s="98"/>
      <c r="O58" s="98"/>
      <c r="P58" s="98"/>
      <c r="Q58" s="98"/>
      <c r="R58" s="98"/>
      <c r="S58" s="98"/>
      <c r="T58" s="118"/>
    </row>
    <row r="59" spans="2:23" s="117" customFormat="1" x14ac:dyDescent="0.15">
      <c r="B59" s="98"/>
      <c r="C59" s="98"/>
      <c r="D59" s="98"/>
      <c r="E59" s="98"/>
      <c r="F59" s="98"/>
      <c r="G59" s="98"/>
      <c r="H59" s="98"/>
      <c r="I59" s="98"/>
      <c r="J59" s="98"/>
      <c r="K59" s="98"/>
      <c r="L59" s="98"/>
      <c r="M59" s="98"/>
      <c r="N59" s="98"/>
      <c r="O59" s="98"/>
      <c r="P59" s="98"/>
      <c r="Q59" s="98"/>
      <c r="R59" s="98"/>
      <c r="S59" s="98"/>
      <c r="T59" s="118"/>
    </row>
    <row r="60" spans="2:23" s="117" customFormat="1" x14ac:dyDescent="0.15">
      <c r="B60" s="98"/>
      <c r="C60" s="98"/>
      <c r="D60" s="98"/>
      <c r="E60" s="98"/>
      <c r="F60" s="98"/>
      <c r="G60" s="98"/>
      <c r="H60" s="98"/>
      <c r="I60" s="98"/>
      <c r="J60" s="98"/>
      <c r="K60" s="98"/>
      <c r="L60" s="98"/>
      <c r="M60" s="98"/>
      <c r="N60" s="98"/>
      <c r="O60" s="98"/>
      <c r="P60" s="98"/>
      <c r="Q60" s="98"/>
      <c r="R60" s="98"/>
      <c r="S60" s="98"/>
      <c r="T60" s="118"/>
    </row>
    <row r="61" spans="2:23" s="117" customFormat="1" x14ac:dyDescent="0.15">
      <c r="B61" s="98"/>
      <c r="C61" s="98"/>
      <c r="D61" s="98"/>
      <c r="E61" s="98"/>
      <c r="F61" s="98"/>
      <c r="G61" s="98"/>
      <c r="H61" s="98"/>
      <c r="I61" s="98"/>
      <c r="J61" s="98"/>
      <c r="K61" s="98"/>
      <c r="L61" s="98"/>
      <c r="M61" s="98"/>
      <c r="N61" s="98"/>
      <c r="O61" s="98"/>
      <c r="P61" s="98"/>
      <c r="Q61" s="98"/>
      <c r="R61" s="98"/>
      <c r="S61" s="98"/>
    </row>
    <row r="62" spans="2:23" s="117" customFormat="1" x14ac:dyDescent="0.15">
      <c r="B62" s="98"/>
      <c r="C62" s="98"/>
      <c r="D62" s="98"/>
      <c r="E62" s="98"/>
      <c r="F62" s="98"/>
      <c r="G62" s="98"/>
      <c r="H62" s="98"/>
      <c r="I62" s="98"/>
      <c r="J62" s="98"/>
      <c r="K62" s="98"/>
      <c r="L62" s="98"/>
      <c r="M62" s="98"/>
      <c r="N62" s="98"/>
      <c r="O62" s="98"/>
      <c r="P62" s="98"/>
      <c r="Q62" s="98"/>
      <c r="R62" s="98"/>
      <c r="S62" s="98"/>
    </row>
    <row r="63" spans="2:23" s="117" customFormat="1" ht="13.5" customHeight="1" x14ac:dyDescent="0.15">
      <c r="B63" s="98"/>
      <c r="C63" s="98"/>
      <c r="D63" s="98"/>
      <c r="E63" s="98"/>
      <c r="F63" s="98"/>
      <c r="G63" s="98"/>
      <c r="H63" s="98"/>
      <c r="I63" s="98"/>
      <c r="J63" s="98"/>
      <c r="K63" s="98"/>
      <c r="L63" s="98"/>
      <c r="M63" s="98"/>
      <c r="N63" s="98"/>
      <c r="O63" s="98"/>
      <c r="P63" s="98"/>
      <c r="Q63" s="98"/>
      <c r="R63" s="98"/>
      <c r="S63" s="98"/>
    </row>
    <row r="64" spans="2:23" s="117" customFormat="1" ht="13.5" customHeight="1" x14ac:dyDescent="0.15">
      <c r="B64" s="98"/>
      <c r="C64" s="98"/>
      <c r="D64" s="98"/>
      <c r="E64" s="98"/>
      <c r="F64" s="98"/>
      <c r="G64" s="98"/>
      <c r="H64" s="98"/>
      <c r="I64" s="98"/>
      <c r="J64" s="98"/>
      <c r="K64" s="98"/>
      <c r="L64" s="98"/>
      <c r="M64" s="98"/>
      <c r="N64" s="98"/>
      <c r="O64" s="98"/>
      <c r="P64" s="98"/>
      <c r="Q64" s="98"/>
      <c r="R64" s="98"/>
      <c r="S64" s="98"/>
    </row>
    <row r="65" spans="2:19" s="117" customFormat="1" x14ac:dyDescent="0.15">
      <c r="B65" s="98"/>
      <c r="C65" s="98"/>
      <c r="D65" s="98"/>
      <c r="E65" s="98"/>
      <c r="F65" s="98"/>
      <c r="G65" s="98"/>
      <c r="H65" s="98"/>
      <c r="I65" s="98"/>
      <c r="J65" s="98"/>
      <c r="K65" s="98"/>
      <c r="L65" s="98"/>
      <c r="M65" s="98"/>
      <c r="N65" s="98"/>
      <c r="O65" s="98"/>
      <c r="P65" s="98"/>
      <c r="Q65" s="98"/>
      <c r="R65" s="98"/>
      <c r="S65" s="98"/>
    </row>
    <row r="66" spans="2:19" s="117" customFormat="1" x14ac:dyDescent="0.15">
      <c r="B66" s="98"/>
      <c r="C66" s="98"/>
      <c r="D66" s="98"/>
      <c r="E66" s="98"/>
      <c r="F66" s="98"/>
      <c r="G66" s="98"/>
      <c r="H66" s="98"/>
      <c r="I66" s="98"/>
      <c r="J66" s="98"/>
      <c r="K66" s="98"/>
      <c r="L66" s="98"/>
      <c r="M66" s="98"/>
      <c r="N66" s="98"/>
      <c r="O66" s="98"/>
      <c r="P66" s="98"/>
      <c r="Q66" s="98"/>
      <c r="R66" s="98"/>
      <c r="S66" s="98"/>
    </row>
    <row r="67" spans="2:19" s="117" customFormat="1" x14ac:dyDescent="0.15">
      <c r="B67" s="98"/>
      <c r="C67" s="98"/>
      <c r="D67" s="98"/>
      <c r="E67" s="98"/>
      <c r="F67" s="98"/>
      <c r="G67" s="98"/>
      <c r="H67" s="98"/>
      <c r="I67" s="98"/>
      <c r="J67" s="98"/>
      <c r="K67" s="98"/>
      <c r="L67" s="98"/>
      <c r="M67" s="98"/>
      <c r="N67" s="98"/>
      <c r="O67" s="98"/>
      <c r="P67" s="98"/>
      <c r="Q67" s="98"/>
      <c r="R67" s="98"/>
      <c r="S67" s="98"/>
    </row>
    <row r="68" spans="2:19" s="117" customFormat="1" x14ac:dyDescent="0.15">
      <c r="B68" s="98"/>
      <c r="C68" s="98"/>
      <c r="D68" s="98"/>
      <c r="E68" s="98"/>
      <c r="F68" s="98"/>
      <c r="G68" s="98"/>
      <c r="H68" s="98"/>
      <c r="I68" s="98"/>
      <c r="J68" s="98"/>
      <c r="K68" s="98"/>
      <c r="L68" s="98"/>
      <c r="M68" s="98"/>
      <c r="N68" s="98"/>
      <c r="O68" s="98"/>
      <c r="P68" s="98"/>
      <c r="Q68" s="98"/>
      <c r="R68" s="98"/>
      <c r="S68" s="98"/>
    </row>
    <row r="69" spans="2:19" s="117" customFormat="1" x14ac:dyDescent="0.15">
      <c r="B69" s="98"/>
      <c r="C69" s="98"/>
      <c r="D69" s="98"/>
      <c r="E69" s="98"/>
      <c r="F69" s="98"/>
      <c r="G69" s="98"/>
      <c r="H69" s="98"/>
      <c r="I69" s="98"/>
      <c r="J69" s="98"/>
      <c r="K69" s="98"/>
      <c r="L69" s="98"/>
      <c r="M69" s="98"/>
      <c r="N69" s="98"/>
      <c r="O69" s="98"/>
      <c r="P69" s="98"/>
      <c r="Q69" s="98"/>
      <c r="R69" s="98"/>
      <c r="S69" s="98"/>
    </row>
    <row r="70" spans="2:19" s="117" customFormat="1" x14ac:dyDescent="0.15">
      <c r="B70" s="98"/>
      <c r="C70" s="98"/>
      <c r="D70" s="98"/>
      <c r="E70" s="98"/>
      <c r="F70" s="98"/>
      <c r="G70" s="98"/>
      <c r="H70" s="98"/>
      <c r="I70" s="98"/>
      <c r="J70" s="98"/>
      <c r="K70" s="98"/>
      <c r="L70" s="98"/>
      <c r="M70" s="98"/>
      <c r="N70" s="98"/>
      <c r="O70" s="98"/>
      <c r="P70" s="98"/>
      <c r="Q70" s="98"/>
      <c r="R70" s="98"/>
      <c r="S70" s="98"/>
    </row>
    <row r="71" spans="2:19" s="117" customFormat="1" x14ac:dyDescent="0.15">
      <c r="B71" s="98"/>
      <c r="C71" s="98"/>
      <c r="D71" s="98"/>
      <c r="E71" s="98"/>
      <c r="F71" s="98"/>
      <c r="G71" s="98"/>
      <c r="H71" s="98"/>
      <c r="I71" s="98"/>
      <c r="J71" s="98"/>
      <c r="K71" s="98"/>
      <c r="L71" s="98"/>
      <c r="M71" s="98"/>
      <c r="N71" s="98"/>
      <c r="O71" s="98"/>
      <c r="P71" s="98"/>
      <c r="Q71" s="98"/>
      <c r="R71" s="98"/>
      <c r="S71" s="98"/>
    </row>
    <row r="72" spans="2:19" s="117" customFormat="1" x14ac:dyDescent="0.15">
      <c r="B72" s="98"/>
      <c r="C72" s="98"/>
      <c r="D72" s="98"/>
      <c r="E72" s="98"/>
      <c r="F72" s="98"/>
      <c r="G72" s="98"/>
      <c r="H72" s="98"/>
      <c r="I72" s="98"/>
      <c r="J72" s="98"/>
      <c r="K72" s="98"/>
      <c r="L72" s="98"/>
      <c r="M72" s="98"/>
      <c r="N72" s="98"/>
      <c r="O72" s="98"/>
      <c r="P72" s="98"/>
      <c r="Q72" s="98"/>
      <c r="R72" s="98"/>
      <c r="S72" s="98"/>
    </row>
    <row r="73" spans="2:19" s="117" customFormat="1" x14ac:dyDescent="0.15">
      <c r="B73" s="98"/>
      <c r="C73" s="98"/>
      <c r="D73" s="98"/>
      <c r="E73" s="98"/>
      <c r="F73" s="98"/>
      <c r="G73" s="98"/>
      <c r="H73" s="98"/>
      <c r="I73" s="98"/>
      <c r="J73" s="98"/>
      <c r="K73" s="98"/>
      <c r="L73" s="98"/>
      <c r="M73" s="98"/>
      <c r="N73" s="98"/>
      <c r="O73" s="98"/>
      <c r="P73" s="98"/>
      <c r="Q73" s="98"/>
      <c r="R73" s="98"/>
      <c r="S73" s="98"/>
    </row>
    <row r="74" spans="2:19" s="117" customFormat="1" x14ac:dyDescent="0.15">
      <c r="B74" s="98"/>
      <c r="C74" s="98"/>
      <c r="D74" s="98"/>
      <c r="E74" s="98"/>
      <c r="F74" s="98"/>
      <c r="G74" s="98"/>
      <c r="H74" s="98"/>
      <c r="I74" s="98"/>
      <c r="J74" s="98"/>
      <c r="K74" s="98"/>
      <c r="L74" s="98"/>
      <c r="M74" s="98"/>
      <c r="N74" s="98"/>
      <c r="O74" s="98"/>
      <c r="P74" s="98"/>
      <c r="Q74" s="98"/>
      <c r="R74" s="98"/>
      <c r="S74" s="98"/>
    </row>
    <row r="75" spans="2:19" s="117" customFormat="1" x14ac:dyDescent="0.15">
      <c r="B75" s="98"/>
      <c r="C75" s="98"/>
      <c r="D75" s="98"/>
      <c r="E75" s="98"/>
      <c r="F75" s="98"/>
      <c r="G75" s="98"/>
      <c r="H75" s="98"/>
      <c r="I75" s="98"/>
      <c r="J75" s="98"/>
      <c r="K75" s="98"/>
      <c r="L75" s="98"/>
      <c r="M75" s="98"/>
      <c r="N75" s="98"/>
      <c r="O75" s="98"/>
      <c r="P75" s="98"/>
      <c r="Q75" s="98"/>
      <c r="R75" s="98"/>
      <c r="S75" s="98"/>
    </row>
    <row r="76" spans="2:19" s="117" customFormat="1" x14ac:dyDescent="0.15">
      <c r="B76" s="98"/>
      <c r="C76" s="98"/>
      <c r="D76" s="98"/>
      <c r="E76" s="98"/>
      <c r="F76" s="98"/>
      <c r="G76" s="98"/>
      <c r="H76" s="98"/>
      <c r="I76" s="98"/>
      <c r="J76" s="98"/>
      <c r="K76" s="98"/>
      <c r="L76" s="98"/>
      <c r="M76" s="98"/>
      <c r="N76" s="98"/>
      <c r="O76" s="98"/>
      <c r="P76" s="98"/>
      <c r="Q76" s="98"/>
      <c r="R76" s="98"/>
      <c r="S76" s="98"/>
    </row>
    <row r="77" spans="2:19" s="117" customFormat="1" x14ac:dyDescent="0.15">
      <c r="B77" s="98"/>
      <c r="C77" s="98"/>
      <c r="D77" s="98"/>
      <c r="E77" s="98"/>
      <c r="F77" s="98"/>
      <c r="G77" s="98"/>
      <c r="H77" s="98"/>
      <c r="I77" s="98"/>
      <c r="J77" s="98"/>
      <c r="K77" s="98"/>
      <c r="L77" s="98"/>
      <c r="M77" s="98"/>
      <c r="N77" s="98"/>
      <c r="O77" s="98"/>
      <c r="P77" s="98"/>
      <c r="Q77" s="98"/>
      <c r="R77" s="98"/>
      <c r="S77" s="98"/>
    </row>
    <row r="78" spans="2:19" s="117" customFormat="1" x14ac:dyDescent="0.15">
      <c r="B78" s="98"/>
      <c r="C78" s="98"/>
      <c r="D78" s="98"/>
      <c r="E78" s="98"/>
      <c r="F78" s="98"/>
      <c r="G78" s="98"/>
      <c r="H78" s="98"/>
      <c r="I78" s="98"/>
      <c r="J78" s="98"/>
      <c r="K78" s="98"/>
      <c r="L78" s="98"/>
      <c r="M78" s="98"/>
      <c r="N78" s="98"/>
      <c r="O78" s="98"/>
      <c r="P78" s="98"/>
      <c r="Q78" s="98"/>
      <c r="R78" s="98"/>
      <c r="S78" s="98"/>
    </row>
    <row r="79" spans="2:19" s="117" customFormat="1" x14ac:dyDescent="0.15">
      <c r="B79" s="98"/>
      <c r="C79" s="98"/>
      <c r="D79" s="98"/>
      <c r="E79" s="98"/>
      <c r="F79" s="98"/>
      <c r="G79" s="98"/>
      <c r="H79" s="98"/>
      <c r="I79" s="98"/>
      <c r="J79" s="98"/>
      <c r="K79" s="98"/>
      <c r="L79" s="98"/>
      <c r="M79" s="98"/>
      <c r="N79" s="98"/>
      <c r="O79" s="98"/>
      <c r="P79" s="98"/>
      <c r="Q79" s="98"/>
      <c r="R79" s="98"/>
      <c r="S79" s="98"/>
    </row>
    <row r="80" spans="2:19" s="117" customFormat="1" x14ac:dyDescent="0.15">
      <c r="B80" s="98"/>
      <c r="C80" s="98"/>
      <c r="D80" s="98"/>
      <c r="E80" s="98"/>
      <c r="F80" s="98"/>
      <c r="G80" s="98"/>
      <c r="H80" s="98"/>
      <c r="I80" s="98"/>
      <c r="J80" s="98"/>
      <c r="K80" s="98"/>
      <c r="L80" s="98"/>
      <c r="M80" s="98"/>
      <c r="N80" s="98"/>
      <c r="O80" s="98"/>
      <c r="P80" s="98"/>
      <c r="Q80" s="98"/>
      <c r="R80" s="98"/>
      <c r="S80" s="98"/>
    </row>
    <row r="81" spans="1:19" s="117" customFormat="1" x14ac:dyDescent="0.15">
      <c r="B81" s="98"/>
      <c r="C81" s="98"/>
      <c r="D81" s="98"/>
      <c r="E81" s="98"/>
      <c r="F81" s="98"/>
      <c r="G81" s="98"/>
      <c r="H81" s="98"/>
      <c r="I81" s="98"/>
      <c r="J81" s="98"/>
      <c r="K81" s="98"/>
      <c r="L81" s="98"/>
      <c r="M81" s="98"/>
      <c r="N81" s="98"/>
      <c r="O81" s="98"/>
      <c r="P81" s="98"/>
      <c r="Q81" s="98"/>
      <c r="R81" s="98"/>
      <c r="S81" s="98"/>
    </row>
    <row r="82" spans="1:19" s="117" customFormat="1" x14ac:dyDescent="0.15">
      <c r="B82" s="98"/>
      <c r="C82" s="98"/>
      <c r="D82" s="98"/>
      <c r="E82" s="98"/>
      <c r="F82" s="98"/>
      <c r="G82" s="98"/>
      <c r="H82" s="98"/>
      <c r="I82" s="98"/>
      <c r="J82" s="98"/>
      <c r="K82" s="98"/>
      <c r="L82" s="98"/>
      <c r="M82" s="98"/>
      <c r="N82" s="98"/>
      <c r="O82" s="98"/>
      <c r="P82" s="98"/>
      <c r="Q82" s="98"/>
      <c r="R82" s="98"/>
      <c r="S82" s="98"/>
    </row>
    <row r="83" spans="1:19" s="117" customFormat="1" x14ac:dyDescent="0.15">
      <c r="B83" s="98"/>
      <c r="C83" s="98"/>
      <c r="D83" s="98"/>
      <c r="E83" s="98"/>
      <c r="F83" s="98"/>
      <c r="G83" s="98"/>
      <c r="H83" s="98"/>
      <c r="I83" s="98"/>
      <c r="J83" s="98"/>
      <c r="K83" s="98"/>
      <c r="L83" s="98"/>
      <c r="M83" s="98"/>
      <c r="N83" s="98"/>
      <c r="O83" s="98"/>
      <c r="P83" s="98"/>
      <c r="Q83" s="98"/>
      <c r="R83" s="98"/>
      <c r="S83" s="98"/>
    </row>
    <row r="84" spans="1:19" s="117" customFormat="1" x14ac:dyDescent="0.15">
      <c r="B84" s="98"/>
      <c r="C84" s="98"/>
      <c r="D84" s="98"/>
      <c r="E84" s="98"/>
      <c r="F84" s="98"/>
      <c r="G84" s="98"/>
      <c r="H84" s="98"/>
      <c r="I84" s="98"/>
      <c r="J84" s="98"/>
      <c r="K84" s="98"/>
      <c r="L84" s="98"/>
      <c r="M84" s="98"/>
      <c r="N84" s="98"/>
      <c r="O84" s="98"/>
      <c r="P84" s="98"/>
      <c r="Q84" s="98"/>
      <c r="R84" s="98"/>
      <c r="S84" s="98"/>
    </row>
    <row r="85" spans="1:19" s="117" customFormat="1" x14ac:dyDescent="0.15">
      <c r="B85" s="98"/>
      <c r="C85" s="98"/>
      <c r="D85" s="98"/>
      <c r="E85" s="98"/>
      <c r="F85" s="98"/>
      <c r="G85" s="98"/>
      <c r="H85" s="98"/>
      <c r="I85" s="98"/>
      <c r="J85" s="98"/>
      <c r="K85" s="98"/>
      <c r="L85" s="98"/>
      <c r="M85" s="98"/>
      <c r="N85" s="98"/>
      <c r="O85" s="98"/>
      <c r="P85" s="98"/>
      <c r="Q85" s="98"/>
      <c r="R85" s="98"/>
      <c r="S85" s="98"/>
    </row>
    <row r="86" spans="1:19" s="117" customFormat="1" x14ac:dyDescent="0.15">
      <c r="B86" s="98"/>
      <c r="C86" s="98"/>
      <c r="D86" s="98"/>
      <c r="E86" s="98"/>
      <c r="F86" s="98"/>
      <c r="G86" s="98"/>
      <c r="H86" s="98"/>
      <c r="I86" s="98"/>
      <c r="J86" s="98"/>
      <c r="K86" s="98"/>
      <c r="L86" s="98"/>
      <c r="M86" s="98"/>
      <c r="N86" s="98"/>
      <c r="O86" s="98"/>
      <c r="P86" s="98"/>
      <c r="Q86" s="98"/>
      <c r="R86" s="98"/>
      <c r="S86" s="98"/>
    </row>
    <row r="87" spans="1:19" s="117" customFormat="1" x14ac:dyDescent="0.15">
      <c r="B87" s="98"/>
      <c r="C87" s="98"/>
      <c r="D87" s="98"/>
      <c r="E87" s="98"/>
      <c r="F87" s="98"/>
      <c r="G87" s="98"/>
      <c r="H87" s="98"/>
      <c r="I87" s="98"/>
      <c r="J87" s="98"/>
      <c r="K87" s="98"/>
      <c r="L87" s="98"/>
      <c r="M87" s="98"/>
      <c r="N87" s="98"/>
      <c r="O87" s="98"/>
      <c r="P87" s="98"/>
      <c r="Q87" s="98"/>
      <c r="R87" s="98"/>
      <c r="S87" s="98"/>
    </row>
    <row r="88" spans="1:19" s="117" customFormat="1" x14ac:dyDescent="0.15">
      <c r="B88" s="98"/>
      <c r="C88" s="98"/>
      <c r="D88" s="98"/>
      <c r="E88" s="98"/>
      <c r="F88" s="98"/>
      <c r="G88" s="98"/>
      <c r="H88" s="98"/>
      <c r="I88" s="98"/>
      <c r="J88" s="98"/>
      <c r="K88" s="98"/>
      <c r="L88" s="98"/>
      <c r="M88" s="98"/>
      <c r="N88" s="98"/>
      <c r="O88" s="98"/>
      <c r="P88" s="98"/>
      <c r="Q88" s="98"/>
      <c r="R88" s="98"/>
      <c r="S88" s="98"/>
    </row>
    <row r="89" spans="1:19" s="117" customFormat="1" x14ac:dyDescent="0.15">
      <c r="B89" s="98"/>
      <c r="C89" s="98"/>
      <c r="D89" s="98"/>
      <c r="E89" s="98"/>
      <c r="F89" s="98"/>
      <c r="G89" s="98"/>
      <c r="H89" s="98"/>
      <c r="I89" s="98"/>
      <c r="J89" s="98"/>
      <c r="K89" s="98"/>
      <c r="L89" s="98"/>
      <c r="M89" s="98"/>
      <c r="N89" s="98"/>
      <c r="O89" s="98"/>
      <c r="P89" s="98"/>
      <c r="Q89" s="98"/>
      <c r="R89" s="98"/>
      <c r="S89" s="98"/>
    </row>
    <row r="90" spans="1:19" s="117" customFormat="1" x14ac:dyDescent="0.15">
      <c r="B90" s="98"/>
      <c r="C90" s="98"/>
      <c r="D90" s="98"/>
      <c r="E90" s="98"/>
      <c r="F90" s="98"/>
      <c r="G90" s="98"/>
      <c r="H90" s="98"/>
      <c r="I90" s="98"/>
      <c r="J90" s="98"/>
      <c r="K90" s="98"/>
      <c r="L90" s="98"/>
      <c r="M90" s="98"/>
      <c r="N90" s="98"/>
      <c r="O90" s="98"/>
      <c r="P90" s="98"/>
      <c r="Q90" s="98"/>
      <c r="R90" s="98"/>
      <c r="S90" s="98"/>
    </row>
    <row r="91" spans="1:19" s="117" customFormat="1" x14ac:dyDescent="0.15">
      <c r="B91" s="98"/>
      <c r="C91" s="98"/>
      <c r="D91" s="98"/>
      <c r="E91" s="98"/>
      <c r="F91" s="98"/>
      <c r="G91" s="98"/>
      <c r="H91" s="98"/>
      <c r="I91" s="98"/>
      <c r="J91" s="98"/>
      <c r="K91" s="98"/>
      <c r="L91" s="98"/>
      <c r="M91" s="98"/>
      <c r="N91" s="98"/>
      <c r="O91" s="98"/>
      <c r="P91" s="98"/>
      <c r="Q91" s="98"/>
      <c r="R91" s="98"/>
      <c r="S91" s="98"/>
    </row>
    <row r="92" spans="1:19" s="117" customFormat="1" x14ac:dyDescent="0.15">
      <c r="B92" s="98"/>
      <c r="C92" s="98"/>
      <c r="D92" s="98"/>
      <c r="E92" s="98"/>
      <c r="F92" s="98"/>
      <c r="G92" s="98"/>
      <c r="H92" s="98"/>
      <c r="I92" s="98"/>
      <c r="J92" s="98"/>
      <c r="K92" s="98"/>
      <c r="L92" s="98"/>
      <c r="M92" s="98"/>
      <c r="N92" s="98"/>
      <c r="O92" s="98"/>
      <c r="P92" s="98"/>
      <c r="Q92" s="98"/>
      <c r="R92" s="98"/>
      <c r="S92" s="98"/>
    </row>
    <row r="93" spans="1:19" s="117" customFormat="1" x14ac:dyDescent="0.15">
      <c r="B93" s="98"/>
      <c r="C93" s="98"/>
      <c r="D93" s="98"/>
      <c r="E93" s="98"/>
      <c r="F93" s="98"/>
      <c r="G93" s="98"/>
      <c r="H93" s="98"/>
      <c r="I93" s="98"/>
      <c r="J93" s="98"/>
      <c r="K93" s="98"/>
      <c r="L93" s="98"/>
      <c r="M93" s="98"/>
      <c r="N93" s="98"/>
      <c r="O93" s="98"/>
      <c r="P93" s="98"/>
      <c r="Q93" s="98"/>
      <c r="R93" s="98"/>
      <c r="S93" s="98"/>
    </row>
    <row r="94" spans="1:19" s="117" customFormat="1" x14ac:dyDescent="0.15">
      <c r="B94" s="98"/>
      <c r="C94" s="98"/>
      <c r="D94" s="98"/>
      <c r="E94" s="98"/>
      <c r="F94" s="98"/>
      <c r="G94" s="98"/>
      <c r="H94" s="98"/>
      <c r="I94" s="98"/>
      <c r="J94" s="98"/>
      <c r="K94" s="98"/>
      <c r="L94" s="98"/>
      <c r="M94" s="98"/>
      <c r="N94" s="98"/>
      <c r="O94" s="98"/>
      <c r="P94" s="98"/>
      <c r="Q94" s="98"/>
      <c r="R94" s="98"/>
      <c r="S94" s="98"/>
    </row>
    <row r="95" spans="1:19" x14ac:dyDescent="0.15">
      <c r="A95" s="117"/>
    </row>
    <row r="96" spans="1:19" x14ac:dyDescent="0.15">
      <c r="A96" s="117"/>
    </row>
    <row r="97" spans="1:1" x14ac:dyDescent="0.15">
      <c r="A97" s="117"/>
    </row>
    <row r="98" spans="1:1" x14ac:dyDescent="0.15">
      <c r="A98" s="117"/>
    </row>
    <row r="99" spans="1:1" x14ac:dyDescent="0.15">
      <c r="A99" s="117"/>
    </row>
  </sheetData>
  <mergeCells count="44">
    <mergeCell ref="Q32:S32"/>
    <mergeCell ref="Q33:S33"/>
    <mergeCell ref="Q24:S24"/>
    <mergeCell ref="Q25:S25"/>
    <mergeCell ref="Q27:S27"/>
    <mergeCell ref="Q29:S29"/>
    <mergeCell ref="Q30:S30"/>
    <mergeCell ref="C21:C30"/>
    <mergeCell ref="D21:D23"/>
    <mergeCell ref="Q17:S17"/>
    <mergeCell ref="Q18:S18"/>
    <mergeCell ref="Q19:S19"/>
    <mergeCell ref="Q20:S20"/>
    <mergeCell ref="Q21:S21"/>
    <mergeCell ref="Q22:S22"/>
    <mergeCell ref="D30:E30"/>
    <mergeCell ref="Q26:S26"/>
    <mergeCell ref="I13:J13"/>
    <mergeCell ref="Q9:S9"/>
    <mergeCell ref="I14:J14"/>
    <mergeCell ref="Q10:S10"/>
    <mergeCell ref="D20:E20"/>
    <mergeCell ref="Q16:S16"/>
    <mergeCell ref="B3:E3"/>
    <mergeCell ref="K3:S3"/>
    <mergeCell ref="B4:C5"/>
    <mergeCell ref="R4:S4"/>
    <mergeCell ref="R5:S5"/>
    <mergeCell ref="B6:B30"/>
    <mergeCell ref="C6:C20"/>
    <mergeCell ref="R6:S6"/>
    <mergeCell ref="D15:D17"/>
    <mergeCell ref="Q11:S11"/>
    <mergeCell ref="Q12:S12"/>
    <mergeCell ref="Q13:S13"/>
    <mergeCell ref="G10:J10"/>
    <mergeCell ref="G11:J11"/>
    <mergeCell ref="R7:S7"/>
    <mergeCell ref="K8:K33"/>
    <mergeCell ref="Q8:S8"/>
    <mergeCell ref="Q14:S14"/>
    <mergeCell ref="Q15:S15"/>
    <mergeCell ref="Q23:S23"/>
    <mergeCell ref="D13:D14"/>
  </mergeCells>
  <phoneticPr fontId="4"/>
  <conditionalFormatting sqref="F6">
    <cfRule type="cellIs" dxfId="1" priority="2" operator="equal">
      <formula>0</formula>
    </cfRule>
  </conditionalFormatting>
  <conditionalFormatting sqref="F10">
    <cfRule type="cellIs" dxfId="0" priority="1" operator="equal">
      <formula>0</formula>
    </cfRule>
  </conditionalFormatting>
  <pageMargins left="0.7" right="0.7" top="0.75" bottom="0.75" header="0.3" footer="0.3"/>
  <pageSetup paperSize="9"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B1:BK51"/>
  <sheetViews>
    <sheetView topLeftCell="B1" zoomScale="76" zoomScaleNormal="76" workbookViewId="0">
      <selection activeCell="C40" sqref="C40"/>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435</v>
      </c>
      <c r="C2" s="2"/>
      <c r="D2" s="5"/>
      <c r="E2" s="5"/>
      <c r="F2" s="5"/>
      <c r="G2" s="5"/>
      <c r="H2" s="5"/>
      <c r="I2" s="5"/>
      <c r="J2" s="5"/>
      <c r="K2" s="5"/>
      <c r="L2" s="281" t="s">
        <v>203</v>
      </c>
      <c r="M2" s="257" t="s">
        <v>436</v>
      </c>
      <c r="N2" s="61"/>
      <c r="O2" s="281" t="s">
        <v>204</v>
      </c>
      <c r="P2" s="257" t="s">
        <v>263</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44" t="s">
        <v>437</v>
      </c>
      <c r="C4" s="1145"/>
      <c r="D4" s="1141">
        <v>1</v>
      </c>
      <c r="E4" s="1142"/>
      <c r="F4" s="1143"/>
      <c r="G4" s="1141">
        <v>2</v>
      </c>
      <c r="H4" s="1142"/>
      <c r="I4" s="1143"/>
      <c r="J4" s="1141">
        <v>3</v>
      </c>
      <c r="K4" s="1142"/>
      <c r="L4" s="1143"/>
      <c r="M4" s="1141">
        <v>4</v>
      </c>
      <c r="N4" s="1142"/>
      <c r="O4" s="1143"/>
      <c r="P4" s="1141">
        <v>5</v>
      </c>
      <c r="Q4" s="1142"/>
      <c r="R4" s="1143"/>
      <c r="S4" s="1141">
        <v>6</v>
      </c>
      <c r="T4" s="1142"/>
      <c r="U4" s="1143"/>
      <c r="V4" s="1141">
        <v>7</v>
      </c>
      <c r="W4" s="1142"/>
      <c r="X4" s="1143"/>
      <c r="Y4" s="1141">
        <v>8</v>
      </c>
      <c r="Z4" s="1142"/>
      <c r="AA4" s="1143"/>
      <c r="AB4" s="1141">
        <v>9</v>
      </c>
      <c r="AC4" s="1142"/>
      <c r="AD4" s="1143"/>
      <c r="AE4" s="1141">
        <v>10</v>
      </c>
      <c r="AF4" s="1142"/>
      <c r="AG4" s="1143"/>
      <c r="AH4" s="1141">
        <v>11</v>
      </c>
      <c r="AI4" s="1142"/>
      <c r="AJ4" s="1143"/>
      <c r="AK4" s="1141">
        <v>12</v>
      </c>
      <c r="AL4" s="1142"/>
      <c r="AM4" s="1143"/>
      <c r="AN4" s="1146" t="s">
        <v>30</v>
      </c>
    </row>
    <row r="5" spans="2:63" ht="20.100000000000001" customHeight="1" x14ac:dyDescent="0.15">
      <c r="B5" s="1057"/>
      <c r="C5" s="1039"/>
      <c r="D5" s="467" t="s">
        <v>31</v>
      </c>
      <c r="E5" s="44" t="s">
        <v>32</v>
      </c>
      <c r="F5" s="45" t="s">
        <v>33</v>
      </c>
      <c r="G5" s="467" t="s">
        <v>31</v>
      </c>
      <c r="H5" s="45" t="s">
        <v>32</v>
      </c>
      <c r="I5" s="45" t="s">
        <v>33</v>
      </c>
      <c r="J5" s="467" t="s">
        <v>31</v>
      </c>
      <c r="K5" s="45" t="s">
        <v>32</v>
      </c>
      <c r="L5" s="45" t="s">
        <v>33</v>
      </c>
      <c r="M5" s="467" t="s">
        <v>31</v>
      </c>
      <c r="N5" s="45" t="s">
        <v>32</v>
      </c>
      <c r="O5" s="45" t="s">
        <v>33</v>
      </c>
      <c r="P5" s="467" t="s">
        <v>31</v>
      </c>
      <c r="Q5" s="45" t="s">
        <v>32</v>
      </c>
      <c r="R5" s="45" t="s">
        <v>33</v>
      </c>
      <c r="S5" s="467" t="s">
        <v>31</v>
      </c>
      <c r="T5" s="468" t="s">
        <v>32</v>
      </c>
      <c r="U5" s="468" t="s">
        <v>33</v>
      </c>
      <c r="V5" s="467" t="s">
        <v>31</v>
      </c>
      <c r="W5" s="45" t="s">
        <v>32</v>
      </c>
      <c r="X5" s="45" t="s">
        <v>33</v>
      </c>
      <c r="Y5" s="467" t="s">
        <v>31</v>
      </c>
      <c r="Z5" s="45" t="s">
        <v>32</v>
      </c>
      <c r="AA5" s="45" t="s">
        <v>33</v>
      </c>
      <c r="AB5" s="467" t="s">
        <v>31</v>
      </c>
      <c r="AC5" s="45" t="s">
        <v>32</v>
      </c>
      <c r="AD5" s="45" t="s">
        <v>33</v>
      </c>
      <c r="AE5" s="467" t="s">
        <v>31</v>
      </c>
      <c r="AF5" s="45" t="s">
        <v>32</v>
      </c>
      <c r="AG5" s="45" t="s">
        <v>33</v>
      </c>
      <c r="AH5" s="467" t="s">
        <v>31</v>
      </c>
      <c r="AI5" s="45" t="s">
        <v>32</v>
      </c>
      <c r="AJ5" s="45" t="s">
        <v>33</v>
      </c>
      <c r="AK5" s="467" t="s">
        <v>31</v>
      </c>
      <c r="AL5" s="45" t="s">
        <v>32</v>
      </c>
      <c r="AM5" s="45" t="s">
        <v>33</v>
      </c>
      <c r="AN5" s="1052"/>
    </row>
    <row r="6" spans="2:63" ht="20.100000000000001" customHeight="1" x14ac:dyDescent="0.15">
      <c r="B6" s="1053" t="s">
        <v>438</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57"/>
      <c r="C8" s="1039"/>
      <c r="D8" s="469"/>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1"/>
    </row>
    <row r="9" spans="2:63" ht="20.100000000000001" customHeight="1" x14ac:dyDescent="0.15">
      <c r="B9" s="472" t="s">
        <v>439</v>
      </c>
      <c r="C9" s="473"/>
      <c r="D9" s="270"/>
      <c r="E9" s="53"/>
      <c r="F9" s="53"/>
      <c r="G9" s="270"/>
      <c r="H9" s="53"/>
      <c r="I9" s="53">
        <v>4</v>
      </c>
      <c r="J9" s="270">
        <v>16</v>
      </c>
      <c r="K9" s="53">
        <v>8</v>
      </c>
      <c r="L9" s="53"/>
      <c r="M9" s="270"/>
      <c r="N9" s="53"/>
      <c r="O9" s="53"/>
      <c r="P9" s="270"/>
      <c r="Q9" s="53"/>
      <c r="R9" s="53"/>
      <c r="S9" s="270"/>
      <c r="T9" s="53"/>
      <c r="U9" s="53"/>
      <c r="V9" s="270"/>
      <c r="W9" s="53"/>
      <c r="X9" s="53"/>
      <c r="Y9" s="270"/>
      <c r="Z9" s="53"/>
      <c r="AA9" s="53"/>
      <c r="AB9" s="270"/>
      <c r="AC9" s="53"/>
      <c r="AD9" s="53"/>
      <c r="AE9" s="270"/>
      <c r="AF9" s="53"/>
      <c r="AG9" s="53"/>
      <c r="AH9" s="270"/>
      <c r="AI9" s="53"/>
      <c r="AJ9" s="53"/>
      <c r="AK9" s="270"/>
      <c r="AL9" s="53"/>
      <c r="AM9" s="53"/>
      <c r="AN9" s="54">
        <f>SUM(D9:AM9)</f>
        <v>28</v>
      </c>
    </row>
    <row r="10" spans="2:63" ht="20.100000000000001" customHeight="1" x14ac:dyDescent="0.15">
      <c r="B10" s="474" t="s">
        <v>440</v>
      </c>
      <c r="C10" s="475"/>
      <c r="D10" s="270"/>
      <c r="E10" s="53"/>
      <c r="F10" s="53"/>
      <c r="G10" s="270"/>
      <c r="H10" s="53"/>
      <c r="I10" s="53">
        <v>0.5</v>
      </c>
      <c r="J10" s="270"/>
      <c r="K10" s="53"/>
      <c r="L10" s="53">
        <v>0.5</v>
      </c>
      <c r="M10" s="270"/>
      <c r="N10" s="53"/>
      <c r="O10" s="53"/>
      <c r="P10" s="270"/>
      <c r="Q10" s="53"/>
      <c r="R10" s="53">
        <v>0.5</v>
      </c>
      <c r="S10" s="270"/>
      <c r="T10" s="53"/>
      <c r="U10" s="53"/>
      <c r="V10" s="270"/>
      <c r="W10" s="53"/>
      <c r="X10" s="53"/>
      <c r="Y10" s="270"/>
      <c r="Z10" s="53"/>
      <c r="AA10" s="53"/>
      <c r="AB10" s="270"/>
      <c r="AC10" s="53"/>
      <c r="AD10" s="53"/>
      <c r="AE10" s="270"/>
      <c r="AF10" s="53"/>
      <c r="AG10" s="53">
        <v>0.5</v>
      </c>
      <c r="AH10" s="270"/>
      <c r="AI10" s="53"/>
      <c r="AJ10" s="53"/>
      <c r="AK10" s="270"/>
      <c r="AL10" s="53"/>
      <c r="AM10" s="53"/>
      <c r="AN10" s="54">
        <f t="shared" ref="AN10:AN34" si="0">SUM(D10:AM10)</f>
        <v>2</v>
      </c>
    </row>
    <row r="11" spans="2:63" ht="20.100000000000001" customHeight="1" x14ac:dyDescent="0.15">
      <c r="B11" s="474" t="s">
        <v>441</v>
      </c>
      <c r="C11" s="475"/>
      <c r="D11" s="270"/>
      <c r="E11" s="53"/>
      <c r="F11" s="53"/>
      <c r="G11" s="270"/>
      <c r="H11" s="53"/>
      <c r="I11" s="53"/>
      <c r="J11" s="270"/>
      <c r="K11" s="53"/>
      <c r="L11" s="53">
        <v>0.5</v>
      </c>
      <c r="M11" s="270"/>
      <c r="N11" s="53"/>
      <c r="O11" s="53"/>
      <c r="P11" s="270"/>
      <c r="Q11" s="53">
        <v>0.5</v>
      </c>
      <c r="R11" s="53">
        <v>0.5</v>
      </c>
      <c r="S11" s="270"/>
      <c r="T11" s="53"/>
      <c r="U11" s="53">
        <v>0.5</v>
      </c>
      <c r="V11" s="270"/>
      <c r="W11" s="53">
        <v>0.5</v>
      </c>
      <c r="X11" s="53"/>
      <c r="Y11" s="270"/>
      <c r="Z11" s="53">
        <v>0.5</v>
      </c>
      <c r="AA11" s="53"/>
      <c r="AB11" s="270"/>
      <c r="AC11" s="53"/>
      <c r="AD11" s="53">
        <v>0.5</v>
      </c>
      <c r="AE11" s="270"/>
      <c r="AF11" s="53"/>
      <c r="AG11" s="53"/>
      <c r="AH11" s="270"/>
      <c r="AI11" s="53"/>
      <c r="AJ11" s="53"/>
      <c r="AK11" s="270"/>
      <c r="AL11" s="53"/>
      <c r="AM11" s="53"/>
      <c r="AN11" s="54">
        <f t="shared" si="0"/>
        <v>3.5</v>
      </c>
    </row>
    <row r="12" spans="2:63" ht="20.100000000000001" customHeight="1" x14ac:dyDescent="0.15">
      <c r="B12" s="474" t="s">
        <v>442</v>
      </c>
      <c r="C12" s="475"/>
      <c r="D12" s="270"/>
      <c r="E12" s="53"/>
      <c r="F12" s="53"/>
      <c r="G12" s="270"/>
      <c r="H12" s="53"/>
      <c r="I12" s="53"/>
      <c r="J12" s="270"/>
      <c r="K12" s="53"/>
      <c r="L12" s="53"/>
      <c r="M12" s="270"/>
      <c r="N12" s="53"/>
      <c r="O12" s="53"/>
      <c r="P12" s="270"/>
      <c r="Q12" s="53"/>
      <c r="R12" s="53"/>
      <c r="S12" s="270"/>
      <c r="T12" s="53"/>
      <c r="U12" s="53"/>
      <c r="V12" s="270">
        <v>12</v>
      </c>
      <c r="W12" s="53">
        <v>16</v>
      </c>
      <c r="X12" s="53">
        <v>6</v>
      </c>
      <c r="Y12" s="270"/>
      <c r="Z12" s="53"/>
      <c r="AA12" s="53"/>
      <c r="AB12" s="270"/>
      <c r="AC12" s="53"/>
      <c r="AD12" s="53"/>
      <c r="AE12" s="270"/>
      <c r="AF12" s="53"/>
      <c r="AG12" s="53"/>
      <c r="AH12" s="270"/>
      <c r="AI12" s="53"/>
      <c r="AJ12" s="53"/>
      <c r="AK12" s="270"/>
      <c r="AL12" s="53"/>
      <c r="AM12" s="53"/>
      <c r="AN12" s="54">
        <f t="shared" si="0"/>
        <v>34</v>
      </c>
    </row>
    <row r="13" spans="2:63" ht="20.100000000000001" customHeight="1" x14ac:dyDescent="0.15">
      <c r="B13" s="474" t="s">
        <v>443</v>
      </c>
      <c r="C13" s="475"/>
      <c r="D13" s="270"/>
      <c r="E13" s="53">
        <v>2</v>
      </c>
      <c r="F13" s="53"/>
      <c r="G13" s="270"/>
      <c r="H13" s="53"/>
      <c r="I13" s="53"/>
      <c r="J13" s="270"/>
      <c r="K13" s="53"/>
      <c r="L13" s="53"/>
      <c r="M13" s="270"/>
      <c r="N13" s="53"/>
      <c r="O13" s="53"/>
      <c r="P13" s="270"/>
      <c r="Q13" s="53"/>
      <c r="R13" s="53"/>
      <c r="S13" s="270"/>
      <c r="T13" s="53"/>
      <c r="U13" s="53"/>
      <c r="V13" s="270"/>
      <c r="W13" s="53"/>
      <c r="X13" s="53"/>
      <c r="Y13" s="270"/>
      <c r="Z13" s="53">
        <v>4</v>
      </c>
      <c r="AA13" s="53"/>
      <c r="AB13" s="270"/>
      <c r="AC13" s="53"/>
      <c r="AD13" s="53"/>
      <c r="AE13" s="270"/>
      <c r="AF13" s="53"/>
      <c r="AG13" s="53"/>
      <c r="AH13" s="270"/>
      <c r="AI13" s="53"/>
      <c r="AJ13" s="53"/>
      <c r="AK13" s="270"/>
      <c r="AL13" s="53"/>
      <c r="AM13" s="53"/>
      <c r="AN13" s="54">
        <f t="shared" si="0"/>
        <v>6</v>
      </c>
    </row>
    <row r="14" spans="2:63" ht="20.100000000000001" customHeight="1" x14ac:dyDescent="0.15">
      <c r="B14" s="474" t="s">
        <v>444</v>
      </c>
      <c r="C14" s="475"/>
      <c r="D14" s="270"/>
      <c r="E14" s="53"/>
      <c r="F14" s="53"/>
      <c r="G14" s="270"/>
      <c r="H14" s="53"/>
      <c r="I14" s="53">
        <v>8</v>
      </c>
      <c r="J14" s="270"/>
      <c r="K14" s="53">
        <v>4</v>
      </c>
      <c r="L14" s="53"/>
      <c r="M14" s="270"/>
      <c r="N14" s="53"/>
      <c r="O14" s="53"/>
      <c r="P14" s="270"/>
      <c r="Q14" s="53"/>
      <c r="R14" s="53"/>
      <c r="S14" s="270"/>
      <c r="T14" s="53"/>
      <c r="U14" s="53"/>
      <c r="V14" s="270"/>
      <c r="W14" s="53"/>
      <c r="X14" s="53"/>
      <c r="Y14" s="270"/>
      <c r="Z14" s="53"/>
      <c r="AA14" s="53"/>
      <c r="AB14" s="270"/>
      <c r="AC14" s="53"/>
      <c r="AD14" s="53"/>
      <c r="AE14" s="270"/>
      <c r="AF14" s="53"/>
      <c r="AG14" s="53"/>
      <c r="AH14" s="270"/>
      <c r="AI14" s="53"/>
      <c r="AJ14" s="53"/>
      <c r="AK14" s="270"/>
      <c r="AL14" s="53"/>
      <c r="AM14" s="53"/>
      <c r="AN14" s="54">
        <f t="shared" si="0"/>
        <v>12</v>
      </c>
    </row>
    <row r="15" spans="2:63" ht="20.100000000000001" customHeight="1" x14ac:dyDescent="0.15">
      <c r="B15" s="474" t="s">
        <v>445</v>
      </c>
      <c r="C15" s="475"/>
      <c r="D15" s="270"/>
      <c r="E15" s="53"/>
      <c r="F15" s="53"/>
      <c r="G15" s="270"/>
      <c r="H15" s="53"/>
      <c r="I15" s="53"/>
      <c r="J15" s="270"/>
      <c r="K15" s="53"/>
      <c r="L15" s="53">
        <v>2</v>
      </c>
      <c r="M15" s="270"/>
      <c r="N15" s="53"/>
      <c r="O15" s="53"/>
      <c r="P15" s="270"/>
      <c r="Q15" s="53">
        <v>2</v>
      </c>
      <c r="R15" s="53"/>
      <c r="S15" s="270"/>
      <c r="T15" s="53"/>
      <c r="U15" s="53"/>
      <c r="V15" s="270"/>
      <c r="W15" s="53">
        <v>2</v>
      </c>
      <c r="X15" s="53"/>
      <c r="Y15" s="270"/>
      <c r="Z15" s="53"/>
      <c r="AA15" s="53"/>
      <c r="AB15" s="270"/>
      <c r="AC15" s="53"/>
      <c r="AD15" s="53"/>
      <c r="AE15" s="270"/>
      <c r="AF15" s="53"/>
      <c r="AG15" s="53"/>
      <c r="AH15" s="270"/>
      <c r="AI15" s="53"/>
      <c r="AJ15" s="53"/>
      <c r="AK15" s="270"/>
      <c r="AL15" s="53"/>
      <c r="AM15" s="53"/>
      <c r="AN15" s="54">
        <f t="shared" si="0"/>
        <v>6</v>
      </c>
    </row>
    <row r="16" spans="2:63" ht="20.100000000000001" customHeight="1" x14ac:dyDescent="0.15">
      <c r="B16" s="474" t="s">
        <v>446</v>
      </c>
      <c r="C16" s="475"/>
      <c r="D16" s="270"/>
      <c r="E16" s="53"/>
      <c r="F16" s="53"/>
      <c r="G16" s="270"/>
      <c r="H16" s="53"/>
      <c r="I16" s="53"/>
      <c r="J16" s="270"/>
      <c r="K16" s="53"/>
      <c r="L16" s="53"/>
      <c r="M16" s="270"/>
      <c r="N16" s="53"/>
      <c r="O16" s="53"/>
      <c r="P16" s="270"/>
      <c r="Q16" s="53"/>
      <c r="R16" s="53"/>
      <c r="S16" s="270"/>
      <c r="T16" s="53"/>
      <c r="U16" s="53"/>
      <c r="V16" s="270"/>
      <c r="W16" s="53"/>
      <c r="X16" s="53"/>
      <c r="Y16" s="270"/>
      <c r="Z16" s="53"/>
      <c r="AA16" s="53"/>
      <c r="AB16" s="270"/>
      <c r="AC16" s="53"/>
      <c r="AD16" s="53"/>
      <c r="AE16" s="270">
        <v>20</v>
      </c>
      <c r="AF16" s="53">
        <v>40</v>
      </c>
      <c r="AG16" s="53">
        <v>10</v>
      </c>
      <c r="AH16" s="270"/>
      <c r="AI16" s="53"/>
      <c r="AJ16" s="53"/>
      <c r="AK16" s="270"/>
      <c r="AL16" s="53"/>
      <c r="AM16" s="53"/>
      <c r="AN16" s="54">
        <f t="shared" si="0"/>
        <v>70</v>
      </c>
    </row>
    <row r="17" spans="2:40" ht="17.25" x14ac:dyDescent="0.15">
      <c r="B17" s="474" t="s">
        <v>447</v>
      </c>
      <c r="C17" s="475"/>
      <c r="D17" s="270"/>
      <c r="E17" s="53"/>
      <c r="F17" s="53"/>
      <c r="G17" s="270"/>
      <c r="H17" s="53"/>
      <c r="I17" s="53"/>
      <c r="J17" s="270"/>
      <c r="K17" s="53"/>
      <c r="L17" s="53"/>
      <c r="M17" s="270"/>
      <c r="N17" s="53"/>
      <c r="O17" s="53"/>
      <c r="P17" s="270"/>
      <c r="Q17" s="53"/>
      <c r="R17" s="53"/>
      <c r="S17" s="270"/>
      <c r="T17" s="53"/>
      <c r="U17" s="53"/>
      <c r="V17" s="270"/>
      <c r="W17" s="53"/>
      <c r="X17" s="53"/>
      <c r="Y17" s="270"/>
      <c r="Z17" s="53"/>
      <c r="AA17" s="53"/>
      <c r="AB17" s="270"/>
      <c r="AC17" s="53"/>
      <c r="AD17" s="53"/>
      <c r="AE17" s="270">
        <v>2</v>
      </c>
      <c r="AF17" s="53">
        <v>6</v>
      </c>
      <c r="AG17" s="53">
        <v>2</v>
      </c>
      <c r="AH17" s="270"/>
      <c r="AI17" s="53"/>
      <c r="AJ17" s="53"/>
      <c r="AK17" s="270"/>
      <c r="AL17" s="53"/>
      <c r="AM17" s="53"/>
      <c r="AN17" s="54">
        <f t="shared" si="0"/>
        <v>10</v>
      </c>
    </row>
    <row r="18" spans="2:40" ht="17.25" x14ac:dyDescent="0.15">
      <c r="B18" s="476" t="s">
        <v>448</v>
      </c>
      <c r="C18" s="477"/>
      <c r="D18" s="270"/>
      <c r="E18" s="53"/>
      <c r="F18" s="53"/>
      <c r="G18" s="270"/>
      <c r="H18" s="53"/>
      <c r="I18" s="53"/>
      <c r="J18" s="270"/>
      <c r="K18" s="53"/>
      <c r="L18" s="53"/>
      <c r="M18" s="270"/>
      <c r="N18" s="53">
        <v>1</v>
      </c>
      <c r="O18" s="53"/>
      <c r="P18" s="270">
        <v>3</v>
      </c>
      <c r="Q18" s="53"/>
      <c r="R18" s="53">
        <v>1</v>
      </c>
      <c r="S18" s="270"/>
      <c r="T18" s="53">
        <v>3</v>
      </c>
      <c r="U18" s="53"/>
      <c r="V18" s="270"/>
      <c r="W18" s="53"/>
      <c r="X18" s="53">
        <v>1</v>
      </c>
      <c r="Y18" s="270"/>
      <c r="Z18" s="53"/>
      <c r="AA18" s="53">
        <v>1</v>
      </c>
      <c r="AB18" s="270"/>
      <c r="AC18" s="53"/>
      <c r="AD18" s="53"/>
      <c r="AE18" s="270"/>
      <c r="AF18" s="53">
        <v>1</v>
      </c>
      <c r="AG18" s="53"/>
      <c r="AH18" s="270"/>
      <c r="AI18" s="53"/>
      <c r="AJ18" s="53"/>
      <c r="AK18" s="270"/>
      <c r="AL18" s="53"/>
      <c r="AM18" s="53"/>
      <c r="AN18" s="54">
        <f t="shared" si="0"/>
        <v>11</v>
      </c>
    </row>
    <row r="19" spans="2:40" x14ac:dyDescent="0.15">
      <c r="B19" s="1078" t="s">
        <v>449</v>
      </c>
      <c r="C19" s="1079"/>
      <c r="D19" s="270"/>
      <c r="E19" s="53"/>
      <c r="F19" s="53"/>
      <c r="G19" s="270"/>
      <c r="H19" s="53"/>
      <c r="I19" s="53"/>
      <c r="J19" s="270"/>
      <c r="K19" s="53"/>
      <c r="L19" s="53"/>
      <c r="M19" s="270"/>
      <c r="N19" s="53"/>
      <c r="O19" s="53"/>
      <c r="P19" s="270"/>
      <c r="Q19" s="53"/>
      <c r="R19" s="53"/>
      <c r="S19" s="270"/>
      <c r="T19" s="53"/>
      <c r="U19" s="53"/>
      <c r="V19" s="270"/>
      <c r="W19" s="53"/>
      <c r="X19" s="53"/>
      <c r="Y19" s="270"/>
      <c r="Z19" s="53"/>
      <c r="AA19" s="53"/>
      <c r="AB19" s="270"/>
      <c r="AC19" s="53"/>
      <c r="AD19" s="53"/>
      <c r="AE19" s="270"/>
      <c r="AF19" s="53"/>
      <c r="AG19" s="53"/>
      <c r="AH19" s="270"/>
      <c r="AI19" s="53"/>
      <c r="AJ19" s="53"/>
      <c r="AK19" s="270"/>
      <c r="AL19" s="53"/>
      <c r="AM19" s="53"/>
      <c r="AN19" s="54">
        <f t="shared" si="0"/>
        <v>0</v>
      </c>
    </row>
    <row r="20" spans="2:40" x14ac:dyDescent="0.15">
      <c r="B20" s="1078" t="s">
        <v>449</v>
      </c>
      <c r="C20" s="1079"/>
      <c r="D20" s="270"/>
      <c r="E20" s="53"/>
      <c r="F20" s="53"/>
      <c r="G20" s="270"/>
      <c r="H20" s="53"/>
      <c r="I20" s="53"/>
      <c r="J20" s="270"/>
      <c r="K20" s="53"/>
      <c r="L20" s="53"/>
      <c r="M20" s="270"/>
      <c r="N20" s="53"/>
      <c r="O20" s="53"/>
      <c r="P20" s="270"/>
      <c r="Q20" s="53"/>
      <c r="R20" s="53"/>
      <c r="S20" s="270"/>
      <c r="T20" s="53"/>
      <c r="U20" s="53"/>
      <c r="V20" s="270"/>
      <c r="W20" s="53"/>
      <c r="X20" s="53"/>
      <c r="Y20" s="270"/>
      <c r="Z20" s="53"/>
      <c r="AA20" s="53"/>
      <c r="AB20" s="270"/>
      <c r="AC20" s="53"/>
      <c r="AD20" s="53"/>
      <c r="AE20" s="270"/>
      <c r="AF20" s="53"/>
      <c r="AG20" s="53"/>
      <c r="AH20" s="270"/>
      <c r="AI20" s="53"/>
      <c r="AJ20" s="53"/>
      <c r="AK20" s="270"/>
      <c r="AL20" s="53"/>
      <c r="AM20" s="53"/>
      <c r="AN20" s="54">
        <f t="shared" si="0"/>
        <v>0</v>
      </c>
    </row>
    <row r="21" spans="2:40" x14ac:dyDescent="0.15">
      <c r="B21" s="1078" t="s">
        <v>449</v>
      </c>
      <c r="C21" s="1079"/>
      <c r="D21" s="270"/>
      <c r="E21" s="53"/>
      <c r="F21" s="53"/>
      <c r="G21" s="270"/>
      <c r="H21" s="53"/>
      <c r="I21" s="53"/>
      <c r="J21" s="270"/>
      <c r="K21" s="53"/>
      <c r="L21" s="53"/>
      <c r="M21" s="270"/>
      <c r="N21" s="53"/>
      <c r="O21" s="53"/>
      <c r="P21" s="270"/>
      <c r="Q21" s="53"/>
      <c r="R21" s="53"/>
      <c r="S21" s="270"/>
      <c r="T21" s="53"/>
      <c r="U21" s="53"/>
      <c r="V21" s="270"/>
      <c r="W21" s="53"/>
      <c r="X21" s="53"/>
      <c r="Y21" s="270"/>
      <c r="Z21" s="53"/>
      <c r="AA21" s="53"/>
      <c r="AB21" s="270"/>
      <c r="AC21" s="53"/>
      <c r="AD21" s="53"/>
      <c r="AE21" s="270"/>
      <c r="AF21" s="53"/>
      <c r="AG21" s="53"/>
      <c r="AH21" s="270"/>
      <c r="AI21" s="53"/>
      <c r="AJ21" s="53"/>
      <c r="AK21" s="270"/>
      <c r="AL21" s="53"/>
      <c r="AM21" s="53"/>
      <c r="AN21" s="54">
        <f t="shared" si="0"/>
        <v>0</v>
      </c>
    </row>
    <row r="22" spans="2:40" x14ac:dyDescent="0.15">
      <c r="B22" s="1078" t="s">
        <v>449</v>
      </c>
      <c r="C22" s="1079"/>
      <c r="D22" s="270"/>
      <c r="E22" s="53"/>
      <c r="F22" s="53"/>
      <c r="G22" s="270"/>
      <c r="H22" s="53"/>
      <c r="I22" s="53"/>
      <c r="J22" s="270"/>
      <c r="K22" s="53"/>
      <c r="L22" s="53"/>
      <c r="M22" s="270"/>
      <c r="N22" s="53"/>
      <c r="O22" s="53"/>
      <c r="P22" s="270"/>
      <c r="Q22" s="53"/>
      <c r="R22" s="53"/>
      <c r="S22" s="270"/>
      <c r="T22" s="53"/>
      <c r="U22" s="53"/>
      <c r="V22" s="270"/>
      <c r="W22" s="53"/>
      <c r="X22" s="53"/>
      <c r="Y22" s="270"/>
      <c r="Z22" s="53"/>
      <c r="AA22" s="53"/>
      <c r="AB22" s="270"/>
      <c r="AC22" s="53"/>
      <c r="AD22" s="53"/>
      <c r="AE22" s="270"/>
      <c r="AF22" s="53"/>
      <c r="AG22" s="53"/>
      <c r="AH22" s="270"/>
      <c r="AI22" s="53"/>
      <c r="AJ22" s="53"/>
      <c r="AK22" s="270"/>
      <c r="AL22" s="53"/>
      <c r="AM22" s="53"/>
      <c r="AN22" s="54">
        <f t="shared" si="0"/>
        <v>0</v>
      </c>
    </row>
    <row r="23" spans="2:40" x14ac:dyDescent="0.15">
      <c r="B23" s="1078" t="s">
        <v>449</v>
      </c>
      <c r="C23" s="1079"/>
      <c r="D23" s="270"/>
      <c r="E23" s="53"/>
      <c r="F23" s="53"/>
      <c r="G23" s="270"/>
      <c r="H23" s="53"/>
      <c r="I23" s="53"/>
      <c r="J23" s="270"/>
      <c r="K23" s="53"/>
      <c r="L23" s="53"/>
      <c r="M23" s="270"/>
      <c r="N23" s="53"/>
      <c r="O23" s="53"/>
      <c r="P23" s="270"/>
      <c r="Q23" s="53"/>
      <c r="R23" s="53"/>
      <c r="S23" s="270"/>
      <c r="T23" s="53"/>
      <c r="U23" s="53"/>
      <c r="V23" s="270"/>
      <c r="W23" s="53"/>
      <c r="X23" s="53"/>
      <c r="Y23" s="270"/>
      <c r="Z23" s="53"/>
      <c r="AA23" s="53"/>
      <c r="AB23" s="270"/>
      <c r="AC23" s="53"/>
      <c r="AD23" s="53"/>
      <c r="AE23" s="270"/>
      <c r="AF23" s="53"/>
      <c r="AG23" s="53"/>
      <c r="AH23" s="270"/>
      <c r="AI23" s="53"/>
      <c r="AJ23" s="53"/>
      <c r="AK23" s="270"/>
      <c r="AL23" s="53"/>
      <c r="AM23" s="53"/>
      <c r="AN23" s="54">
        <f t="shared" si="0"/>
        <v>0</v>
      </c>
    </row>
    <row r="24" spans="2:40" x14ac:dyDescent="0.15">
      <c r="B24" s="1078" t="s">
        <v>449</v>
      </c>
      <c r="C24" s="1079"/>
      <c r="D24" s="270"/>
      <c r="E24" s="53"/>
      <c r="F24" s="53"/>
      <c r="G24" s="270"/>
      <c r="H24" s="53"/>
      <c r="I24" s="53"/>
      <c r="J24" s="270"/>
      <c r="K24" s="53"/>
      <c r="L24" s="53"/>
      <c r="M24" s="270"/>
      <c r="N24" s="53"/>
      <c r="O24" s="53"/>
      <c r="P24" s="270"/>
      <c r="Q24" s="53"/>
      <c r="R24" s="53"/>
      <c r="S24" s="270"/>
      <c r="T24" s="53"/>
      <c r="U24" s="53"/>
      <c r="V24" s="270"/>
      <c r="W24" s="53"/>
      <c r="X24" s="53"/>
      <c r="Y24" s="270"/>
      <c r="Z24" s="53"/>
      <c r="AA24" s="53"/>
      <c r="AB24" s="270"/>
      <c r="AC24" s="53"/>
      <c r="AD24" s="53"/>
      <c r="AE24" s="270"/>
      <c r="AF24" s="53"/>
      <c r="AG24" s="53"/>
      <c r="AH24" s="270"/>
      <c r="AI24" s="53"/>
      <c r="AJ24" s="53"/>
      <c r="AK24" s="270"/>
      <c r="AL24" s="53"/>
      <c r="AM24" s="53"/>
      <c r="AN24" s="54">
        <f t="shared" si="0"/>
        <v>0</v>
      </c>
    </row>
    <row r="25" spans="2:40" x14ac:dyDescent="0.15">
      <c r="B25" s="1078" t="s">
        <v>449</v>
      </c>
      <c r="C25" s="1079"/>
      <c r="D25" s="270"/>
      <c r="E25" s="53"/>
      <c r="F25" s="53"/>
      <c r="G25" s="270"/>
      <c r="H25" s="53"/>
      <c r="I25" s="53"/>
      <c r="J25" s="270"/>
      <c r="K25" s="53"/>
      <c r="L25" s="53"/>
      <c r="M25" s="270"/>
      <c r="N25" s="53"/>
      <c r="O25" s="53"/>
      <c r="P25" s="270"/>
      <c r="Q25" s="53"/>
      <c r="R25" s="53"/>
      <c r="S25" s="270"/>
      <c r="T25" s="53"/>
      <c r="U25" s="53"/>
      <c r="V25" s="270"/>
      <c r="W25" s="53"/>
      <c r="X25" s="53"/>
      <c r="Y25" s="270"/>
      <c r="Z25" s="53"/>
      <c r="AA25" s="53"/>
      <c r="AB25" s="270"/>
      <c r="AC25" s="53"/>
      <c r="AD25" s="53"/>
      <c r="AE25" s="270"/>
      <c r="AF25" s="53"/>
      <c r="AG25" s="53"/>
      <c r="AH25" s="270"/>
      <c r="AI25" s="53"/>
      <c r="AJ25" s="53"/>
      <c r="AK25" s="270"/>
      <c r="AL25" s="53"/>
      <c r="AM25" s="53"/>
      <c r="AN25" s="54">
        <f t="shared" si="0"/>
        <v>0</v>
      </c>
    </row>
    <row r="26" spans="2:40" x14ac:dyDescent="0.15">
      <c r="B26" s="1078" t="s">
        <v>449</v>
      </c>
      <c r="C26" s="1079"/>
      <c r="D26" s="270"/>
      <c r="E26" s="53"/>
      <c r="F26" s="53"/>
      <c r="G26" s="270"/>
      <c r="H26" s="53"/>
      <c r="I26" s="53"/>
      <c r="J26" s="270"/>
      <c r="K26" s="53"/>
      <c r="L26" s="53"/>
      <c r="M26" s="270"/>
      <c r="N26" s="53"/>
      <c r="O26" s="53"/>
      <c r="P26" s="270"/>
      <c r="Q26" s="53"/>
      <c r="R26" s="53"/>
      <c r="S26" s="270"/>
      <c r="T26" s="53"/>
      <c r="U26" s="53"/>
      <c r="V26" s="270"/>
      <c r="W26" s="53"/>
      <c r="X26" s="53"/>
      <c r="Y26" s="270"/>
      <c r="Z26" s="53"/>
      <c r="AA26" s="53"/>
      <c r="AB26" s="270"/>
      <c r="AC26" s="53"/>
      <c r="AD26" s="53"/>
      <c r="AE26" s="270"/>
      <c r="AF26" s="53"/>
      <c r="AG26" s="53"/>
      <c r="AH26" s="270"/>
      <c r="AI26" s="53"/>
      <c r="AJ26" s="53"/>
      <c r="AK26" s="270"/>
      <c r="AL26" s="53"/>
      <c r="AM26" s="53"/>
      <c r="AN26" s="54">
        <f t="shared" si="0"/>
        <v>0</v>
      </c>
    </row>
    <row r="27" spans="2:40" x14ac:dyDescent="0.15">
      <c r="B27" s="1078" t="s">
        <v>449</v>
      </c>
      <c r="C27" s="1079"/>
      <c r="D27" s="270"/>
      <c r="E27" s="53"/>
      <c r="F27" s="53"/>
      <c r="G27" s="270"/>
      <c r="H27" s="53"/>
      <c r="I27" s="53"/>
      <c r="J27" s="270"/>
      <c r="K27" s="53"/>
      <c r="L27" s="53"/>
      <c r="M27" s="270"/>
      <c r="N27" s="53"/>
      <c r="O27" s="53"/>
      <c r="P27" s="270"/>
      <c r="Q27" s="53"/>
      <c r="R27" s="53"/>
      <c r="S27" s="270"/>
      <c r="T27" s="53"/>
      <c r="U27" s="53"/>
      <c r="V27" s="270"/>
      <c r="W27" s="53"/>
      <c r="X27" s="53"/>
      <c r="Y27" s="270"/>
      <c r="Z27" s="53"/>
      <c r="AA27" s="53"/>
      <c r="AB27" s="270"/>
      <c r="AC27" s="53"/>
      <c r="AD27" s="53"/>
      <c r="AE27" s="270"/>
      <c r="AF27" s="53"/>
      <c r="AG27" s="53"/>
      <c r="AH27" s="270"/>
      <c r="AI27" s="53"/>
      <c r="AJ27" s="53"/>
      <c r="AK27" s="270"/>
      <c r="AL27" s="53"/>
      <c r="AM27" s="53"/>
      <c r="AN27" s="54">
        <f t="shared" si="0"/>
        <v>0</v>
      </c>
    </row>
    <row r="28" spans="2:40" x14ac:dyDescent="0.15">
      <c r="B28" s="1078" t="s">
        <v>449</v>
      </c>
      <c r="C28" s="1079"/>
      <c r="D28" s="270"/>
      <c r="E28" s="53"/>
      <c r="F28" s="53"/>
      <c r="G28" s="270"/>
      <c r="H28" s="53"/>
      <c r="I28" s="53"/>
      <c r="J28" s="270"/>
      <c r="K28" s="53"/>
      <c r="L28" s="53"/>
      <c r="M28" s="270"/>
      <c r="N28" s="53"/>
      <c r="O28" s="53"/>
      <c r="P28" s="270"/>
      <c r="Q28" s="53"/>
      <c r="R28" s="53"/>
      <c r="S28" s="270"/>
      <c r="T28" s="53"/>
      <c r="U28" s="53"/>
      <c r="V28" s="270"/>
      <c r="W28" s="53"/>
      <c r="X28" s="53"/>
      <c r="Y28" s="270"/>
      <c r="Z28" s="53"/>
      <c r="AA28" s="53"/>
      <c r="AB28" s="270"/>
      <c r="AC28" s="53"/>
      <c r="AD28" s="53"/>
      <c r="AE28" s="270"/>
      <c r="AF28" s="53"/>
      <c r="AG28" s="53"/>
      <c r="AH28" s="270"/>
      <c r="AI28" s="53"/>
      <c r="AJ28" s="53"/>
      <c r="AK28" s="270"/>
      <c r="AL28" s="53"/>
      <c r="AM28" s="53"/>
      <c r="AN28" s="54">
        <f t="shared" si="0"/>
        <v>0</v>
      </c>
    </row>
    <row r="29" spans="2:40" x14ac:dyDescent="0.15">
      <c r="B29" s="1078" t="s">
        <v>449</v>
      </c>
      <c r="C29" s="1079"/>
      <c r="D29" s="270"/>
      <c r="E29" s="53"/>
      <c r="F29" s="53"/>
      <c r="G29" s="270"/>
      <c r="H29" s="53"/>
      <c r="I29" s="53"/>
      <c r="J29" s="270"/>
      <c r="K29" s="53"/>
      <c r="L29" s="53"/>
      <c r="M29" s="270"/>
      <c r="N29" s="53"/>
      <c r="O29" s="53"/>
      <c r="P29" s="270"/>
      <c r="Q29" s="53"/>
      <c r="R29" s="53"/>
      <c r="S29" s="270"/>
      <c r="T29" s="53"/>
      <c r="U29" s="53"/>
      <c r="V29" s="270"/>
      <c r="W29" s="53"/>
      <c r="X29" s="53"/>
      <c r="Y29" s="270"/>
      <c r="Z29" s="53"/>
      <c r="AA29" s="53"/>
      <c r="AB29" s="270"/>
      <c r="AC29" s="53"/>
      <c r="AD29" s="53"/>
      <c r="AE29" s="270"/>
      <c r="AF29" s="53"/>
      <c r="AG29" s="53"/>
      <c r="AH29" s="270"/>
      <c r="AI29" s="53"/>
      <c r="AJ29" s="53"/>
      <c r="AK29" s="270"/>
      <c r="AL29" s="53"/>
      <c r="AM29" s="53"/>
      <c r="AN29" s="54">
        <f t="shared" si="0"/>
        <v>0</v>
      </c>
    </row>
    <row r="30" spans="2:40" x14ac:dyDescent="0.15">
      <c r="B30" s="1078" t="s">
        <v>449</v>
      </c>
      <c r="C30" s="1079"/>
      <c r="D30" s="270"/>
      <c r="E30" s="53"/>
      <c r="F30" s="53"/>
      <c r="G30" s="270"/>
      <c r="H30" s="53"/>
      <c r="I30" s="53"/>
      <c r="J30" s="270"/>
      <c r="K30" s="53"/>
      <c r="L30" s="53"/>
      <c r="M30" s="270"/>
      <c r="N30" s="53"/>
      <c r="O30" s="53"/>
      <c r="P30" s="270"/>
      <c r="Q30" s="53"/>
      <c r="R30" s="53"/>
      <c r="S30" s="270"/>
      <c r="T30" s="53"/>
      <c r="U30" s="53"/>
      <c r="V30" s="270"/>
      <c r="W30" s="53"/>
      <c r="X30" s="53"/>
      <c r="Y30" s="270"/>
      <c r="Z30" s="53"/>
      <c r="AA30" s="53"/>
      <c r="AB30" s="270"/>
      <c r="AC30" s="53"/>
      <c r="AD30" s="53"/>
      <c r="AE30" s="270"/>
      <c r="AF30" s="53"/>
      <c r="AG30" s="53"/>
      <c r="AH30" s="270"/>
      <c r="AI30" s="53"/>
      <c r="AJ30" s="53"/>
      <c r="AK30" s="270"/>
      <c r="AL30" s="53"/>
      <c r="AM30" s="53"/>
      <c r="AN30" s="54">
        <f t="shared" si="0"/>
        <v>0</v>
      </c>
    </row>
    <row r="31" spans="2:40" x14ac:dyDescent="0.15">
      <c r="B31" s="1078" t="s">
        <v>449</v>
      </c>
      <c r="C31" s="1079"/>
      <c r="D31" s="270"/>
      <c r="E31" s="53"/>
      <c r="F31" s="53"/>
      <c r="G31" s="270"/>
      <c r="H31" s="53"/>
      <c r="I31" s="53"/>
      <c r="J31" s="270"/>
      <c r="K31" s="53"/>
      <c r="L31" s="53"/>
      <c r="M31" s="270"/>
      <c r="N31" s="53"/>
      <c r="O31" s="53"/>
      <c r="P31" s="270"/>
      <c r="Q31" s="53"/>
      <c r="R31" s="53"/>
      <c r="S31" s="270"/>
      <c r="T31" s="53"/>
      <c r="U31" s="53"/>
      <c r="V31" s="270"/>
      <c r="W31" s="53"/>
      <c r="X31" s="53"/>
      <c r="Y31" s="270"/>
      <c r="Z31" s="53"/>
      <c r="AA31" s="53"/>
      <c r="AB31" s="270"/>
      <c r="AC31" s="53"/>
      <c r="AD31" s="53"/>
      <c r="AE31" s="270"/>
      <c r="AF31" s="53"/>
      <c r="AG31" s="53"/>
      <c r="AH31" s="270"/>
      <c r="AI31" s="53"/>
      <c r="AJ31" s="53"/>
      <c r="AK31" s="270"/>
      <c r="AL31" s="53"/>
      <c r="AM31" s="53"/>
      <c r="AN31" s="54">
        <f t="shared" si="0"/>
        <v>0</v>
      </c>
    </row>
    <row r="32" spans="2:40" x14ac:dyDescent="0.15">
      <c r="B32" s="1078" t="s">
        <v>449</v>
      </c>
      <c r="C32" s="1079"/>
      <c r="D32" s="270"/>
      <c r="E32" s="53"/>
      <c r="F32" s="53"/>
      <c r="G32" s="270"/>
      <c r="H32" s="53"/>
      <c r="I32" s="53"/>
      <c r="J32" s="270"/>
      <c r="K32" s="53"/>
      <c r="L32" s="53"/>
      <c r="M32" s="270"/>
      <c r="N32" s="53"/>
      <c r="O32" s="53"/>
      <c r="P32" s="270"/>
      <c r="Q32" s="53"/>
      <c r="R32" s="53"/>
      <c r="S32" s="270"/>
      <c r="T32" s="53"/>
      <c r="U32" s="53"/>
      <c r="V32" s="270"/>
      <c r="W32" s="53"/>
      <c r="X32" s="53"/>
      <c r="Y32" s="270"/>
      <c r="Z32" s="53"/>
      <c r="AA32" s="53"/>
      <c r="AB32" s="270"/>
      <c r="AC32" s="53"/>
      <c r="AD32" s="53"/>
      <c r="AE32" s="270"/>
      <c r="AF32" s="53"/>
      <c r="AG32" s="53"/>
      <c r="AH32" s="270"/>
      <c r="AI32" s="53"/>
      <c r="AJ32" s="53"/>
      <c r="AK32" s="270"/>
      <c r="AL32" s="53"/>
      <c r="AM32" s="53"/>
      <c r="AN32" s="54">
        <f t="shared" si="0"/>
        <v>0</v>
      </c>
    </row>
    <row r="33" spans="2:40" x14ac:dyDescent="0.15">
      <c r="B33" s="1078" t="s">
        <v>449</v>
      </c>
      <c r="C33" s="1079"/>
      <c r="D33" s="270"/>
      <c r="E33" s="53"/>
      <c r="F33" s="53"/>
      <c r="G33" s="270"/>
      <c r="H33" s="53"/>
      <c r="I33" s="53"/>
      <c r="J33" s="270"/>
      <c r="K33" s="53"/>
      <c r="L33" s="53"/>
      <c r="M33" s="270"/>
      <c r="N33" s="53"/>
      <c r="O33" s="53"/>
      <c r="P33" s="270"/>
      <c r="Q33" s="53"/>
      <c r="R33" s="53"/>
      <c r="S33" s="270"/>
      <c r="T33" s="53"/>
      <c r="U33" s="53"/>
      <c r="V33" s="270"/>
      <c r="W33" s="53"/>
      <c r="X33" s="53"/>
      <c r="Y33" s="270"/>
      <c r="Z33" s="53"/>
      <c r="AA33" s="53"/>
      <c r="AB33" s="270"/>
      <c r="AC33" s="53"/>
      <c r="AD33" s="53"/>
      <c r="AE33" s="270"/>
      <c r="AF33" s="53"/>
      <c r="AG33" s="53"/>
      <c r="AH33" s="270"/>
      <c r="AI33" s="53"/>
      <c r="AJ33" s="53"/>
      <c r="AK33" s="270"/>
      <c r="AL33" s="53"/>
      <c r="AM33" s="53"/>
      <c r="AN33" s="54">
        <f t="shared" si="0"/>
        <v>0</v>
      </c>
    </row>
    <row r="34" spans="2:40" x14ac:dyDescent="0.15">
      <c r="B34" s="1060" t="s">
        <v>450</v>
      </c>
      <c r="C34" s="1061"/>
      <c r="D34" s="270">
        <f t="shared" ref="D34:AM34" si="1">SUM(D9:D33)</f>
        <v>0</v>
      </c>
      <c r="E34" s="55">
        <f t="shared" si="1"/>
        <v>2</v>
      </c>
      <c r="F34" s="478">
        <f t="shared" si="1"/>
        <v>0</v>
      </c>
      <c r="G34" s="270">
        <f t="shared" si="1"/>
        <v>0</v>
      </c>
      <c r="H34" s="55">
        <f t="shared" si="1"/>
        <v>0</v>
      </c>
      <c r="I34" s="478">
        <f t="shared" si="1"/>
        <v>12.5</v>
      </c>
      <c r="J34" s="270">
        <f t="shared" si="1"/>
        <v>16</v>
      </c>
      <c r="K34" s="55">
        <f t="shared" si="1"/>
        <v>12</v>
      </c>
      <c r="L34" s="478">
        <f t="shared" si="1"/>
        <v>3</v>
      </c>
      <c r="M34" s="270">
        <f t="shared" si="1"/>
        <v>0</v>
      </c>
      <c r="N34" s="55">
        <f t="shared" si="1"/>
        <v>1</v>
      </c>
      <c r="O34" s="478">
        <f t="shared" si="1"/>
        <v>0</v>
      </c>
      <c r="P34" s="270">
        <f t="shared" si="1"/>
        <v>3</v>
      </c>
      <c r="Q34" s="55">
        <f t="shared" si="1"/>
        <v>2.5</v>
      </c>
      <c r="R34" s="478">
        <f t="shared" si="1"/>
        <v>2</v>
      </c>
      <c r="S34" s="270">
        <f t="shared" si="1"/>
        <v>0</v>
      </c>
      <c r="T34" s="55">
        <f t="shared" si="1"/>
        <v>3</v>
      </c>
      <c r="U34" s="478">
        <f t="shared" si="1"/>
        <v>0.5</v>
      </c>
      <c r="V34" s="270">
        <f t="shared" si="1"/>
        <v>12</v>
      </c>
      <c r="W34" s="55">
        <f t="shared" si="1"/>
        <v>18.5</v>
      </c>
      <c r="X34" s="478">
        <f t="shared" si="1"/>
        <v>7</v>
      </c>
      <c r="Y34" s="270">
        <f t="shared" si="1"/>
        <v>0</v>
      </c>
      <c r="Z34" s="55">
        <f t="shared" si="1"/>
        <v>4.5</v>
      </c>
      <c r="AA34" s="478">
        <f t="shared" si="1"/>
        <v>1</v>
      </c>
      <c r="AB34" s="270">
        <f t="shared" si="1"/>
        <v>0</v>
      </c>
      <c r="AC34" s="55">
        <f t="shared" si="1"/>
        <v>0</v>
      </c>
      <c r="AD34" s="478">
        <f t="shared" si="1"/>
        <v>0.5</v>
      </c>
      <c r="AE34" s="270">
        <f t="shared" si="1"/>
        <v>22</v>
      </c>
      <c r="AF34" s="55">
        <f t="shared" si="1"/>
        <v>47</v>
      </c>
      <c r="AG34" s="478">
        <f t="shared" si="1"/>
        <v>12.5</v>
      </c>
      <c r="AH34" s="270">
        <f t="shared" si="1"/>
        <v>0</v>
      </c>
      <c r="AI34" s="55">
        <f t="shared" si="1"/>
        <v>0</v>
      </c>
      <c r="AJ34" s="478">
        <f t="shared" si="1"/>
        <v>0</v>
      </c>
      <c r="AK34" s="270">
        <f t="shared" si="1"/>
        <v>0</v>
      </c>
      <c r="AL34" s="55">
        <f t="shared" si="1"/>
        <v>0</v>
      </c>
      <c r="AM34" s="478">
        <f t="shared" si="1"/>
        <v>0</v>
      </c>
      <c r="AN34" s="54">
        <f t="shared" si="0"/>
        <v>182.5</v>
      </c>
    </row>
    <row r="35" spans="2:40" ht="14.25" thickBot="1" x14ac:dyDescent="0.2">
      <c r="B35" s="1062" t="s">
        <v>451</v>
      </c>
      <c r="C35" s="1063"/>
      <c r="D35" s="57"/>
      <c r="E35" s="58">
        <f>SUM(D34:F34)</f>
        <v>2</v>
      </c>
      <c r="F35" s="58"/>
      <c r="G35" s="57"/>
      <c r="H35" s="58">
        <f>SUM(G34:I34)</f>
        <v>12.5</v>
      </c>
      <c r="I35" s="58"/>
      <c r="J35" s="57"/>
      <c r="K35" s="58">
        <f>SUM(J34:L34)</f>
        <v>31</v>
      </c>
      <c r="L35" s="58"/>
      <c r="M35" s="57"/>
      <c r="N35" s="58">
        <f>SUM(M34:O34)</f>
        <v>1</v>
      </c>
      <c r="O35" s="58"/>
      <c r="P35" s="57"/>
      <c r="Q35" s="58">
        <f>SUM(P34:R34)</f>
        <v>7.5</v>
      </c>
      <c r="R35" s="58"/>
      <c r="S35" s="57"/>
      <c r="T35" s="58">
        <f>SUM(S34:U34)</f>
        <v>3.5</v>
      </c>
      <c r="U35" s="58"/>
      <c r="V35" s="57"/>
      <c r="W35" s="58">
        <f>SUM(V34:X34)</f>
        <v>37.5</v>
      </c>
      <c r="X35" s="58"/>
      <c r="Y35" s="57"/>
      <c r="Z35" s="58">
        <f>SUM(Y34:AA34)</f>
        <v>5.5</v>
      </c>
      <c r="AA35" s="58"/>
      <c r="AB35" s="57"/>
      <c r="AC35" s="58">
        <f>SUM(AB34:AD34)</f>
        <v>0.5</v>
      </c>
      <c r="AD35" s="58"/>
      <c r="AE35" s="57"/>
      <c r="AF35" s="58">
        <f>SUM(AE34:AG34)</f>
        <v>81.5</v>
      </c>
      <c r="AG35" s="58"/>
      <c r="AH35" s="57"/>
      <c r="AI35" s="58">
        <f>SUM(AH34:AJ34)</f>
        <v>0</v>
      </c>
      <c r="AJ35" s="58"/>
      <c r="AK35" s="57"/>
      <c r="AL35" s="58">
        <f>SUM(AK34:AM34)</f>
        <v>0</v>
      </c>
      <c r="AM35" s="58"/>
      <c r="AN35" s="59">
        <f>SUM(AN9:AN33)</f>
        <v>182.5</v>
      </c>
    </row>
    <row r="37" spans="2:40" x14ac:dyDescent="0.15">
      <c r="B37" s="2" t="s">
        <v>208</v>
      </c>
    </row>
    <row r="38" spans="2:40" ht="14.25" thickBot="1" x14ac:dyDescent="0.2"/>
    <row r="39" spans="2:40" ht="14.25" thickBot="1" x14ac:dyDescent="0.2">
      <c r="B39" s="1" t="s">
        <v>205</v>
      </c>
      <c r="C39" s="479" t="e">
        <f>'４　経営収支'!#REF!</f>
        <v>#REF!</v>
      </c>
      <c r="D39" s="1" t="s">
        <v>452</v>
      </c>
    </row>
    <row r="40" spans="2:40" ht="14.25" thickBot="1" x14ac:dyDescent="0.2"/>
    <row r="41" spans="2:40" x14ac:dyDescent="0.15">
      <c r="B41" s="1058" t="s">
        <v>97</v>
      </c>
      <c r="C41" s="1059"/>
      <c r="D41" s="1141">
        <v>1</v>
      </c>
      <c r="E41" s="1142"/>
      <c r="F41" s="1143"/>
      <c r="G41" s="1141">
        <v>2</v>
      </c>
      <c r="H41" s="1142"/>
      <c r="I41" s="1143"/>
      <c r="J41" s="1141">
        <v>3</v>
      </c>
      <c r="K41" s="1142"/>
      <c r="L41" s="1143"/>
      <c r="M41" s="1141">
        <v>4</v>
      </c>
      <c r="N41" s="1142"/>
      <c r="O41" s="1143"/>
      <c r="P41" s="1141">
        <v>5</v>
      </c>
      <c r="Q41" s="1142"/>
      <c r="R41" s="1143"/>
      <c r="S41" s="1141">
        <v>6</v>
      </c>
      <c r="T41" s="1142"/>
      <c r="U41" s="1143"/>
      <c r="V41" s="1141">
        <v>7</v>
      </c>
      <c r="W41" s="1142"/>
      <c r="X41" s="1143"/>
      <c r="Y41" s="1141">
        <v>8</v>
      </c>
      <c r="Z41" s="1142"/>
      <c r="AA41" s="1143"/>
      <c r="AB41" s="1141">
        <v>9</v>
      </c>
      <c r="AC41" s="1142"/>
      <c r="AD41" s="1143"/>
      <c r="AE41" s="1141">
        <v>10</v>
      </c>
      <c r="AF41" s="1142"/>
      <c r="AG41" s="1143"/>
      <c r="AH41" s="1141">
        <v>11</v>
      </c>
      <c r="AI41" s="1142"/>
      <c r="AJ41" s="1143"/>
      <c r="AK41" s="1141">
        <v>12</v>
      </c>
      <c r="AL41" s="1142"/>
      <c r="AM41" s="1143"/>
      <c r="AN41" s="1146" t="s">
        <v>30</v>
      </c>
    </row>
    <row r="42" spans="2:40" x14ac:dyDescent="0.15">
      <c r="B42" s="1057"/>
      <c r="C42" s="1039"/>
      <c r="D42" s="467" t="s">
        <v>31</v>
      </c>
      <c r="E42" s="44" t="s">
        <v>32</v>
      </c>
      <c r="F42" s="45" t="s">
        <v>33</v>
      </c>
      <c r="G42" s="467" t="s">
        <v>31</v>
      </c>
      <c r="H42" s="45" t="s">
        <v>32</v>
      </c>
      <c r="I42" s="45" t="s">
        <v>33</v>
      </c>
      <c r="J42" s="467" t="s">
        <v>31</v>
      </c>
      <c r="K42" s="45" t="s">
        <v>32</v>
      </c>
      <c r="L42" s="45" t="s">
        <v>33</v>
      </c>
      <c r="M42" s="467" t="s">
        <v>31</v>
      </c>
      <c r="N42" s="45" t="s">
        <v>32</v>
      </c>
      <c r="O42" s="45" t="s">
        <v>33</v>
      </c>
      <c r="P42" s="467" t="s">
        <v>31</v>
      </c>
      <c r="Q42" s="45" t="s">
        <v>32</v>
      </c>
      <c r="R42" s="45" t="s">
        <v>33</v>
      </c>
      <c r="S42" s="467" t="s">
        <v>31</v>
      </c>
      <c r="T42" s="468" t="s">
        <v>32</v>
      </c>
      <c r="U42" s="468" t="s">
        <v>33</v>
      </c>
      <c r="V42" s="467" t="s">
        <v>31</v>
      </c>
      <c r="W42" s="45" t="s">
        <v>32</v>
      </c>
      <c r="X42" s="45" t="s">
        <v>33</v>
      </c>
      <c r="Y42" s="467" t="s">
        <v>31</v>
      </c>
      <c r="Z42" s="45" t="s">
        <v>32</v>
      </c>
      <c r="AA42" s="45" t="s">
        <v>33</v>
      </c>
      <c r="AB42" s="467" t="s">
        <v>31</v>
      </c>
      <c r="AC42" s="45" t="s">
        <v>32</v>
      </c>
      <c r="AD42" s="45" t="s">
        <v>33</v>
      </c>
      <c r="AE42" s="467" t="s">
        <v>31</v>
      </c>
      <c r="AF42" s="45" t="s">
        <v>32</v>
      </c>
      <c r="AG42" s="45" t="s">
        <v>33</v>
      </c>
      <c r="AH42" s="467" t="s">
        <v>31</v>
      </c>
      <c r="AI42" s="45" t="s">
        <v>32</v>
      </c>
      <c r="AJ42" s="45" t="s">
        <v>33</v>
      </c>
      <c r="AK42" s="467" t="s">
        <v>31</v>
      </c>
      <c r="AL42" s="45" t="s">
        <v>32</v>
      </c>
      <c r="AM42" s="45" t="s">
        <v>33</v>
      </c>
      <c r="AN42" s="1052"/>
    </row>
    <row r="43" spans="2:40" x14ac:dyDescent="0.15">
      <c r="B43" s="1064" t="s">
        <v>476</v>
      </c>
      <c r="C43" s="1039"/>
      <c r="D43" s="270" t="e">
        <f>D34*$C$39/10</f>
        <v>#REF!</v>
      </c>
      <c r="E43" s="55" t="e">
        <f t="shared" ref="E43:AM43" si="2">E34*$C$39/10</f>
        <v>#REF!</v>
      </c>
      <c r="F43" s="478" t="e">
        <f t="shared" si="2"/>
        <v>#REF!</v>
      </c>
      <c r="G43" s="270" t="e">
        <f t="shared" si="2"/>
        <v>#REF!</v>
      </c>
      <c r="H43" s="55" t="e">
        <f t="shared" si="2"/>
        <v>#REF!</v>
      </c>
      <c r="I43" s="478" t="e">
        <f t="shared" si="2"/>
        <v>#REF!</v>
      </c>
      <c r="J43" s="270" t="e">
        <f t="shared" si="2"/>
        <v>#REF!</v>
      </c>
      <c r="K43" s="55" t="e">
        <f t="shared" si="2"/>
        <v>#REF!</v>
      </c>
      <c r="L43" s="478" t="e">
        <f t="shared" si="2"/>
        <v>#REF!</v>
      </c>
      <c r="M43" s="270" t="e">
        <f t="shared" si="2"/>
        <v>#REF!</v>
      </c>
      <c r="N43" s="55" t="e">
        <f t="shared" si="2"/>
        <v>#REF!</v>
      </c>
      <c r="O43" s="478" t="e">
        <f t="shared" si="2"/>
        <v>#REF!</v>
      </c>
      <c r="P43" s="270" t="e">
        <f t="shared" si="2"/>
        <v>#REF!</v>
      </c>
      <c r="Q43" s="55" t="e">
        <f t="shared" si="2"/>
        <v>#REF!</v>
      </c>
      <c r="R43" s="478" t="e">
        <f t="shared" si="2"/>
        <v>#REF!</v>
      </c>
      <c r="S43" s="270" t="e">
        <f t="shared" si="2"/>
        <v>#REF!</v>
      </c>
      <c r="T43" s="55" t="e">
        <f t="shared" si="2"/>
        <v>#REF!</v>
      </c>
      <c r="U43" s="478" t="e">
        <f t="shared" si="2"/>
        <v>#REF!</v>
      </c>
      <c r="V43" s="270" t="e">
        <f t="shared" si="2"/>
        <v>#REF!</v>
      </c>
      <c r="W43" s="55" t="e">
        <f t="shared" si="2"/>
        <v>#REF!</v>
      </c>
      <c r="X43" s="478" t="e">
        <f t="shared" si="2"/>
        <v>#REF!</v>
      </c>
      <c r="Y43" s="270" t="e">
        <f t="shared" si="2"/>
        <v>#REF!</v>
      </c>
      <c r="Z43" s="55" t="e">
        <f t="shared" si="2"/>
        <v>#REF!</v>
      </c>
      <c r="AA43" s="478" t="e">
        <f t="shared" si="2"/>
        <v>#REF!</v>
      </c>
      <c r="AB43" s="270" t="e">
        <f t="shared" si="2"/>
        <v>#REF!</v>
      </c>
      <c r="AC43" s="55" t="e">
        <f t="shared" si="2"/>
        <v>#REF!</v>
      </c>
      <c r="AD43" s="478" t="e">
        <f t="shared" si="2"/>
        <v>#REF!</v>
      </c>
      <c r="AE43" s="270" t="e">
        <f t="shared" si="2"/>
        <v>#REF!</v>
      </c>
      <c r="AF43" s="55" t="e">
        <f t="shared" si="2"/>
        <v>#REF!</v>
      </c>
      <c r="AG43" s="478" t="e">
        <f t="shared" si="2"/>
        <v>#REF!</v>
      </c>
      <c r="AH43" s="270" t="e">
        <f t="shared" si="2"/>
        <v>#REF!</v>
      </c>
      <c r="AI43" s="55" t="e">
        <f t="shared" si="2"/>
        <v>#REF!</v>
      </c>
      <c r="AJ43" s="478" t="e">
        <f t="shared" si="2"/>
        <v>#REF!</v>
      </c>
      <c r="AK43" s="270" t="e">
        <f t="shared" si="2"/>
        <v>#REF!</v>
      </c>
      <c r="AL43" s="55" t="e">
        <f t="shared" si="2"/>
        <v>#REF!</v>
      </c>
      <c r="AM43" s="478" t="e">
        <f t="shared" si="2"/>
        <v>#REF!</v>
      </c>
      <c r="AN43" s="54" t="e">
        <f t="shared" ref="AN43:AN47" si="3">SUM(D43:AM43)</f>
        <v>#REF!</v>
      </c>
    </row>
    <row r="44" spans="2:40" ht="14.25" thickBot="1" x14ac:dyDescent="0.2">
      <c r="B44" s="1053" t="s">
        <v>451</v>
      </c>
      <c r="C44" s="1054"/>
      <c r="D44" s="264"/>
      <c r="E44" s="260" t="e">
        <f>SUM(D43:F43)</f>
        <v>#REF!</v>
      </c>
      <c r="F44" s="260"/>
      <c r="G44" s="264"/>
      <c r="H44" s="260" t="e">
        <f>SUM(G43:I43)</f>
        <v>#REF!</v>
      </c>
      <c r="I44" s="260"/>
      <c r="J44" s="264"/>
      <c r="K44" s="260" t="e">
        <f>SUM(J43:L43)</f>
        <v>#REF!</v>
      </c>
      <c r="L44" s="260"/>
      <c r="M44" s="264"/>
      <c r="N44" s="260" t="e">
        <f>SUM(M43:O43)</f>
        <v>#REF!</v>
      </c>
      <c r="O44" s="260"/>
      <c r="P44" s="264"/>
      <c r="Q44" s="260" t="e">
        <f>SUM(P43:R43)</f>
        <v>#REF!</v>
      </c>
      <c r="R44" s="260"/>
      <c r="S44" s="264"/>
      <c r="T44" s="260" t="e">
        <f>SUM(S43:U43)</f>
        <v>#REF!</v>
      </c>
      <c r="U44" s="260"/>
      <c r="V44" s="264"/>
      <c r="W44" s="260" t="e">
        <f>SUM(V43:X43)</f>
        <v>#REF!</v>
      </c>
      <c r="X44" s="260"/>
      <c r="Y44" s="264"/>
      <c r="Z44" s="260" t="e">
        <f>SUM(Y43:AA43)</f>
        <v>#REF!</v>
      </c>
      <c r="AA44" s="260"/>
      <c r="AB44" s="264"/>
      <c r="AC44" s="260" t="e">
        <f>SUM(AB43:AD43)</f>
        <v>#REF!</v>
      </c>
      <c r="AD44" s="260"/>
      <c r="AE44" s="264"/>
      <c r="AF44" s="260" t="e">
        <f>SUM(AE43:AG43)</f>
        <v>#REF!</v>
      </c>
      <c r="AG44" s="260"/>
      <c r="AH44" s="264"/>
      <c r="AI44" s="260" t="e">
        <f>SUM(AH43:AJ43)</f>
        <v>#REF!</v>
      </c>
      <c r="AJ44" s="260"/>
      <c r="AK44" s="264"/>
      <c r="AL44" s="260" t="e">
        <f>SUM(AK43:AM43)</f>
        <v>#REF!</v>
      </c>
      <c r="AM44" s="260"/>
      <c r="AN44" s="265" t="e">
        <f t="shared" si="3"/>
        <v>#REF!</v>
      </c>
    </row>
    <row r="45" spans="2:40" ht="14.25" thickTop="1" x14ac:dyDescent="0.15">
      <c r="B45" s="1065" t="s">
        <v>211</v>
      </c>
      <c r="C45" s="266" t="s">
        <v>209</v>
      </c>
      <c r="D45" s="267">
        <v>60</v>
      </c>
      <c r="E45" s="268">
        <v>60</v>
      </c>
      <c r="F45" s="268">
        <v>60</v>
      </c>
      <c r="G45" s="267">
        <v>60</v>
      </c>
      <c r="H45" s="268">
        <v>60</v>
      </c>
      <c r="I45" s="268">
        <v>60</v>
      </c>
      <c r="J45" s="267">
        <v>60</v>
      </c>
      <c r="K45" s="268">
        <v>60</v>
      </c>
      <c r="L45" s="268">
        <v>60</v>
      </c>
      <c r="M45" s="267">
        <v>60</v>
      </c>
      <c r="N45" s="268">
        <v>60</v>
      </c>
      <c r="O45" s="268">
        <v>60</v>
      </c>
      <c r="P45" s="267">
        <v>60</v>
      </c>
      <c r="Q45" s="268">
        <v>60</v>
      </c>
      <c r="R45" s="268">
        <v>60</v>
      </c>
      <c r="S45" s="267">
        <v>60</v>
      </c>
      <c r="T45" s="268">
        <v>60</v>
      </c>
      <c r="U45" s="268">
        <v>60</v>
      </c>
      <c r="V45" s="267">
        <v>60</v>
      </c>
      <c r="W45" s="268">
        <v>60</v>
      </c>
      <c r="X45" s="268">
        <v>60</v>
      </c>
      <c r="Y45" s="267">
        <v>60</v>
      </c>
      <c r="Z45" s="268">
        <v>60</v>
      </c>
      <c r="AA45" s="268">
        <v>60</v>
      </c>
      <c r="AB45" s="267">
        <v>60</v>
      </c>
      <c r="AC45" s="268">
        <v>60</v>
      </c>
      <c r="AD45" s="268">
        <v>60</v>
      </c>
      <c r="AE45" s="267">
        <v>60</v>
      </c>
      <c r="AF45" s="268">
        <v>100</v>
      </c>
      <c r="AG45" s="268">
        <v>60</v>
      </c>
      <c r="AH45" s="267">
        <v>60</v>
      </c>
      <c r="AI45" s="268">
        <v>60</v>
      </c>
      <c r="AJ45" s="268">
        <v>60</v>
      </c>
      <c r="AK45" s="267">
        <v>60</v>
      </c>
      <c r="AL45" s="268">
        <v>60</v>
      </c>
      <c r="AM45" s="268">
        <v>60</v>
      </c>
      <c r="AN45" s="269">
        <f t="shared" si="3"/>
        <v>2200</v>
      </c>
    </row>
    <row r="46" spans="2:40" x14ac:dyDescent="0.15">
      <c r="B46" s="1066"/>
      <c r="C46" s="262" t="s">
        <v>210</v>
      </c>
      <c r="D46" s="270">
        <v>50</v>
      </c>
      <c r="E46" s="53">
        <v>50</v>
      </c>
      <c r="F46" s="53">
        <v>50</v>
      </c>
      <c r="G46" s="270">
        <v>50</v>
      </c>
      <c r="H46" s="53">
        <v>50</v>
      </c>
      <c r="I46" s="53">
        <v>50</v>
      </c>
      <c r="J46" s="270">
        <v>50</v>
      </c>
      <c r="K46" s="53">
        <v>50</v>
      </c>
      <c r="L46" s="53">
        <v>50</v>
      </c>
      <c r="M46" s="270">
        <v>50</v>
      </c>
      <c r="N46" s="53">
        <v>50</v>
      </c>
      <c r="O46" s="53">
        <v>50</v>
      </c>
      <c r="P46" s="270">
        <v>50</v>
      </c>
      <c r="Q46" s="53">
        <v>50</v>
      </c>
      <c r="R46" s="53">
        <v>50</v>
      </c>
      <c r="S46" s="270">
        <v>50</v>
      </c>
      <c r="T46" s="53">
        <v>50</v>
      </c>
      <c r="U46" s="53">
        <v>50</v>
      </c>
      <c r="V46" s="270">
        <v>50</v>
      </c>
      <c r="W46" s="53">
        <v>50</v>
      </c>
      <c r="X46" s="53">
        <v>50</v>
      </c>
      <c r="Y46" s="270">
        <v>50</v>
      </c>
      <c r="Z46" s="53">
        <v>50</v>
      </c>
      <c r="AA46" s="53">
        <v>50</v>
      </c>
      <c r="AB46" s="270">
        <v>50</v>
      </c>
      <c r="AC46" s="53">
        <v>50</v>
      </c>
      <c r="AD46" s="53">
        <v>50</v>
      </c>
      <c r="AE46" s="270">
        <v>50</v>
      </c>
      <c r="AF46" s="53">
        <v>100</v>
      </c>
      <c r="AG46" s="53">
        <v>50</v>
      </c>
      <c r="AH46" s="270">
        <v>50</v>
      </c>
      <c r="AI46" s="53">
        <v>50</v>
      </c>
      <c r="AJ46" s="53">
        <v>50</v>
      </c>
      <c r="AK46" s="270">
        <v>50</v>
      </c>
      <c r="AL46" s="53">
        <v>50</v>
      </c>
      <c r="AM46" s="53">
        <v>50</v>
      </c>
      <c r="AN46" s="54">
        <f t="shared" si="3"/>
        <v>1850</v>
      </c>
    </row>
    <row r="47" spans="2:40" x14ac:dyDescent="0.15">
      <c r="B47" s="1066"/>
      <c r="C47" s="262" t="s">
        <v>216</v>
      </c>
      <c r="D47" s="270">
        <v>25</v>
      </c>
      <c r="E47" s="53">
        <v>25</v>
      </c>
      <c r="F47" s="53">
        <v>25</v>
      </c>
      <c r="G47" s="270">
        <v>25</v>
      </c>
      <c r="H47" s="53">
        <v>25</v>
      </c>
      <c r="I47" s="53">
        <v>25</v>
      </c>
      <c r="J47" s="270">
        <v>25</v>
      </c>
      <c r="K47" s="53">
        <v>25</v>
      </c>
      <c r="L47" s="53">
        <v>25</v>
      </c>
      <c r="M47" s="270">
        <v>25</v>
      </c>
      <c r="N47" s="53">
        <v>25</v>
      </c>
      <c r="O47" s="53">
        <v>25</v>
      </c>
      <c r="P47" s="270">
        <v>25</v>
      </c>
      <c r="Q47" s="53">
        <v>25</v>
      </c>
      <c r="R47" s="53">
        <v>25</v>
      </c>
      <c r="S47" s="270">
        <v>25</v>
      </c>
      <c r="T47" s="53">
        <v>25</v>
      </c>
      <c r="U47" s="53">
        <v>25</v>
      </c>
      <c r="V47" s="270">
        <v>25</v>
      </c>
      <c r="W47" s="53">
        <v>25</v>
      </c>
      <c r="X47" s="53">
        <v>25</v>
      </c>
      <c r="Y47" s="270">
        <v>25</v>
      </c>
      <c r="Z47" s="53">
        <v>25</v>
      </c>
      <c r="AA47" s="53">
        <v>25</v>
      </c>
      <c r="AB47" s="270">
        <v>25</v>
      </c>
      <c r="AC47" s="53">
        <v>25</v>
      </c>
      <c r="AD47" s="53">
        <v>25</v>
      </c>
      <c r="AE47" s="270">
        <v>25</v>
      </c>
      <c r="AF47" s="53">
        <v>100</v>
      </c>
      <c r="AG47" s="53">
        <v>25</v>
      </c>
      <c r="AH47" s="270">
        <v>25</v>
      </c>
      <c r="AI47" s="53">
        <v>25</v>
      </c>
      <c r="AJ47" s="53">
        <v>25</v>
      </c>
      <c r="AK47" s="270">
        <v>25</v>
      </c>
      <c r="AL47" s="53">
        <v>25</v>
      </c>
      <c r="AM47" s="53">
        <v>25</v>
      </c>
      <c r="AN47" s="54">
        <f t="shared" si="3"/>
        <v>975</v>
      </c>
    </row>
    <row r="48" spans="2:40" x14ac:dyDescent="0.15">
      <c r="B48" s="1066"/>
      <c r="C48" s="263"/>
      <c r="D48" s="270"/>
      <c r="E48" s="53"/>
      <c r="F48" s="53"/>
      <c r="G48" s="270"/>
      <c r="H48" s="53"/>
      <c r="I48" s="53"/>
      <c r="J48" s="270"/>
      <c r="K48" s="53"/>
      <c r="L48" s="53"/>
      <c r="M48" s="270"/>
      <c r="N48" s="53"/>
      <c r="O48" s="53"/>
      <c r="P48" s="270"/>
      <c r="Q48" s="53"/>
      <c r="R48" s="53"/>
      <c r="S48" s="270"/>
      <c r="T48" s="53"/>
      <c r="U48" s="53"/>
      <c r="V48" s="270"/>
      <c r="W48" s="53"/>
      <c r="X48" s="53"/>
      <c r="Y48" s="270"/>
      <c r="Z48" s="53"/>
      <c r="AA48" s="53"/>
      <c r="AB48" s="270"/>
      <c r="AC48" s="53"/>
      <c r="AD48" s="53"/>
      <c r="AE48" s="270"/>
      <c r="AF48" s="53"/>
      <c r="AG48" s="53"/>
      <c r="AH48" s="270"/>
      <c r="AI48" s="53"/>
      <c r="AJ48" s="53"/>
      <c r="AK48" s="270"/>
      <c r="AL48" s="53"/>
      <c r="AM48" s="53"/>
      <c r="AN48" s="54">
        <f t="shared" ref="AN48:AN51" si="4">SUM(D48:AM48)</f>
        <v>0</v>
      </c>
    </row>
    <row r="49" spans="2:40" ht="14.25" thickBot="1" x14ac:dyDescent="0.2">
      <c r="B49" s="1067"/>
      <c r="C49" s="277" t="s">
        <v>214</v>
      </c>
      <c r="D49" s="271">
        <f>SUM(D45:D48)</f>
        <v>135</v>
      </c>
      <c r="E49" s="272">
        <f t="shared" ref="E49:AM49" si="5">SUM(E45:E48)</f>
        <v>135</v>
      </c>
      <c r="F49" s="272">
        <f t="shared" si="5"/>
        <v>135</v>
      </c>
      <c r="G49" s="271">
        <f t="shared" si="5"/>
        <v>135</v>
      </c>
      <c r="H49" s="272">
        <f t="shared" si="5"/>
        <v>135</v>
      </c>
      <c r="I49" s="272">
        <f t="shared" si="5"/>
        <v>135</v>
      </c>
      <c r="J49" s="271">
        <f t="shared" si="5"/>
        <v>135</v>
      </c>
      <c r="K49" s="272">
        <f t="shared" si="5"/>
        <v>135</v>
      </c>
      <c r="L49" s="272">
        <f t="shared" si="5"/>
        <v>135</v>
      </c>
      <c r="M49" s="271">
        <f t="shared" si="5"/>
        <v>135</v>
      </c>
      <c r="N49" s="272">
        <f t="shared" si="5"/>
        <v>135</v>
      </c>
      <c r="O49" s="272">
        <f t="shared" si="5"/>
        <v>135</v>
      </c>
      <c r="P49" s="271">
        <f t="shared" si="5"/>
        <v>135</v>
      </c>
      <c r="Q49" s="272">
        <f t="shared" si="5"/>
        <v>135</v>
      </c>
      <c r="R49" s="272">
        <f t="shared" si="5"/>
        <v>135</v>
      </c>
      <c r="S49" s="271">
        <f t="shared" si="5"/>
        <v>135</v>
      </c>
      <c r="T49" s="272">
        <f t="shared" si="5"/>
        <v>135</v>
      </c>
      <c r="U49" s="272">
        <f t="shared" si="5"/>
        <v>135</v>
      </c>
      <c r="V49" s="271">
        <f t="shared" si="5"/>
        <v>135</v>
      </c>
      <c r="W49" s="272">
        <f t="shared" si="5"/>
        <v>135</v>
      </c>
      <c r="X49" s="272">
        <f t="shared" si="5"/>
        <v>135</v>
      </c>
      <c r="Y49" s="271">
        <f t="shared" si="5"/>
        <v>135</v>
      </c>
      <c r="Z49" s="272">
        <f t="shared" si="5"/>
        <v>135</v>
      </c>
      <c r="AA49" s="272">
        <f t="shared" si="5"/>
        <v>135</v>
      </c>
      <c r="AB49" s="271">
        <f t="shared" si="5"/>
        <v>135</v>
      </c>
      <c r="AC49" s="272">
        <f t="shared" si="5"/>
        <v>135</v>
      </c>
      <c r="AD49" s="272">
        <f t="shared" si="5"/>
        <v>135</v>
      </c>
      <c r="AE49" s="271">
        <f t="shared" si="5"/>
        <v>135</v>
      </c>
      <c r="AF49" s="272">
        <f t="shared" si="5"/>
        <v>300</v>
      </c>
      <c r="AG49" s="272">
        <f t="shared" si="5"/>
        <v>135</v>
      </c>
      <c r="AH49" s="271">
        <f t="shared" si="5"/>
        <v>135</v>
      </c>
      <c r="AI49" s="272">
        <f t="shared" si="5"/>
        <v>135</v>
      </c>
      <c r="AJ49" s="272">
        <f t="shared" si="5"/>
        <v>135</v>
      </c>
      <c r="AK49" s="271">
        <f t="shared" si="5"/>
        <v>135</v>
      </c>
      <c r="AL49" s="272">
        <f t="shared" si="5"/>
        <v>135</v>
      </c>
      <c r="AM49" s="272">
        <f t="shared" si="5"/>
        <v>135</v>
      </c>
      <c r="AN49" s="273">
        <f t="shared" si="4"/>
        <v>5025</v>
      </c>
    </row>
    <row r="50" spans="2:40" ht="14.25" thickTop="1" x14ac:dyDescent="0.15">
      <c r="B50" s="1068" t="s">
        <v>215</v>
      </c>
      <c r="C50" s="1069"/>
      <c r="D50" s="278" t="e">
        <f>D49-D43</f>
        <v>#REF!</v>
      </c>
      <c r="E50" s="279" t="e">
        <f t="shared" ref="E50:AM50" si="6">E49-E43</f>
        <v>#REF!</v>
      </c>
      <c r="F50" s="279" t="e">
        <f t="shared" si="6"/>
        <v>#REF!</v>
      </c>
      <c r="G50" s="278" t="e">
        <f t="shared" si="6"/>
        <v>#REF!</v>
      </c>
      <c r="H50" s="279" t="e">
        <f t="shared" si="6"/>
        <v>#REF!</v>
      </c>
      <c r="I50" s="279" t="e">
        <f t="shared" si="6"/>
        <v>#REF!</v>
      </c>
      <c r="J50" s="278" t="e">
        <f t="shared" si="6"/>
        <v>#REF!</v>
      </c>
      <c r="K50" s="279" t="e">
        <f t="shared" si="6"/>
        <v>#REF!</v>
      </c>
      <c r="L50" s="279" t="e">
        <f t="shared" si="6"/>
        <v>#REF!</v>
      </c>
      <c r="M50" s="278" t="e">
        <f t="shared" si="6"/>
        <v>#REF!</v>
      </c>
      <c r="N50" s="279" t="e">
        <f t="shared" si="6"/>
        <v>#REF!</v>
      </c>
      <c r="O50" s="279" t="e">
        <f t="shared" si="6"/>
        <v>#REF!</v>
      </c>
      <c r="P50" s="278" t="e">
        <f t="shared" si="6"/>
        <v>#REF!</v>
      </c>
      <c r="Q50" s="279" t="e">
        <f t="shared" si="6"/>
        <v>#REF!</v>
      </c>
      <c r="R50" s="279" t="e">
        <f t="shared" si="6"/>
        <v>#REF!</v>
      </c>
      <c r="S50" s="278" t="e">
        <f t="shared" si="6"/>
        <v>#REF!</v>
      </c>
      <c r="T50" s="279" t="e">
        <f t="shared" si="6"/>
        <v>#REF!</v>
      </c>
      <c r="U50" s="279" t="e">
        <f t="shared" si="6"/>
        <v>#REF!</v>
      </c>
      <c r="V50" s="278" t="e">
        <f t="shared" si="6"/>
        <v>#REF!</v>
      </c>
      <c r="W50" s="279" t="e">
        <f t="shared" si="6"/>
        <v>#REF!</v>
      </c>
      <c r="X50" s="279" t="e">
        <f t="shared" si="6"/>
        <v>#REF!</v>
      </c>
      <c r="Y50" s="278" t="e">
        <f t="shared" si="6"/>
        <v>#REF!</v>
      </c>
      <c r="Z50" s="279" t="e">
        <f t="shared" si="6"/>
        <v>#REF!</v>
      </c>
      <c r="AA50" s="279" t="e">
        <f t="shared" si="6"/>
        <v>#REF!</v>
      </c>
      <c r="AB50" s="278" t="e">
        <f t="shared" si="6"/>
        <v>#REF!</v>
      </c>
      <c r="AC50" s="279" t="e">
        <f t="shared" si="6"/>
        <v>#REF!</v>
      </c>
      <c r="AD50" s="279" t="e">
        <f t="shared" si="6"/>
        <v>#REF!</v>
      </c>
      <c r="AE50" s="278" t="e">
        <f t="shared" si="6"/>
        <v>#REF!</v>
      </c>
      <c r="AF50" s="279" t="e">
        <f t="shared" si="6"/>
        <v>#REF!</v>
      </c>
      <c r="AG50" s="279" t="e">
        <f t="shared" si="6"/>
        <v>#REF!</v>
      </c>
      <c r="AH50" s="278" t="e">
        <f t="shared" si="6"/>
        <v>#REF!</v>
      </c>
      <c r="AI50" s="280" t="e">
        <f t="shared" si="6"/>
        <v>#REF!</v>
      </c>
      <c r="AJ50" s="279" t="e">
        <f t="shared" si="6"/>
        <v>#REF!</v>
      </c>
      <c r="AK50" s="278" t="e">
        <f t="shared" si="6"/>
        <v>#REF!</v>
      </c>
      <c r="AL50" s="279" t="e">
        <f t="shared" si="6"/>
        <v>#REF!</v>
      </c>
      <c r="AM50" s="279" t="e">
        <f t="shared" si="6"/>
        <v>#REF!</v>
      </c>
      <c r="AN50" s="269" t="e">
        <f t="shared" si="4"/>
        <v>#REF!</v>
      </c>
    </row>
    <row r="51" spans="2:40" ht="14.25" thickBot="1" x14ac:dyDescent="0.2">
      <c r="B51" s="1070" t="s">
        <v>453</v>
      </c>
      <c r="C51" s="1071"/>
      <c r="D51" s="274" t="e">
        <f>IF(D50&gt;0,0,-(D50))</f>
        <v>#REF!</v>
      </c>
      <c r="E51" s="274" t="e">
        <f t="shared" ref="E51:F51" si="7">IF(E50&gt;0,0,-(E50))</f>
        <v>#REF!</v>
      </c>
      <c r="F51" s="274" t="e">
        <f t="shared" si="7"/>
        <v>#REF!</v>
      </c>
      <c r="G51" s="274" t="e">
        <f t="shared" ref="G51" si="8">IF(G50&gt;0,0,-(G50))</f>
        <v>#REF!</v>
      </c>
      <c r="H51" s="274" t="e">
        <f t="shared" ref="H51" si="9">IF(H50&gt;0,0,-(H50))</f>
        <v>#REF!</v>
      </c>
      <c r="I51" s="274" t="e">
        <f t="shared" ref="I51" si="10">IF(I50&gt;0,0,-(I50))</f>
        <v>#REF!</v>
      </c>
      <c r="J51" s="274" t="e">
        <f t="shared" ref="J51" si="11">IF(J50&gt;0,0,-(J50))</f>
        <v>#REF!</v>
      </c>
      <c r="K51" s="274" t="e">
        <f t="shared" ref="K51" si="12">IF(K50&gt;0,0,-(K50))</f>
        <v>#REF!</v>
      </c>
      <c r="L51" s="274" t="e">
        <f t="shared" ref="L51" si="13">IF(L50&gt;0,0,-(L50))</f>
        <v>#REF!</v>
      </c>
      <c r="M51" s="274" t="e">
        <f t="shared" ref="M51" si="14">IF(M50&gt;0,0,-(M50))</f>
        <v>#REF!</v>
      </c>
      <c r="N51" s="274" t="e">
        <f t="shared" ref="N51" si="15">IF(N50&gt;0,0,-(N50))</f>
        <v>#REF!</v>
      </c>
      <c r="O51" s="274" t="e">
        <f t="shared" ref="O51" si="16">IF(O50&gt;0,0,-(O50))</f>
        <v>#REF!</v>
      </c>
      <c r="P51" s="274" t="e">
        <f t="shared" ref="P51" si="17">IF(P50&gt;0,0,-(P50))</f>
        <v>#REF!</v>
      </c>
      <c r="Q51" s="274" t="e">
        <f t="shared" ref="Q51" si="18">IF(Q50&gt;0,0,-(Q50))</f>
        <v>#REF!</v>
      </c>
      <c r="R51" s="274" t="e">
        <f t="shared" ref="R51" si="19">IF(R50&gt;0,0,-(R50))</f>
        <v>#REF!</v>
      </c>
      <c r="S51" s="274" t="e">
        <f t="shared" ref="S51" si="20">IF(S50&gt;0,0,-(S50))</f>
        <v>#REF!</v>
      </c>
      <c r="T51" s="274" t="e">
        <f t="shared" ref="T51" si="21">IF(T50&gt;0,0,-(T50))</f>
        <v>#REF!</v>
      </c>
      <c r="U51" s="274" t="e">
        <f t="shared" ref="U51" si="22">IF(U50&gt;0,0,-(U50))</f>
        <v>#REF!</v>
      </c>
      <c r="V51" s="274" t="e">
        <f t="shared" ref="V51" si="23">IF(V50&gt;0,0,-(V50))</f>
        <v>#REF!</v>
      </c>
      <c r="W51" s="274" t="e">
        <f t="shared" ref="W51" si="24">IF(W50&gt;0,0,-(W50))</f>
        <v>#REF!</v>
      </c>
      <c r="X51" s="274" t="e">
        <f t="shared" ref="X51" si="25">IF(X50&gt;0,0,-(X50))</f>
        <v>#REF!</v>
      </c>
      <c r="Y51" s="274" t="e">
        <f t="shared" ref="Y51" si="26">IF(Y50&gt;0,0,-(Y50))</f>
        <v>#REF!</v>
      </c>
      <c r="Z51" s="274" t="e">
        <f t="shared" ref="Z51" si="27">IF(Z50&gt;0,0,-(Z50))</f>
        <v>#REF!</v>
      </c>
      <c r="AA51" s="274" t="e">
        <f t="shared" ref="AA51" si="28">IF(AA50&gt;0,0,-(AA50))</f>
        <v>#REF!</v>
      </c>
      <c r="AB51" s="274" t="e">
        <f t="shared" ref="AB51" si="29">IF(AB50&gt;0,0,-(AB50))</f>
        <v>#REF!</v>
      </c>
      <c r="AC51" s="274" t="e">
        <f t="shared" ref="AC51" si="30">IF(AC50&gt;0,0,-(AC50))</f>
        <v>#REF!</v>
      </c>
      <c r="AD51" s="274" t="e">
        <f t="shared" ref="AD51" si="31">IF(AD50&gt;0,0,-(AD50))</f>
        <v>#REF!</v>
      </c>
      <c r="AE51" s="274" t="e">
        <f t="shared" ref="AE51" si="32">IF(AE50&gt;0,0,-(AE50))</f>
        <v>#REF!</v>
      </c>
      <c r="AF51" s="274" t="e">
        <f t="shared" ref="AF51" si="33">IF(AF50&gt;0,0,-(AF50))</f>
        <v>#REF!</v>
      </c>
      <c r="AG51" s="274" t="e">
        <f t="shared" ref="AG51" si="34">IF(AG50&gt;0,0,-(AG50))</f>
        <v>#REF!</v>
      </c>
      <c r="AH51" s="274" t="e">
        <f t="shared" ref="AH51" si="35">IF(AH50&gt;0,0,-(AH50))</f>
        <v>#REF!</v>
      </c>
      <c r="AI51" s="274" t="e">
        <f t="shared" ref="AI51" si="36">IF(AI50&gt;0,0,-(AI50))</f>
        <v>#REF!</v>
      </c>
      <c r="AJ51" s="274" t="e">
        <f t="shared" ref="AJ51" si="37">IF(AJ50&gt;0,0,-(AJ50))</f>
        <v>#REF!</v>
      </c>
      <c r="AK51" s="274" t="e">
        <f t="shared" ref="AK51" si="38">IF(AK50&gt;0,0,-(AK50))</f>
        <v>#REF!</v>
      </c>
      <c r="AL51" s="274" t="e">
        <f t="shared" ref="AL51" si="39">IF(AL50&gt;0,0,-(AL50))</f>
        <v>#REF!</v>
      </c>
      <c r="AM51" s="274" t="e">
        <f t="shared" ref="AM51" si="40">IF(AM50&gt;0,0,-(AM50))</f>
        <v>#REF!</v>
      </c>
      <c r="AN51" s="276" t="e">
        <f t="shared" si="4"/>
        <v>#REF!</v>
      </c>
    </row>
  </sheetData>
  <mergeCells count="51">
    <mergeCell ref="B45:B49"/>
    <mergeCell ref="B50:C50"/>
    <mergeCell ref="B51:C51"/>
    <mergeCell ref="AE41:AG41"/>
    <mergeCell ref="AH41:AJ41"/>
    <mergeCell ref="AK41:AM41"/>
    <mergeCell ref="AN41:AN42"/>
    <mergeCell ref="B43:C43"/>
    <mergeCell ref="B44:C44"/>
    <mergeCell ref="M41:O41"/>
    <mergeCell ref="P41:R41"/>
    <mergeCell ref="S41:U41"/>
    <mergeCell ref="V41:X41"/>
    <mergeCell ref="Y41:AA41"/>
    <mergeCell ref="AB41:AD41"/>
    <mergeCell ref="J41:L41"/>
    <mergeCell ref="B34:C34"/>
    <mergeCell ref="B35:C35"/>
    <mergeCell ref="B41:C42"/>
    <mergeCell ref="D41:F41"/>
    <mergeCell ref="G41:I41"/>
    <mergeCell ref="B33:C33"/>
    <mergeCell ref="B22:C22"/>
    <mergeCell ref="B23:C23"/>
    <mergeCell ref="B24:C24"/>
    <mergeCell ref="B25:C25"/>
    <mergeCell ref="B26:C26"/>
    <mergeCell ref="B27:C27"/>
    <mergeCell ref="B28:C28"/>
    <mergeCell ref="B29:C29"/>
    <mergeCell ref="B30:C30"/>
    <mergeCell ref="B31:C31"/>
    <mergeCell ref="B32:C32"/>
    <mergeCell ref="AK4:AM4"/>
    <mergeCell ref="AN4:AN5"/>
    <mergeCell ref="B6:C8"/>
    <mergeCell ref="B19:C19"/>
    <mergeCell ref="B20:C20"/>
    <mergeCell ref="AE4:AG4"/>
    <mergeCell ref="AH4:AJ4"/>
    <mergeCell ref="B21:C21"/>
    <mergeCell ref="S4:U4"/>
    <mergeCell ref="V4:X4"/>
    <mergeCell ref="Y4:AA4"/>
    <mergeCell ref="AB4:AD4"/>
    <mergeCell ref="B4:C5"/>
    <mergeCell ref="D4:F4"/>
    <mergeCell ref="G4:I4"/>
    <mergeCell ref="J4:L4"/>
    <mergeCell ref="M4:O4"/>
    <mergeCell ref="P4:R4"/>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BK52"/>
  <sheetViews>
    <sheetView topLeftCell="A3" zoomScale="76" zoomScaleNormal="76" workbookViewId="0">
      <selection activeCell="C41" sqref="C41"/>
    </sheetView>
  </sheetViews>
  <sheetFormatPr defaultRowHeight="13.5" x14ac:dyDescent="0.15"/>
  <cols>
    <col min="1" max="1" width="1.625" style="26" customWidth="1"/>
    <col min="2" max="3" width="11.625" style="26" customWidth="1"/>
    <col min="4" max="39" width="6.125" style="26" customWidth="1"/>
    <col min="40" max="40" width="7" style="26" customWidth="1"/>
    <col min="41" max="41" width="1.5" style="26" customWidth="1"/>
    <col min="42" max="16384" width="9" style="26"/>
  </cols>
  <sheetData>
    <row r="1" spans="2:63" ht="9.9499999999999993" customHeight="1" x14ac:dyDescent="0.15"/>
    <row r="2" spans="2:63" ht="24.95" customHeight="1" x14ac:dyDescent="0.15">
      <c r="B2" s="2" t="s">
        <v>510</v>
      </c>
      <c r="C2" s="2"/>
      <c r="D2" s="5"/>
      <c r="E2" s="5"/>
      <c r="F2" s="5"/>
      <c r="G2" s="5"/>
      <c r="H2" s="5"/>
      <c r="I2" s="5"/>
      <c r="J2" s="5"/>
      <c r="K2" s="5"/>
      <c r="L2" s="281" t="s">
        <v>203</v>
      </c>
      <c r="M2" s="257" t="s">
        <v>511</v>
      </c>
      <c r="N2" s="61"/>
      <c r="O2" s="281" t="s">
        <v>204</v>
      </c>
      <c r="P2" s="257" t="s">
        <v>263</v>
      </c>
      <c r="Q2" s="5"/>
      <c r="R2" s="5"/>
      <c r="S2" s="5"/>
      <c r="T2" s="5"/>
      <c r="U2" s="5"/>
      <c r="V2" s="5"/>
      <c r="W2" s="28"/>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440" t="s">
        <v>207</v>
      </c>
      <c r="C3" s="2"/>
      <c r="D3" s="5"/>
      <c r="E3" s="5"/>
      <c r="F3" s="5"/>
      <c r="G3" s="5"/>
      <c r="H3" s="5"/>
      <c r="I3" s="5"/>
      <c r="J3" s="5"/>
      <c r="K3" s="5"/>
      <c r="L3" s="5"/>
      <c r="M3" s="28"/>
      <c r="N3" s="5"/>
      <c r="O3" s="5"/>
      <c r="P3" s="28"/>
      <c r="Q3" s="5"/>
      <c r="R3" s="5"/>
      <c r="S3" s="5"/>
      <c r="T3" s="5"/>
      <c r="U3" s="5"/>
      <c r="V3" s="5"/>
      <c r="W3" s="28"/>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76" t="s">
        <v>512</v>
      </c>
      <c r="C4" s="1077"/>
      <c r="D4" s="1072">
        <v>1</v>
      </c>
      <c r="E4" s="1073"/>
      <c r="F4" s="1074"/>
      <c r="G4" s="1072">
        <v>2</v>
      </c>
      <c r="H4" s="1073"/>
      <c r="I4" s="1074"/>
      <c r="J4" s="1072">
        <v>3</v>
      </c>
      <c r="K4" s="1073"/>
      <c r="L4" s="1074"/>
      <c r="M4" s="1072">
        <v>4</v>
      </c>
      <c r="N4" s="1073"/>
      <c r="O4" s="1074"/>
      <c r="P4" s="1072">
        <v>5</v>
      </c>
      <c r="Q4" s="1073"/>
      <c r="R4" s="1074"/>
      <c r="S4" s="1072">
        <v>6</v>
      </c>
      <c r="T4" s="1073"/>
      <c r="U4" s="1074"/>
      <c r="V4" s="1072">
        <v>7</v>
      </c>
      <c r="W4" s="1073"/>
      <c r="X4" s="1074"/>
      <c r="Y4" s="1072">
        <v>8</v>
      </c>
      <c r="Z4" s="1073"/>
      <c r="AA4" s="1074"/>
      <c r="AB4" s="1072">
        <v>9</v>
      </c>
      <c r="AC4" s="1073"/>
      <c r="AD4" s="1074"/>
      <c r="AE4" s="1072">
        <v>10</v>
      </c>
      <c r="AF4" s="1073"/>
      <c r="AG4" s="1074"/>
      <c r="AH4" s="1072">
        <v>11</v>
      </c>
      <c r="AI4" s="1073"/>
      <c r="AJ4" s="1074"/>
      <c r="AK4" s="1072">
        <v>12</v>
      </c>
      <c r="AL4" s="1073"/>
      <c r="AM4" s="1074"/>
      <c r="AN4" s="1075" t="s">
        <v>30</v>
      </c>
    </row>
    <row r="5" spans="2:63" ht="20.100000000000001" customHeight="1" x14ac:dyDescent="0.15">
      <c r="B5" s="1057"/>
      <c r="C5" s="1039"/>
      <c r="D5" s="467" t="s">
        <v>31</v>
      </c>
      <c r="E5" s="44" t="s">
        <v>32</v>
      </c>
      <c r="F5" s="45" t="s">
        <v>33</v>
      </c>
      <c r="G5" s="467" t="s">
        <v>31</v>
      </c>
      <c r="H5" s="45" t="s">
        <v>32</v>
      </c>
      <c r="I5" s="45" t="s">
        <v>33</v>
      </c>
      <c r="J5" s="467" t="s">
        <v>31</v>
      </c>
      <c r="K5" s="45" t="s">
        <v>32</v>
      </c>
      <c r="L5" s="45" t="s">
        <v>33</v>
      </c>
      <c r="M5" s="467" t="s">
        <v>31</v>
      </c>
      <c r="N5" s="45" t="s">
        <v>32</v>
      </c>
      <c r="O5" s="45" t="s">
        <v>33</v>
      </c>
      <c r="P5" s="467" t="s">
        <v>31</v>
      </c>
      <c r="Q5" s="45" t="s">
        <v>32</v>
      </c>
      <c r="R5" s="45" t="s">
        <v>33</v>
      </c>
      <c r="S5" s="467" t="s">
        <v>31</v>
      </c>
      <c r="T5" s="500" t="s">
        <v>32</v>
      </c>
      <c r="U5" s="500" t="s">
        <v>33</v>
      </c>
      <c r="V5" s="467" t="s">
        <v>31</v>
      </c>
      <c r="W5" s="45" t="s">
        <v>32</v>
      </c>
      <c r="X5" s="45" t="s">
        <v>33</v>
      </c>
      <c r="Y5" s="467" t="s">
        <v>31</v>
      </c>
      <c r="Z5" s="45" t="s">
        <v>32</v>
      </c>
      <c r="AA5" s="45" t="s">
        <v>33</v>
      </c>
      <c r="AB5" s="467" t="s">
        <v>31</v>
      </c>
      <c r="AC5" s="45" t="s">
        <v>32</v>
      </c>
      <c r="AD5" s="45" t="s">
        <v>33</v>
      </c>
      <c r="AE5" s="467" t="s">
        <v>31</v>
      </c>
      <c r="AF5" s="45" t="s">
        <v>32</v>
      </c>
      <c r="AG5" s="45" t="s">
        <v>33</v>
      </c>
      <c r="AH5" s="467" t="s">
        <v>31</v>
      </c>
      <c r="AI5" s="45" t="s">
        <v>32</v>
      </c>
      <c r="AJ5" s="45" t="s">
        <v>33</v>
      </c>
      <c r="AK5" s="467" t="s">
        <v>31</v>
      </c>
      <c r="AL5" s="45" t="s">
        <v>32</v>
      </c>
      <c r="AM5" s="45" t="s">
        <v>33</v>
      </c>
      <c r="AN5" s="1052"/>
    </row>
    <row r="6" spans="2:63" ht="20.100000000000001" customHeight="1" x14ac:dyDescent="0.15">
      <c r="B6" s="1053" t="s">
        <v>513</v>
      </c>
      <c r="C6" s="1054"/>
      <c r="D6" s="47"/>
      <c r="E6" s="5"/>
      <c r="F6" s="5"/>
      <c r="G6" s="5"/>
      <c r="H6" s="5"/>
      <c r="I6" s="5"/>
      <c r="J6" s="5"/>
      <c r="K6" s="5"/>
      <c r="L6" s="5"/>
      <c r="M6" s="5"/>
      <c r="N6" s="5"/>
      <c r="O6" s="28"/>
      <c r="P6" s="28"/>
      <c r="Q6" s="5"/>
      <c r="R6" s="5"/>
      <c r="S6" s="5"/>
      <c r="T6" s="5"/>
      <c r="U6" s="5"/>
      <c r="V6" s="5"/>
      <c r="W6" s="5"/>
      <c r="X6" s="5"/>
      <c r="Y6" s="5"/>
      <c r="Z6" s="5"/>
      <c r="AA6" s="5"/>
      <c r="AB6" s="5"/>
      <c r="AC6" s="5"/>
      <c r="AD6" s="5"/>
      <c r="AE6" s="5"/>
      <c r="AF6" s="5"/>
      <c r="AG6" s="5"/>
      <c r="AH6" s="5"/>
      <c r="AI6" s="5"/>
      <c r="AJ6" s="5"/>
      <c r="AK6" s="5"/>
      <c r="AL6" s="5"/>
      <c r="AM6" s="5"/>
      <c r="AN6" s="48"/>
    </row>
    <row r="7" spans="2:63" ht="20.100000000000001" customHeight="1" x14ac:dyDescent="0.15">
      <c r="B7" s="1055"/>
      <c r="C7" s="1056"/>
      <c r="D7" s="47"/>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8"/>
    </row>
    <row r="8" spans="2:63" ht="20.100000000000001" customHeight="1" x14ac:dyDescent="0.15">
      <c r="B8" s="1057"/>
      <c r="C8" s="1039"/>
      <c r="D8" s="469"/>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1"/>
    </row>
    <row r="9" spans="2:63" ht="20.100000000000001" customHeight="1" x14ac:dyDescent="0.15">
      <c r="B9" s="1078" t="s">
        <v>361</v>
      </c>
      <c r="C9" s="1079"/>
      <c r="D9" s="270"/>
      <c r="E9" s="53"/>
      <c r="F9" s="53"/>
      <c r="G9" s="270"/>
      <c r="H9" s="53"/>
      <c r="I9" s="53"/>
      <c r="J9" s="270"/>
      <c r="K9" s="53">
        <v>5</v>
      </c>
      <c r="L9" s="53">
        <v>8</v>
      </c>
      <c r="M9" s="270">
        <v>5</v>
      </c>
      <c r="N9" s="53"/>
      <c r="O9" s="53"/>
      <c r="P9" s="270"/>
      <c r="Q9" s="53"/>
      <c r="R9" s="53"/>
      <c r="S9" s="270"/>
      <c r="T9" s="53"/>
      <c r="U9" s="53"/>
      <c r="V9" s="270"/>
      <c r="W9" s="53"/>
      <c r="X9" s="53"/>
      <c r="Y9" s="270"/>
      <c r="Z9" s="53"/>
      <c r="AA9" s="53"/>
      <c r="AB9" s="270"/>
      <c r="AC9" s="53"/>
      <c r="AD9" s="53"/>
      <c r="AE9" s="270"/>
      <c r="AF9" s="53"/>
      <c r="AG9" s="53"/>
      <c r="AH9" s="270"/>
      <c r="AI9" s="53"/>
      <c r="AJ9" s="53"/>
      <c r="AK9" s="270"/>
      <c r="AL9" s="53"/>
      <c r="AM9" s="53"/>
      <c r="AN9" s="54">
        <f>SUM(D9:AM9)</f>
        <v>18</v>
      </c>
    </row>
    <row r="10" spans="2:63" ht="20.100000000000001" customHeight="1" x14ac:dyDescent="0.15">
      <c r="B10" s="1078" t="s">
        <v>362</v>
      </c>
      <c r="C10" s="1079"/>
      <c r="D10" s="270"/>
      <c r="E10" s="53"/>
      <c r="F10" s="53"/>
      <c r="G10" s="270"/>
      <c r="H10" s="53"/>
      <c r="I10" s="53">
        <v>0.5</v>
      </c>
      <c r="J10" s="270"/>
      <c r="K10" s="53"/>
      <c r="L10" s="53">
        <v>0.5</v>
      </c>
      <c r="M10" s="270"/>
      <c r="N10" s="53"/>
      <c r="O10" s="53"/>
      <c r="P10" s="270"/>
      <c r="Q10" s="53"/>
      <c r="R10" s="53"/>
      <c r="S10" s="270">
        <v>0.5</v>
      </c>
      <c r="T10" s="53"/>
      <c r="U10" s="53"/>
      <c r="V10" s="270"/>
      <c r="W10" s="53"/>
      <c r="X10" s="53"/>
      <c r="Y10" s="270"/>
      <c r="Z10" s="53"/>
      <c r="AA10" s="53"/>
      <c r="AB10" s="270">
        <v>0.5</v>
      </c>
      <c r="AC10" s="53"/>
      <c r="AD10" s="53"/>
      <c r="AE10" s="270"/>
      <c r="AF10" s="53"/>
      <c r="AG10" s="53"/>
      <c r="AH10" s="270">
        <v>0.5</v>
      </c>
      <c r="AI10" s="53"/>
      <c r="AJ10" s="53"/>
      <c r="AK10" s="270"/>
      <c r="AL10" s="53"/>
      <c r="AM10" s="53"/>
      <c r="AN10" s="54">
        <f t="shared" ref="AN10:AN35" si="0">SUM(D10:AM10)</f>
        <v>2.5</v>
      </c>
    </row>
    <row r="11" spans="2:63" ht="20.100000000000001" customHeight="1" x14ac:dyDescent="0.15">
      <c r="B11" s="1078" t="s">
        <v>363</v>
      </c>
      <c r="C11" s="1079"/>
      <c r="D11" s="270"/>
      <c r="E11" s="53"/>
      <c r="F11" s="53"/>
      <c r="G11" s="270"/>
      <c r="H11" s="53"/>
      <c r="I11" s="53"/>
      <c r="J11" s="270"/>
      <c r="K11" s="53"/>
      <c r="L11" s="53">
        <v>0.5</v>
      </c>
      <c r="M11" s="270"/>
      <c r="N11" s="53"/>
      <c r="O11" s="53"/>
      <c r="P11" s="270"/>
      <c r="Q11" s="53">
        <v>0.5</v>
      </c>
      <c r="R11" s="53">
        <v>0.5</v>
      </c>
      <c r="S11" s="270"/>
      <c r="T11" s="53"/>
      <c r="U11" s="53">
        <v>0.5</v>
      </c>
      <c r="V11" s="270"/>
      <c r="W11" s="53">
        <v>0.5</v>
      </c>
      <c r="X11" s="53"/>
      <c r="Y11" s="270"/>
      <c r="Z11" s="53">
        <v>0.5</v>
      </c>
      <c r="AA11" s="53"/>
      <c r="AB11" s="270"/>
      <c r="AC11" s="53"/>
      <c r="AD11" s="53"/>
      <c r="AE11" s="270"/>
      <c r="AF11" s="53"/>
      <c r="AG11" s="53"/>
      <c r="AH11" s="270"/>
      <c r="AI11" s="53">
        <v>0.5</v>
      </c>
      <c r="AJ11" s="53"/>
      <c r="AK11" s="270"/>
      <c r="AL11" s="53"/>
      <c r="AM11" s="53">
        <v>0.5</v>
      </c>
      <c r="AN11" s="54">
        <f t="shared" si="0"/>
        <v>4</v>
      </c>
    </row>
    <row r="12" spans="2:63" ht="20.100000000000001" customHeight="1" x14ac:dyDescent="0.15">
      <c r="B12" s="1078" t="s">
        <v>364</v>
      </c>
      <c r="C12" s="1079"/>
      <c r="D12" s="270"/>
      <c r="E12" s="53"/>
      <c r="F12" s="53"/>
      <c r="G12" s="270"/>
      <c r="H12" s="53"/>
      <c r="I12" s="53"/>
      <c r="J12" s="270"/>
      <c r="K12" s="53"/>
      <c r="L12" s="53"/>
      <c r="M12" s="270"/>
      <c r="N12" s="53"/>
      <c r="O12" s="53"/>
      <c r="P12" s="270"/>
      <c r="Q12" s="53"/>
      <c r="R12" s="53"/>
      <c r="S12" s="270"/>
      <c r="T12" s="53"/>
      <c r="U12" s="53">
        <v>12</v>
      </c>
      <c r="V12" s="270">
        <v>4</v>
      </c>
      <c r="W12" s="53">
        <v>4</v>
      </c>
      <c r="X12" s="53"/>
      <c r="Y12" s="270"/>
      <c r="Z12" s="53"/>
      <c r="AA12" s="53"/>
      <c r="AB12" s="270"/>
      <c r="AC12" s="53"/>
      <c r="AD12" s="53"/>
      <c r="AE12" s="270"/>
      <c r="AF12" s="53"/>
      <c r="AG12" s="53"/>
      <c r="AH12" s="270"/>
      <c r="AI12" s="53"/>
      <c r="AJ12" s="53"/>
      <c r="AK12" s="270"/>
      <c r="AL12" s="53"/>
      <c r="AM12" s="53"/>
      <c r="AN12" s="54">
        <f t="shared" si="0"/>
        <v>20</v>
      </c>
    </row>
    <row r="13" spans="2:63" ht="20.100000000000001" customHeight="1" x14ac:dyDescent="0.15">
      <c r="B13" s="1078" t="s">
        <v>365</v>
      </c>
      <c r="C13" s="1079"/>
      <c r="D13" s="270"/>
      <c r="E13" s="53"/>
      <c r="F13" s="53"/>
      <c r="G13" s="270"/>
      <c r="H13" s="53"/>
      <c r="I13" s="53"/>
      <c r="J13" s="270"/>
      <c r="K13" s="53"/>
      <c r="L13" s="53"/>
      <c r="M13" s="270"/>
      <c r="N13" s="53"/>
      <c r="O13" s="53"/>
      <c r="P13" s="270"/>
      <c r="Q13" s="53"/>
      <c r="R13" s="53"/>
      <c r="S13" s="270"/>
      <c r="T13" s="53"/>
      <c r="U13" s="53"/>
      <c r="V13" s="270"/>
      <c r="W13" s="53"/>
      <c r="X13" s="53"/>
      <c r="Y13" s="270"/>
      <c r="Z13" s="53">
        <v>4</v>
      </c>
      <c r="AA13" s="53">
        <v>4</v>
      </c>
      <c r="AB13" s="270"/>
      <c r="AC13" s="53"/>
      <c r="AD13" s="53"/>
      <c r="AE13" s="270"/>
      <c r="AF13" s="53"/>
      <c r="AG13" s="53"/>
      <c r="AH13" s="270"/>
      <c r="AI13" s="53"/>
      <c r="AJ13" s="53"/>
      <c r="AK13" s="270"/>
      <c r="AL13" s="53"/>
      <c r="AM13" s="53"/>
      <c r="AN13" s="54">
        <f t="shared" si="0"/>
        <v>8</v>
      </c>
    </row>
    <row r="14" spans="2:63" ht="20.100000000000001" customHeight="1" x14ac:dyDescent="0.15">
      <c r="B14" s="1078" t="s">
        <v>366</v>
      </c>
      <c r="C14" s="1079"/>
      <c r="D14" s="270"/>
      <c r="E14" s="53"/>
      <c r="F14" s="53"/>
      <c r="G14" s="270"/>
      <c r="H14" s="53"/>
      <c r="I14" s="53">
        <v>8</v>
      </c>
      <c r="J14" s="270">
        <v>4</v>
      </c>
      <c r="K14" s="53"/>
      <c r="L14" s="53"/>
      <c r="M14" s="270"/>
      <c r="N14" s="53"/>
      <c r="O14" s="53"/>
      <c r="P14" s="270"/>
      <c r="Q14" s="53"/>
      <c r="R14" s="53"/>
      <c r="S14" s="270"/>
      <c r="T14" s="53"/>
      <c r="U14" s="53"/>
      <c r="V14" s="270"/>
      <c r="W14" s="53"/>
      <c r="X14" s="53"/>
      <c r="Y14" s="270"/>
      <c r="Z14" s="53"/>
      <c r="AA14" s="53"/>
      <c r="AB14" s="270"/>
      <c r="AC14" s="53"/>
      <c r="AD14" s="53"/>
      <c r="AE14" s="270"/>
      <c r="AF14" s="53"/>
      <c r="AG14" s="53"/>
      <c r="AH14" s="270"/>
      <c r="AI14" s="53"/>
      <c r="AJ14" s="53"/>
      <c r="AK14" s="270"/>
      <c r="AL14" s="53"/>
      <c r="AM14" s="53"/>
      <c r="AN14" s="54">
        <f t="shared" si="0"/>
        <v>12</v>
      </c>
    </row>
    <row r="15" spans="2:63" ht="20.100000000000001" customHeight="1" x14ac:dyDescent="0.15">
      <c r="B15" s="1078" t="s">
        <v>367</v>
      </c>
      <c r="C15" s="1079"/>
      <c r="D15" s="270"/>
      <c r="E15" s="53"/>
      <c r="F15" s="53"/>
      <c r="G15" s="270"/>
      <c r="H15" s="53"/>
      <c r="I15" s="53"/>
      <c r="J15" s="270">
        <v>2</v>
      </c>
      <c r="K15" s="53"/>
      <c r="L15" s="53"/>
      <c r="M15" s="270"/>
      <c r="N15" s="53"/>
      <c r="O15" s="53"/>
      <c r="P15" s="270">
        <v>2</v>
      </c>
      <c r="Q15" s="53"/>
      <c r="R15" s="53"/>
      <c r="S15" s="270"/>
      <c r="T15" s="53"/>
      <c r="U15" s="53"/>
      <c r="V15" s="270"/>
      <c r="W15" s="53">
        <v>2</v>
      </c>
      <c r="X15" s="53"/>
      <c r="Y15" s="270"/>
      <c r="Z15" s="53"/>
      <c r="AA15" s="53"/>
      <c r="AB15" s="270"/>
      <c r="AC15" s="53">
        <v>2</v>
      </c>
      <c r="AD15" s="53"/>
      <c r="AE15" s="270"/>
      <c r="AF15" s="53">
        <v>2</v>
      </c>
      <c r="AG15" s="53"/>
      <c r="AH15" s="270"/>
      <c r="AI15" s="53"/>
      <c r="AJ15" s="53"/>
      <c r="AK15" s="270"/>
      <c r="AL15" s="53"/>
      <c r="AM15" s="53"/>
      <c r="AN15" s="54">
        <f t="shared" si="0"/>
        <v>10</v>
      </c>
    </row>
    <row r="16" spans="2:63" ht="20.100000000000001" customHeight="1" x14ac:dyDescent="0.15">
      <c r="B16" s="1078" t="s">
        <v>514</v>
      </c>
      <c r="C16" s="1147"/>
      <c r="D16" s="270"/>
      <c r="E16" s="53"/>
      <c r="F16" s="53"/>
      <c r="G16" s="270"/>
      <c r="H16" s="53"/>
      <c r="I16" s="53"/>
      <c r="J16" s="270"/>
      <c r="K16" s="53"/>
      <c r="L16" s="53"/>
      <c r="M16" s="270"/>
      <c r="N16" s="53"/>
      <c r="O16" s="53"/>
      <c r="P16" s="270"/>
      <c r="Q16" s="53"/>
      <c r="R16" s="53"/>
      <c r="S16" s="270"/>
      <c r="T16" s="53"/>
      <c r="U16" s="53"/>
      <c r="V16" s="270"/>
      <c r="W16" s="53"/>
      <c r="X16" s="53"/>
      <c r="Y16" s="270"/>
      <c r="Z16" s="53"/>
      <c r="AA16" s="53"/>
      <c r="AB16" s="270"/>
      <c r="AC16" s="53"/>
      <c r="AD16" s="53"/>
      <c r="AE16" s="270"/>
      <c r="AF16" s="53"/>
      <c r="AG16" s="53"/>
      <c r="AH16" s="270"/>
      <c r="AI16" s="53">
        <v>20</v>
      </c>
      <c r="AJ16" s="53">
        <v>20</v>
      </c>
      <c r="AK16" s="270"/>
      <c r="AL16" s="53"/>
      <c r="AM16" s="53"/>
      <c r="AN16" s="54">
        <f t="shared" si="0"/>
        <v>40</v>
      </c>
    </row>
    <row r="17" spans="2:40" x14ac:dyDescent="0.15">
      <c r="B17" s="1078" t="s">
        <v>368</v>
      </c>
      <c r="C17" s="1079"/>
      <c r="D17" s="270"/>
      <c r="E17" s="53">
        <v>10</v>
      </c>
      <c r="F17" s="53">
        <v>10</v>
      </c>
      <c r="G17" s="270">
        <v>10</v>
      </c>
      <c r="H17" s="53">
        <v>10</v>
      </c>
      <c r="I17" s="53"/>
      <c r="J17" s="270"/>
      <c r="K17" s="53"/>
      <c r="L17" s="53"/>
      <c r="M17" s="270"/>
      <c r="N17" s="53"/>
      <c r="O17" s="53"/>
      <c r="P17" s="270"/>
      <c r="Q17" s="53"/>
      <c r="R17" s="53"/>
      <c r="S17" s="270"/>
      <c r="T17" s="53"/>
      <c r="U17" s="53"/>
      <c r="V17" s="270"/>
      <c r="W17" s="53"/>
      <c r="X17" s="53"/>
      <c r="Y17" s="270"/>
      <c r="Z17" s="53"/>
      <c r="AA17" s="53"/>
      <c r="AB17" s="270"/>
      <c r="AC17" s="53"/>
      <c r="AD17" s="53"/>
      <c r="AE17" s="270"/>
      <c r="AF17" s="53"/>
      <c r="AG17" s="53"/>
      <c r="AH17" s="270"/>
      <c r="AI17" s="53"/>
      <c r="AJ17" s="53"/>
      <c r="AK17" s="270"/>
      <c r="AL17" s="53"/>
      <c r="AM17" s="53"/>
      <c r="AN17" s="54">
        <f t="shared" si="0"/>
        <v>40</v>
      </c>
    </row>
    <row r="18" spans="2:40" x14ac:dyDescent="0.15">
      <c r="B18" s="1078" t="s">
        <v>369</v>
      </c>
      <c r="C18" s="1079"/>
      <c r="D18" s="270"/>
      <c r="E18" s="53">
        <v>1</v>
      </c>
      <c r="F18" s="53">
        <v>1</v>
      </c>
      <c r="G18" s="270">
        <v>1</v>
      </c>
      <c r="H18" s="53">
        <v>1</v>
      </c>
      <c r="I18" s="53">
        <v>1</v>
      </c>
      <c r="J18" s="270"/>
      <c r="K18" s="53"/>
      <c r="L18" s="53"/>
      <c r="M18" s="270"/>
      <c r="N18" s="53"/>
      <c r="O18" s="53"/>
      <c r="P18" s="270"/>
      <c r="Q18" s="53"/>
      <c r="R18" s="53"/>
      <c r="S18" s="270"/>
      <c r="T18" s="53"/>
      <c r="U18" s="53"/>
      <c r="V18" s="270"/>
      <c r="W18" s="53"/>
      <c r="X18" s="53"/>
      <c r="Y18" s="270"/>
      <c r="Z18" s="53"/>
      <c r="AA18" s="53"/>
      <c r="AB18" s="270"/>
      <c r="AC18" s="53"/>
      <c r="AD18" s="53"/>
      <c r="AE18" s="270"/>
      <c r="AF18" s="53"/>
      <c r="AG18" s="53"/>
      <c r="AH18" s="270"/>
      <c r="AI18" s="53"/>
      <c r="AJ18" s="53"/>
      <c r="AK18" s="270"/>
      <c r="AL18" s="53"/>
      <c r="AM18" s="53"/>
      <c r="AN18" s="54">
        <f t="shared" si="0"/>
        <v>5</v>
      </c>
    </row>
    <row r="19" spans="2:40" x14ac:dyDescent="0.15">
      <c r="B19" s="1078" t="s">
        <v>135</v>
      </c>
      <c r="C19" s="1079"/>
      <c r="D19" s="270"/>
      <c r="E19" s="53"/>
      <c r="F19" s="53"/>
      <c r="G19" s="270"/>
      <c r="H19" s="53"/>
      <c r="I19" s="53"/>
      <c r="J19" s="270"/>
      <c r="K19" s="53"/>
      <c r="L19" s="53"/>
      <c r="M19" s="270"/>
      <c r="N19" s="53"/>
      <c r="O19" s="53">
        <v>1</v>
      </c>
      <c r="P19" s="270"/>
      <c r="Q19" s="53"/>
      <c r="R19" s="53"/>
      <c r="S19" s="270"/>
      <c r="T19" s="53"/>
      <c r="U19" s="53">
        <v>1</v>
      </c>
      <c r="V19" s="270"/>
      <c r="W19" s="53"/>
      <c r="X19" s="53">
        <v>1</v>
      </c>
      <c r="Y19" s="270"/>
      <c r="Z19" s="53"/>
      <c r="AA19" s="53">
        <v>1</v>
      </c>
      <c r="AB19" s="270"/>
      <c r="AC19" s="53"/>
      <c r="AD19" s="53"/>
      <c r="AE19" s="270"/>
      <c r="AF19" s="53">
        <v>1</v>
      </c>
      <c r="AG19" s="53"/>
      <c r="AH19" s="270"/>
      <c r="AI19" s="53"/>
      <c r="AJ19" s="53"/>
      <c r="AK19" s="270"/>
      <c r="AL19" s="53"/>
      <c r="AM19" s="53">
        <v>9</v>
      </c>
      <c r="AN19" s="54">
        <f t="shared" si="0"/>
        <v>14</v>
      </c>
    </row>
    <row r="20" spans="2:40" x14ac:dyDescent="0.15">
      <c r="B20" s="1078"/>
      <c r="C20" s="1079"/>
      <c r="D20" s="270"/>
      <c r="E20" s="53"/>
      <c r="F20" s="53"/>
      <c r="G20" s="270"/>
      <c r="H20" s="53"/>
      <c r="I20" s="53"/>
      <c r="J20" s="270"/>
      <c r="K20" s="53"/>
      <c r="L20" s="53"/>
      <c r="M20" s="270"/>
      <c r="N20" s="53"/>
      <c r="O20" s="53"/>
      <c r="P20" s="270"/>
      <c r="Q20" s="53"/>
      <c r="R20" s="53"/>
      <c r="S20" s="270"/>
      <c r="T20" s="53"/>
      <c r="U20" s="53"/>
      <c r="V20" s="270"/>
      <c r="W20" s="53"/>
      <c r="X20" s="53"/>
      <c r="Y20" s="270"/>
      <c r="Z20" s="53"/>
      <c r="AA20" s="53"/>
      <c r="AB20" s="270"/>
      <c r="AC20" s="53"/>
      <c r="AD20" s="53"/>
      <c r="AE20" s="270"/>
      <c r="AF20" s="53"/>
      <c r="AG20" s="53"/>
      <c r="AH20" s="270"/>
      <c r="AI20" s="53"/>
      <c r="AJ20" s="53"/>
      <c r="AK20" s="270"/>
      <c r="AL20" s="53"/>
      <c r="AM20" s="53"/>
      <c r="AN20" s="54">
        <f t="shared" si="0"/>
        <v>0</v>
      </c>
    </row>
    <row r="21" spans="2:40" x14ac:dyDescent="0.15">
      <c r="B21" s="1078"/>
      <c r="C21" s="1079"/>
      <c r="D21" s="270"/>
      <c r="E21" s="53"/>
      <c r="F21" s="53"/>
      <c r="G21" s="270"/>
      <c r="H21" s="53"/>
      <c r="I21" s="53"/>
      <c r="J21" s="270"/>
      <c r="K21" s="53"/>
      <c r="L21" s="53"/>
      <c r="M21" s="270"/>
      <c r="N21" s="53"/>
      <c r="O21" s="53"/>
      <c r="P21" s="270"/>
      <c r="Q21" s="53"/>
      <c r="R21" s="53"/>
      <c r="S21" s="270"/>
      <c r="T21" s="53"/>
      <c r="U21" s="53"/>
      <c r="V21" s="270"/>
      <c r="W21" s="53"/>
      <c r="X21" s="53"/>
      <c r="Y21" s="270"/>
      <c r="Z21" s="53"/>
      <c r="AA21" s="53"/>
      <c r="AB21" s="270"/>
      <c r="AC21" s="53"/>
      <c r="AD21" s="53"/>
      <c r="AE21" s="270"/>
      <c r="AF21" s="53"/>
      <c r="AG21" s="53"/>
      <c r="AH21" s="270"/>
      <c r="AI21" s="53"/>
      <c r="AJ21" s="53"/>
      <c r="AK21" s="270"/>
      <c r="AL21" s="53"/>
      <c r="AM21" s="53"/>
      <c r="AN21" s="54">
        <f t="shared" si="0"/>
        <v>0</v>
      </c>
    </row>
    <row r="22" spans="2:40" x14ac:dyDescent="0.15">
      <c r="B22" s="1078"/>
      <c r="C22" s="1079"/>
      <c r="D22" s="270"/>
      <c r="E22" s="53"/>
      <c r="F22" s="53"/>
      <c r="G22" s="270"/>
      <c r="H22" s="53"/>
      <c r="I22" s="53"/>
      <c r="J22" s="270"/>
      <c r="K22" s="53"/>
      <c r="L22" s="53"/>
      <c r="M22" s="270"/>
      <c r="N22" s="53"/>
      <c r="O22" s="53"/>
      <c r="P22" s="270"/>
      <c r="Q22" s="53"/>
      <c r="R22" s="53"/>
      <c r="S22" s="270"/>
      <c r="T22" s="53"/>
      <c r="U22" s="53"/>
      <c r="V22" s="270"/>
      <c r="W22" s="53"/>
      <c r="X22" s="53"/>
      <c r="Y22" s="270"/>
      <c r="Z22" s="53"/>
      <c r="AA22" s="53"/>
      <c r="AB22" s="270"/>
      <c r="AC22" s="53"/>
      <c r="AD22" s="53"/>
      <c r="AE22" s="270"/>
      <c r="AF22" s="53"/>
      <c r="AG22" s="53"/>
      <c r="AH22" s="270"/>
      <c r="AI22" s="53"/>
      <c r="AJ22" s="53"/>
      <c r="AK22" s="270"/>
      <c r="AL22" s="53"/>
      <c r="AM22" s="53"/>
      <c r="AN22" s="54">
        <f t="shared" si="0"/>
        <v>0</v>
      </c>
    </row>
    <row r="23" spans="2:40" x14ac:dyDescent="0.15">
      <c r="B23" s="1078"/>
      <c r="C23" s="1079"/>
      <c r="D23" s="270"/>
      <c r="E23" s="53"/>
      <c r="F23" s="53"/>
      <c r="G23" s="270"/>
      <c r="H23" s="53"/>
      <c r="I23" s="53"/>
      <c r="J23" s="270"/>
      <c r="K23" s="53"/>
      <c r="L23" s="53"/>
      <c r="M23" s="270"/>
      <c r="N23" s="53"/>
      <c r="O23" s="53"/>
      <c r="P23" s="270"/>
      <c r="Q23" s="53"/>
      <c r="R23" s="53"/>
      <c r="S23" s="270"/>
      <c r="T23" s="53"/>
      <c r="U23" s="53"/>
      <c r="V23" s="270"/>
      <c r="W23" s="53"/>
      <c r="X23" s="53"/>
      <c r="Y23" s="270"/>
      <c r="Z23" s="53"/>
      <c r="AA23" s="53"/>
      <c r="AB23" s="270"/>
      <c r="AC23" s="53"/>
      <c r="AD23" s="53"/>
      <c r="AE23" s="270"/>
      <c r="AF23" s="53"/>
      <c r="AG23" s="53"/>
      <c r="AH23" s="270"/>
      <c r="AI23" s="53"/>
      <c r="AJ23" s="53"/>
      <c r="AK23" s="270"/>
      <c r="AL23" s="53"/>
      <c r="AM23" s="53"/>
      <c r="AN23" s="54">
        <f t="shared" si="0"/>
        <v>0</v>
      </c>
    </row>
    <row r="24" spans="2:40" x14ac:dyDescent="0.15">
      <c r="B24" s="1078"/>
      <c r="C24" s="1079"/>
      <c r="D24" s="270"/>
      <c r="E24" s="53"/>
      <c r="F24" s="53"/>
      <c r="G24" s="270"/>
      <c r="H24" s="53"/>
      <c r="I24" s="53"/>
      <c r="J24" s="270"/>
      <c r="K24" s="53"/>
      <c r="L24" s="53"/>
      <c r="M24" s="270"/>
      <c r="N24" s="53"/>
      <c r="O24" s="53"/>
      <c r="P24" s="270"/>
      <c r="Q24" s="53"/>
      <c r="R24" s="53"/>
      <c r="S24" s="270"/>
      <c r="T24" s="53"/>
      <c r="U24" s="53"/>
      <c r="V24" s="270"/>
      <c r="W24" s="53"/>
      <c r="X24" s="53"/>
      <c r="Y24" s="270"/>
      <c r="Z24" s="53"/>
      <c r="AA24" s="53"/>
      <c r="AB24" s="270"/>
      <c r="AC24" s="53"/>
      <c r="AD24" s="53"/>
      <c r="AE24" s="270"/>
      <c r="AF24" s="53"/>
      <c r="AG24" s="53"/>
      <c r="AH24" s="270"/>
      <c r="AI24" s="53"/>
      <c r="AJ24" s="53"/>
      <c r="AK24" s="270"/>
      <c r="AL24" s="53"/>
      <c r="AM24" s="53"/>
      <c r="AN24" s="54">
        <f t="shared" si="0"/>
        <v>0</v>
      </c>
    </row>
    <row r="25" spans="2:40" x14ac:dyDescent="0.15">
      <c r="B25" s="1078"/>
      <c r="C25" s="1079"/>
      <c r="D25" s="270"/>
      <c r="E25" s="53"/>
      <c r="F25" s="53"/>
      <c r="G25" s="270"/>
      <c r="H25" s="53"/>
      <c r="I25" s="53"/>
      <c r="J25" s="270"/>
      <c r="K25" s="53"/>
      <c r="L25" s="53"/>
      <c r="M25" s="270"/>
      <c r="N25" s="53"/>
      <c r="O25" s="53"/>
      <c r="P25" s="270"/>
      <c r="Q25" s="53"/>
      <c r="R25" s="53"/>
      <c r="S25" s="270"/>
      <c r="T25" s="53"/>
      <c r="U25" s="53"/>
      <c r="V25" s="270"/>
      <c r="W25" s="53"/>
      <c r="X25" s="53"/>
      <c r="Y25" s="270"/>
      <c r="Z25" s="53"/>
      <c r="AA25" s="53"/>
      <c r="AB25" s="270"/>
      <c r="AC25" s="53"/>
      <c r="AD25" s="53"/>
      <c r="AE25" s="270"/>
      <c r="AF25" s="53"/>
      <c r="AG25" s="53"/>
      <c r="AH25" s="270"/>
      <c r="AI25" s="53"/>
      <c r="AJ25" s="53"/>
      <c r="AK25" s="270"/>
      <c r="AL25" s="53"/>
      <c r="AM25" s="53"/>
      <c r="AN25" s="54">
        <f t="shared" si="0"/>
        <v>0</v>
      </c>
    </row>
    <row r="26" spans="2:40" x14ac:dyDescent="0.15">
      <c r="B26" s="1078"/>
      <c r="C26" s="1079"/>
      <c r="D26" s="270"/>
      <c r="E26" s="53"/>
      <c r="F26" s="53"/>
      <c r="G26" s="270"/>
      <c r="H26" s="53"/>
      <c r="I26" s="53"/>
      <c r="J26" s="270"/>
      <c r="K26" s="53"/>
      <c r="L26" s="53"/>
      <c r="M26" s="270"/>
      <c r="N26" s="53"/>
      <c r="O26" s="53"/>
      <c r="P26" s="270"/>
      <c r="Q26" s="53"/>
      <c r="R26" s="53"/>
      <c r="S26" s="270"/>
      <c r="T26" s="53"/>
      <c r="U26" s="53"/>
      <c r="V26" s="270"/>
      <c r="W26" s="53"/>
      <c r="X26" s="53"/>
      <c r="Y26" s="270"/>
      <c r="Z26" s="53"/>
      <c r="AA26" s="53"/>
      <c r="AB26" s="270"/>
      <c r="AC26" s="53"/>
      <c r="AD26" s="53"/>
      <c r="AE26" s="270"/>
      <c r="AF26" s="53"/>
      <c r="AG26" s="53"/>
      <c r="AH26" s="270"/>
      <c r="AI26" s="53"/>
      <c r="AJ26" s="53"/>
      <c r="AK26" s="270"/>
      <c r="AL26" s="53"/>
      <c r="AM26" s="53"/>
      <c r="AN26" s="54">
        <f t="shared" si="0"/>
        <v>0</v>
      </c>
    </row>
    <row r="27" spans="2:40" x14ac:dyDescent="0.15">
      <c r="B27" s="1078"/>
      <c r="C27" s="1079"/>
      <c r="D27" s="270"/>
      <c r="E27" s="53"/>
      <c r="F27" s="53"/>
      <c r="G27" s="270"/>
      <c r="H27" s="53"/>
      <c r="I27" s="53"/>
      <c r="J27" s="270"/>
      <c r="K27" s="53"/>
      <c r="L27" s="53"/>
      <c r="M27" s="270"/>
      <c r="N27" s="53"/>
      <c r="O27" s="53"/>
      <c r="P27" s="270"/>
      <c r="Q27" s="53"/>
      <c r="R27" s="53"/>
      <c r="S27" s="270"/>
      <c r="T27" s="53"/>
      <c r="U27" s="53"/>
      <c r="V27" s="270"/>
      <c r="W27" s="53"/>
      <c r="X27" s="53"/>
      <c r="Y27" s="270"/>
      <c r="Z27" s="53"/>
      <c r="AA27" s="53"/>
      <c r="AB27" s="270"/>
      <c r="AC27" s="53"/>
      <c r="AD27" s="53"/>
      <c r="AE27" s="270"/>
      <c r="AF27" s="53"/>
      <c r="AG27" s="53"/>
      <c r="AH27" s="270"/>
      <c r="AI27" s="53"/>
      <c r="AJ27" s="53"/>
      <c r="AK27" s="270"/>
      <c r="AL27" s="53"/>
      <c r="AM27" s="53"/>
      <c r="AN27" s="54">
        <f t="shared" si="0"/>
        <v>0</v>
      </c>
    </row>
    <row r="28" spans="2:40" x14ac:dyDescent="0.15">
      <c r="B28" s="1078"/>
      <c r="C28" s="1079"/>
      <c r="D28" s="270"/>
      <c r="E28" s="53"/>
      <c r="F28" s="53"/>
      <c r="G28" s="270"/>
      <c r="H28" s="53"/>
      <c r="I28" s="53"/>
      <c r="J28" s="270"/>
      <c r="K28" s="53"/>
      <c r="L28" s="53"/>
      <c r="M28" s="270"/>
      <c r="N28" s="53"/>
      <c r="O28" s="53"/>
      <c r="P28" s="270"/>
      <c r="Q28" s="53"/>
      <c r="R28" s="53"/>
      <c r="S28" s="270"/>
      <c r="T28" s="53"/>
      <c r="U28" s="53"/>
      <c r="V28" s="270"/>
      <c r="W28" s="53"/>
      <c r="X28" s="53"/>
      <c r="Y28" s="270"/>
      <c r="Z28" s="53"/>
      <c r="AA28" s="53"/>
      <c r="AB28" s="270"/>
      <c r="AC28" s="53"/>
      <c r="AD28" s="53"/>
      <c r="AE28" s="270"/>
      <c r="AF28" s="53"/>
      <c r="AG28" s="53"/>
      <c r="AH28" s="270"/>
      <c r="AI28" s="53"/>
      <c r="AJ28" s="53"/>
      <c r="AK28" s="270"/>
      <c r="AL28" s="53"/>
      <c r="AM28" s="53"/>
      <c r="AN28" s="54">
        <f t="shared" si="0"/>
        <v>0</v>
      </c>
    </row>
    <row r="29" spans="2:40" x14ac:dyDescent="0.15">
      <c r="B29" s="1078"/>
      <c r="C29" s="1079"/>
      <c r="D29" s="270"/>
      <c r="E29" s="53"/>
      <c r="F29" s="53"/>
      <c r="G29" s="270"/>
      <c r="H29" s="53"/>
      <c r="I29" s="53"/>
      <c r="J29" s="270"/>
      <c r="K29" s="53"/>
      <c r="L29" s="53"/>
      <c r="M29" s="270"/>
      <c r="N29" s="53"/>
      <c r="O29" s="53"/>
      <c r="P29" s="270"/>
      <c r="Q29" s="53"/>
      <c r="R29" s="53"/>
      <c r="S29" s="270"/>
      <c r="T29" s="53"/>
      <c r="U29" s="53"/>
      <c r="V29" s="270"/>
      <c r="W29" s="53"/>
      <c r="X29" s="53"/>
      <c r="Y29" s="270"/>
      <c r="Z29" s="53"/>
      <c r="AA29" s="53"/>
      <c r="AB29" s="270"/>
      <c r="AC29" s="53"/>
      <c r="AD29" s="53"/>
      <c r="AE29" s="270"/>
      <c r="AF29" s="53"/>
      <c r="AG29" s="53"/>
      <c r="AH29" s="270"/>
      <c r="AI29" s="53"/>
      <c r="AJ29" s="53"/>
      <c r="AK29" s="270"/>
      <c r="AL29" s="53"/>
      <c r="AM29" s="53"/>
      <c r="AN29" s="54">
        <f t="shared" si="0"/>
        <v>0</v>
      </c>
    </row>
    <row r="30" spans="2:40" x14ac:dyDescent="0.15">
      <c r="B30" s="1078"/>
      <c r="C30" s="1079"/>
      <c r="D30" s="270"/>
      <c r="E30" s="53"/>
      <c r="F30" s="53"/>
      <c r="G30" s="270"/>
      <c r="H30" s="53"/>
      <c r="I30" s="53"/>
      <c r="J30" s="270"/>
      <c r="K30" s="53"/>
      <c r="L30" s="53"/>
      <c r="M30" s="270"/>
      <c r="N30" s="53"/>
      <c r="O30" s="53"/>
      <c r="P30" s="270"/>
      <c r="Q30" s="53"/>
      <c r="R30" s="53"/>
      <c r="S30" s="270"/>
      <c r="T30" s="53"/>
      <c r="U30" s="53"/>
      <c r="V30" s="270"/>
      <c r="W30" s="53"/>
      <c r="X30" s="53"/>
      <c r="Y30" s="270"/>
      <c r="Z30" s="53"/>
      <c r="AA30" s="53"/>
      <c r="AB30" s="270"/>
      <c r="AC30" s="53"/>
      <c r="AD30" s="53"/>
      <c r="AE30" s="270"/>
      <c r="AF30" s="53"/>
      <c r="AG30" s="53"/>
      <c r="AH30" s="270"/>
      <c r="AI30" s="53"/>
      <c r="AJ30" s="53"/>
      <c r="AK30" s="270"/>
      <c r="AL30" s="53"/>
      <c r="AM30" s="53"/>
      <c r="AN30" s="54">
        <f t="shared" si="0"/>
        <v>0</v>
      </c>
    </row>
    <row r="31" spans="2:40" x14ac:dyDescent="0.15">
      <c r="B31" s="1078"/>
      <c r="C31" s="1079"/>
      <c r="D31" s="270"/>
      <c r="E31" s="53"/>
      <c r="F31" s="53"/>
      <c r="G31" s="270"/>
      <c r="H31" s="53"/>
      <c r="I31" s="53"/>
      <c r="J31" s="270"/>
      <c r="K31" s="53"/>
      <c r="L31" s="53"/>
      <c r="M31" s="270"/>
      <c r="N31" s="53"/>
      <c r="O31" s="53"/>
      <c r="P31" s="270"/>
      <c r="Q31" s="53"/>
      <c r="R31" s="53"/>
      <c r="S31" s="270"/>
      <c r="T31" s="53"/>
      <c r="U31" s="53"/>
      <c r="V31" s="270"/>
      <c r="W31" s="53"/>
      <c r="X31" s="53"/>
      <c r="Y31" s="270"/>
      <c r="Z31" s="53"/>
      <c r="AA31" s="53"/>
      <c r="AB31" s="270"/>
      <c r="AC31" s="53"/>
      <c r="AD31" s="53"/>
      <c r="AE31" s="270"/>
      <c r="AF31" s="53"/>
      <c r="AG31" s="53"/>
      <c r="AH31" s="270"/>
      <c r="AI31" s="53"/>
      <c r="AJ31" s="53"/>
      <c r="AK31" s="270"/>
      <c r="AL31" s="53"/>
      <c r="AM31" s="53"/>
      <c r="AN31" s="54">
        <f t="shared" si="0"/>
        <v>0</v>
      </c>
    </row>
    <row r="32" spans="2:40" x14ac:dyDescent="0.15">
      <c r="B32" s="1078"/>
      <c r="C32" s="1079"/>
      <c r="D32" s="270"/>
      <c r="E32" s="53"/>
      <c r="F32" s="53"/>
      <c r="G32" s="270"/>
      <c r="H32" s="53"/>
      <c r="I32" s="53"/>
      <c r="J32" s="270"/>
      <c r="K32" s="53"/>
      <c r="L32" s="53"/>
      <c r="M32" s="270"/>
      <c r="N32" s="53"/>
      <c r="O32" s="53"/>
      <c r="P32" s="270"/>
      <c r="Q32" s="53"/>
      <c r="R32" s="53"/>
      <c r="S32" s="270"/>
      <c r="T32" s="53"/>
      <c r="U32" s="53"/>
      <c r="V32" s="270"/>
      <c r="W32" s="53"/>
      <c r="X32" s="53"/>
      <c r="Y32" s="270"/>
      <c r="Z32" s="53"/>
      <c r="AA32" s="53"/>
      <c r="AB32" s="270"/>
      <c r="AC32" s="53"/>
      <c r="AD32" s="53"/>
      <c r="AE32" s="270"/>
      <c r="AF32" s="53"/>
      <c r="AG32" s="53"/>
      <c r="AH32" s="270"/>
      <c r="AI32" s="53"/>
      <c r="AJ32" s="53"/>
      <c r="AK32" s="270"/>
      <c r="AL32" s="53"/>
      <c r="AM32" s="53"/>
      <c r="AN32" s="54">
        <f t="shared" si="0"/>
        <v>0</v>
      </c>
    </row>
    <row r="33" spans="2:40" x14ac:dyDescent="0.15">
      <c r="B33" s="1078"/>
      <c r="C33" s="1079"/>
      <c r="D33" s="270"/>
      <c r="E33" s="53"/>
      <c r="F33" s="53"/>
      <c r="G33" s="270"/>
      <c r="H33" s="53"/>
      <c r="I33" s="53"/>
      <c r="J33" s="270"/>
      <c r="K33" s="53"/>
      <c r="L33" s="53"/>
      <c r="M33" s="270"/>
      <c r="N33" s="53"/>
      <c r="O33" s="53"/>
      <c r="P33" s="270"/>
      <c r="Q33" s="53"/>
      <c r="R33" s="53"/>
      <c r="S33" s="270"/>
      <c r="T33" s="53"/>
      <c r="U33" s="53"/>
      <c r="V33" s="270"/>
      <c r="W33" s="53"/>
      <c r="X33" s="53"/>
      <c r="Y33" s="270"/>
      <c r="Z33" s="53"/>
      <c r="AA33" s="53"/>
      <c r="AB33" s="270"/>
      <c r="AC33" s="53"/>
      <c r="AD33" s="53"/>
      <c r="AE33" s="270"/>
      <c r="AF33" s="53"/>
      <c r="AG33" s="53"/>
      <c r="AH33" s="270"/>
      <c r="AI33" s="53"/>
      <c r="AJ33" s="53"/>
      <c r="AK33" s="270"/>
      <c r="AL33" s="53"/>
      <c r="AM33" s="53"/>
      <c r="AN33" s="54">
        <f t="shared" si="0"/>
        <v>0</v>
      </c>
    </row>
    <row r="34" spans="2:40" x14ac:dyDescent="0.15">
      <c r="B34" s="1078"/>
      <c r="C34" s="1079"/>
      <c r="D34" s="270"/>
      <c r="E34" s="53"/>
      <c r="F34" s="53"/>
      <c r="G34" s="270"/>
      <c r="H34" s="53"/>
      <c r="I34" s="53"/>
      <c r="J34" s="270"/>
      <c r="K34" s="53"/>
      <c r="L34" s="53"/>
      <c r="M34" s="270"/>
      <c r="N34" s="53"/>
      <c r="O34" s="53"/>
      <c r="P34" s="270"/>
      <c r="Q34" s="53"/>
      <c r="R34" s="53"/>
      <c r="S34" s="270"/>
      <c r="T34" s="53"/>
      <c r="U34" s="53"/>
      <c r="V34" s="270"/>
      <c r="W34" s="53"/>
      <c r="X34" s="53"/>
      <c r="Y34" s="270"/>
      <c r="Z34" s="53"/>
      <c r="AA34" s="53"/>
      <c r="AB34" s="270"/>
      <c r="AC34" s="53"/>
      <c r="AD34" s="53"/>
      <c r="AE34" s="270"/>
      <c r="AF34" s="53"/>
      <c r="AG34" s="53"/>
      <c r="AH34" s="270"/>
      <c r="AI34" s="53"/>
      <c r="AJ34" s="53"/>
      <c r="AK34" s="270"/>
      <c r="AL34" s="53"/>
      <c r="AM34" s="53"/>
      <c r="AN34" s="54">
        <f t="shared" si="0"/>
        <v>0</v>
      </c>
    </row>
    <row r="35" spans="2:40" x14ac:dyDescent="0.15">
      <c r="B35" s="1060" t="s">
        <v>515</v>
      </c>
      <c r="C35" s="1061"/>
      <c r="D35" s="270">
        <f t="shared" ref="D35:AM35" si="1">SUM(D9:D34)</f>
        <v>0</v>
      </c>
      <c r="E35" s="55">
        <f t="shared" si="1"/>
        <v>11</v>
      </c>
      <c r="F35" s="478">
        <f t="shared" si="1"/>
        <v>11</v>
      </c>
      <c r="G35" s="270">
        <f t="shared" si="1"/>
        <v>11</v>
      </c>
      <c r="H35" s="55">
        <f t="shared" si="1"/>
        <v>11</v>
      </c>
      <c r="I35" s="478">
        <f t="shared" si="1"/>
        <v>9.5</v>
      </c>
      <c r="J35" s="270">
        <f t="shared" si="1"/>
        <v>6</v>
      </c>
      <c r="K35" s="55">
        <f t="shared" si="1"/>
        <v>5</v>
      </c>
      <c r="L35" s="478">
        <f t="shared" si="1"/>
        <v>9</v>
      </c>
      <c r="M35" s="270">
        <f t="shared" si="1"/>
        <v>5</v>
      </c>
      <c r="N35" s="55">
        <f t="shared" si="1"/>
        <v>0</v>
      </c>
      <c r="O35" s="478">
        <f t="shared" si="1"/>
        <v>1</v>
      </c>
      <c r="P35" s="270">
        <f t="shared" si="1"/>
        <v>2</v>
      </c>
      <c r="Q35" s="55">
        <f t="shared" si="1"/>
        <v>0.5</v>
      </c>
      <c r="R35" s="478">
        <f t="shared" si="1"/>
        <v>0.5</v>
      </c>
      <c r="S35" s="270">
        <f t="shared" si="1"/>
        <v>0.5</v>
      </c>
      <c r="T35" s="55">
        <f t="shared" si="1"/>
        <v>0</v>
      </c>
      <c r="U35" s="478">
        <f t="shared" si="1"/>
        <v>13.5</v>
      </c>
      <c r="V35" s="270">
        <f t="shared" si="1"/>
        <v>4</v>
      </c>
      <c r="W35" s="55">
        <f t="shared" si="1"/>
        <v>6.5</v>
      </c>
      <c r="X35" s="478">
        <f t="shared" si="1"/>
        <v>1</v>
      </c>
      <c r="Y35" s="270">
        <f t="shared" si="1"/>
        <v>0</v>
      </c>
      <c r="Z35" s="55">
        <f t="shared" si="1"/>
        <v>4.5</v>
      </c>
      <c r="AA35" s="478">
        <f t="shared" si="1"/>
        <v>5</v>
      </c>
      <c r="AB35" s="270">
        <f t="shared" si="1"/>
        <v>0.5</v>
      </c>
      <c r="AC35" s="55">
        <f t="shared" si="1"/>
        <v>2</v>
      </c>
      <c r="AD35" s="478">
        <f t="shared" si="1"/>
        <v>0</v>
      </c>
      <c r="AE35" s="270">
        <f t="shared" si="1"/>
        <v>0</v>
      </c>
      <c r="AF35" s="55">
        <f t="shared" si="1"/>
        <v>3</v>
      </c>
      <c r="AG35" s="478">
        <f t="shared" si="1"/>
        <v>0</v>
      </c>
      <c r="AH35" s="270">
        <f t="shared" si="1"/>
        <v>0.5</v>
      </c>
      <c r="AI35" s="55">
        <f t="shared" si="1"/>
        <v>20.5</v>
      </c>
      <c r="AJ35" s="478">
        <f t="shared" si="1"/>
        <v>20</v>
      </c>
      <c r="AK35" s="270">
        <f t="shared" si="1"/>
        <v>0</v>
      </c>
      <c r="AL35" s="55">
        <f t="shared" si="1"/>
        <v>0</v>
      </c>
      <c r="AM35" s="478">
        <f t="shared" si="1"/>
        <v>9.5</v>
      </c>
      <c r="AN35" s="54">
        <f t="shared" si="0"/>
        <v>173.5</v>
      </c>
    </row>
    <row r="36" spans="2:40" ht="14.25" thickBot="1" x14ac:dyDescent="0.2">
      <c r="B36" s="1062" t="s">
        <v>516</v>
      </c>
      <c r="C36" s="1063"/>
      <c r="D36" s="57"/>
      <c r="E36" s="58">
        <f>SUM(D35:F35)</f>
        <v>22</v>
      </c>
      <c r="F36" s="58"/>
      <c r="G36" s="57"/>
      <c r="H36" s="58">
        <f>SUM(G35:I35)</f>
        <v>31.5</v>
      </c>
      <c r="I36" s="58"/>
      <c r="J36" s="57"/>
      <c r="K36" s="58">
        <f>SUM(J35:L35)</f>
        <v>20</v>
      </c>
      <c r="L36" s="58"/>
      <c r="M36" s="57"/>
      <c r="N36" s="58">
        <f>SUM(M35:O35)</f>
        <v>6</v>
      </c>
      <c r="O36" s="58"/>
      <c r="P36" s="57"/>
      <c r="Q36" s="58">
        <f>SUM(P35:R35)</f>
        <v>3</v>
      </c>
      <c r="R36" s="58"/>
      <c r="S36" s="57"/>
      <c r="T36" s="58">
        <f>SUM(S35:U35)</f>
        <v>14</v>
      </c>
      <c r="U36" s="58"/>
      <c r="V36" s="57"/>
      <c r="W36" s="58">
        <f>SUM(V35:X35)</f>
        <v>11.5</v>
      </c>
      <c r="X36" s="58"/>
      <c r="Y36" s="57"/>
      <c r="Z36" s="58">
        <f>SUM(Y35:AA35)</f>
        <v>9.5</v>
      </c>
      <c r="AA36" s="58"/>
      <c r="AB36" s="57"/>
      <c r="AC36" s="58">
        <f>SUM(AB35:AD35)</f>
        <v>2.5</v>
      </c>
      <c r="AD36" s="58"/>
      <c r="AE36" s="57"/>
      <c r="AF36" s="58">
        <f>SUM(AE35:AG35)</f>
        <v>3</v>
      </c>
      <c r="AG36" s="58"/>
      <c r="AH36" s="57"/>
      <c r="AI36" s="58">
        <f>SUM(AH35:AJ35)</f>
        <v>41</v>
      </c>
      <c r="AJ36" s="58"/>
      <c r="AK36" s="57"/>
      <c r="AL36" s="58">
        <f>SUM(AK35:AM35)</f>
        <v>9.5</v>
      </c>
      <c r="AM36" s="58"/>
      <c r="AN36" s="59">
        <f>SUM(AN9:AN34)</f>
        <v>173.5</v>
      </c>
    </row>
    <row r="38" spans="2:40" x14ac:dyDescent="0.15">
      <c r="B38" s="2" t="s">
        <v>208</v>
      </c>
    </row>
    <row r="39" spans="2:40" ht="14.25" thickBot="1" x14ac:dyDescent="0.2"/>
    <row r="40" spans="2:40" ht="14.25" thickBot="1" x14ac:dyDescent="0.2">
      <c r="B40" s="1" t="s">
        <v>205</v>
      </c>
      <c r="C40" s="501" t="e">
        <f>'４　経営収支'!#REF!</f>
        <v>#REF!</v>
      </c>
      <c r="D40" s="1" t="s">
        <v>517</v>
      </c>
    </row>
    <row r="41" spans="2:40" ht="14.25" thickBot="1" x14ac:dyDescent="0.2"/>
    <row r="42" spans="2:40" x14ac:dyDescent="0.15">
      <c r="B42" s="1076" t="s">
        <v>518</v>
      </c>
      <c r="C42" s="1077"/>
      <c r="D42" s="1072">
        <v>1</v>
      </c>
      <c r="E42" s="1073"/>
      <c r="F42" s="1074"/>
      <c r="G42" s="1072">
        <v>2</v>
      </c>
      <c r="H42" s="1073"/>
      <c r="I42" s="1074"/>
      <c r="J42" s="1072">
        <v>3</v>
      </c>
      <c r="K42" s="1073"/>
      <c r="L42" s="1074"/>
      <c r="M42" s="1072">
        <v>4</v>
      </c>
      <c r="N42" s="1073"/>
      <c r="O42" s="1074"/>
      <c r="P42" s="1072">
        <v>5</v>
      </c>
      <c r="Q42" s="1073"/>
      <c r="R42" s="1074"/>
      <c r="S42" s="1072">
        <v>6</v>
      </c>
      <c r="T42" s="1073"/>
      <c r="U42" s="1074"/>
      <c r="V42" s="1072">
        <v>7</v>
      </c>
      <c r="W42" s="1073"/>
      <c r="X42" s="1074"/>
      <c r="Y42" s="1072">
        <v>8</v>
      </c>
      <c r="Z42" s="1073"/>
      <c r="AA42" s="1074"/>
      <c r="AB42" s="1072">
        <v>9</v>
      </c>
      <c r="AC42" s="1073"/>
      <c r="AD42" s="1074"/>
      <c r="AE42" s="1072">
        <v>10</v>
      </c>
      <c r="AF42" s="1073"/>
      <c r="AG42" s="1074"/>
      <c r="AH42" s="1072">
        <v>11</v>
      </c>
      <c r="AI42" s="1073"/>
      <c r="AJ42" s="1074"/>
      <c r="AK42" s="1072">
        <v>12</v>
      </c>
      <c r="AL42" s="1073"/>
      <c r="AM42" s="1074"/>
      <c r="AN42" s="1075" t="s">
        <v>30</v>
      </c>
    </row>
    <row r="43" spans="2:40" x14ac:dyDescent="0.15">
      <c r="B43" s="1057"/>
      <c r="C43" s="1039"/>
      <c r="D43" s="467" t="s">
        <v>31</v>
      </c>
      <c r="E43" s="44" t="s">
        <v>32</v>
      </c>
      <c r="F43" s="45" t="s">
        <v>33</v>
      </c>
      <c r="G43" s="467" t="s">
        <v>31</v>
      </c>
      <c r="H43" s="45" t="s">
        <v>32</v>
      </c>
      <c r="I43" s="45" t="s">
        <v>33</v>
      </c>
      <c r="J43" s="467" t="s">
        <v>31</v>
      </c>
      <c r="K43" s="45" t="s">
        <v>32</v>
      </c>
      <c r="L43" s="45" t="s">
        <v>33</v>
      </c>
      <c r="M43" s="467" t="s">
        <v>31</v>
      </c>
      <c r="N43" s="45" t="s">
        <v>32</v>
      </c>
      <c r="O43" s="45" t="s">
        <v>33</v>
      </c>
      <c r="P43" s="467" t="s">
        <v>31</v>
      </c>
      <c r="Q43" s="45" t="s">
        <v>32</v>
      </c>
      <c r="R43" s="45" t="s">
        <v>33</v>
      </c>
      <c r="S43" s="467" t="s">
        <v>31</v>
      </c>
      <c r="T43" s="500" t="s">
        <v>32</v>
      </c>
      <c r="U43" s="500" t="s">
        <v>33</v>
      </c>
      <c r="V43" s="467" t="s">
        <v>31</v>
      </c>
      <c r="W43" s="45" t="s">
        <v>32</v>
      </c>
      <c r="X43" s="45" t="s">
        <v>33</v>
      </c>
      <c r="Y43" s="467" t="s">
        <v>31</v>
      </c>
      <c r="Z43" s="45" t="s">
        <v>32</v>
      </c>
      <c r="AA43" s="45" t="s">
        <v>33</v>
      </c>
      <c r="AB43" s="467" t="s">
        <v>31</v>
      </c>
      <c r="AC43" s="45" t="s">
        <v>32</v>
      </c>
      <c r="AD43" s="45" t="s">
        <v>33</v>
      </c>
      <c r="AE43" s="467" t="s">
        <v>31</v>
      </c>
      <c r="AF43" s="45" t="s">
        <v>32</v>
      </c>
      <c r="AG43" s="45" t="s">
        <v>33</v>
      </c>
      <c r="AH43" s="467" t="s">
        <v>31</v>
      </c>
      <c r="AI43" s="45" t="s">
        <v>32</v>
      </c>
      <c r="AJ43" s="45" t="s">
        <v>33</v>
      </c>
      <c r="AK43" s="467" t="s">
        <v>31</v>
      </c>
      <c r="AL43" s="45" t="s">
        <v>32</v>
      </c>
      <c r="AM43" s="45" t="s">
        <v>33</v>
      </c>
      <c r="AN43" s="1052"/>
    </row>
    <row r="44" spans="2:40" x14ac:dyDescent="0.15">
      <c r="B44" s="1064" t="s">
        <v>519</v>
      </c>
      <c r="C44" s="1039"/>
      <c r="D44" s="270" t="e">
        <f>D35*$C$40/10</f>
        <v>#REF!</v>
      </c>
      <c r="E44" s="55" t="e">
        <f t="shared" ref="E44:AM44" si="2">E35*$C$40/10</f>
        <v>#REF!</v>
      </c>
      <c r="F44" s="478" t="e">
        <f t="shared" si="2"/>
        <v>#REF!</v>
      </c>
      <c r="G44" s="270" t="e">
        <f t="shared" si="2"/>
        <v>#REF!</v>
      </c>
      <c r="H44" s="55" t="e">
        <f t="shared" si="2"/>
        <v>#REF!</v>
      </c>
      <c r="I44" s="478" t="e">
        <f t="shared" si="2"/>
        <v>#REF!</v>
      </c>
      <c r="J44" s="270" t="e">
        <f t="shared" si="2"/>
        <v>#REF!</v>
      </c>
      <c r="K44" s="55" t="e">
        <f t="shared" si="2"/>
        <v>#REF!</v>
      </c>
      <c r="L44" s="478" t="e">
        <f t="shared" si="2"/>
        <v>#REF!</v>
      </c>
      <c r="M44" s="270" t="e">
        <f t="shared" si="2"/>
        <v>#REF!</v>
      </c>
      <c r="N44" s="55" t="e">
        <f t="shared" si="2"/>
        <v>#REF!</v>
      </c>
      <c r="O44" s="478" t="e">
        <f t="shared" si="2"/>
        <v>#REF!</v>
      </c>
      <c r="P44" s="270" t="e">
        <f t="shared" si="2"/>
        <v>#REF!</v>
      </c>
      <c r="Q44" s="55" t="e">
        <f t="shared" si="2"/>
        <v>#REF!</v>
      </c>
      <c r="R44" s="478" t="e">
        <f t="shared" si="2"/>
        <v>#REF!</v>
      </c>
      <c r="S44" s="270" t="e">
        <f t="shared" si="2"/>
        <v>#REF!</v>
      </c>
      <c r="T44" s="55" t="e">
        <f t="shared" si="2"/>
        <v>#REF!</v>
      </c>
      <c r="U44" s="478" t="e">
        <f t="shared" si="2"/>
        <v>#REF!</v>
      </c>
      <c r="V44" s="270" t="e">
        <f t="shared" si="2"/>
        <v>#REF!</v>
      </c>
      <c r="W44" s="55" t="e">
        <f t="shared" si="2"/>
        <v>#REF!</v>
      </c>
      <c r="X44" s="478" t="e">
        <f t="shared" si="2"/>
        <v>#REF!</v>
      </c>
      <c r="Y44" s="270" t="e">
        <f t="shared" si="2"/>
        <v>#REF!</v>
      </c>
      <c r="Z44" s="55" t="e">
        <f t="shared" si="2"/>
        <v>#REF!</v>
      </c>
      <c r="AA44" s="478" t="e">
        <f t="shared" si="2"/>
        <v>#REF!</v>
      </c>
      <c r="AB44" s="270" t="e">
        <f t="shared" si="2"/>
        <v>#REF!</v>
      </c>
      <c r="AC44" s="55" t="e">
        <f t="shared" si="2"/>
        <v>#REF!</v>
      </c>
      <c r="AD44" s="478" t="e">
        <f t="shared" si="2"/>
        <v>#REF!</v>
      </c>
      <c r="AE44" s="270" t="e">
        <f t="shared" si="2"/>
        <v>#REF!</v>
      </c>
      <c r="AF44" s="55" t="e">
        <f t="shared" si="2"/>
        <v>#REF!</v>
      </c>
      <c r="AG44" s="478" t="e">
        <f t="shared" si="2"/>
        <v>#REF!</v>
      </c>
      <c r="AH44" s="270" t="e">
        <f t="shared" si="2"/>
        <v>#REF!</v>
      </c>
      <c r="AI44" s="55" t="e">
        <f t="shared" si="2"/>
        <v>#REF!</v>
      </c>
      <c r="AJ44" s="478" t="e">
        <f t="shared" si="2"/>
        <v>#REF!</v>
      </c>
      <c r="AK44" s="270" t="e">
        <f t="shared" si="2"/>
        <v>#REF!</v>
      </c>
      <c r="AL44" s="55" t="e">
        <f t="shared" si="2"/>
        <v>#REF!</v>
      </c>
      <c r="AM44" s="478" t="e">
        <f t="shared" si="2"/>
        <v>#REF!</v>
      </c>
      <c r="AN44" s="54" t="e">
        <f t="shared" ref="AN44:AN48" si="3">SUM(D44:AM44)</f>
        <v>#REF!</v>
      </c>
    </row>
    <row r="45" spans="2:40" ht="14.25" thickBot="1" x14ac:dyDescent="0.2">
      <c r="B45" s="1053" t="s">
        <v>516</v>
      </c>
      <c r="C45" s="1054"/>
      <c r="D45" s="264"/>
      <c r="E45" s="260" t="e">
        <f>SUM(D44:F44)</f>
        <v>#REF!</v>
      </c>
      <c r="F45" s="260"/>
      <c r="G45" s="264"/>
      <c r="H45" s="260" t="e">
        <f>SUM(G44:I44)</f>
        <v>#REF!</v>
      </c>
      <c r="I45" s="260"/>
      <c r="J45" s="264"/>
      <c r="K45" s="260" t="e">
        <f>SUM(J44:L44)</f>
        <v>#REF!</v>
      </c>
      <c r="L45" s="260"/>
      <c r="M45" s="264"/>
      <c r="N45" s="260" t="e">
        <f>SUM(M44:O44)</f>
        <v>#REF!</v>
      </c>
      <c r="O45" s="260"/>
      <c r="P45" s="264"/>
      <c r="Q45" s="260" t="e">
        <f>SUM(P44:R44)</f>
        <v>#REF!</v>
      </c>
      <c r="R45" s="260"/>
      <c r="S45" s="264"/>
      <c r="T45" s="260" t="e">
        <f>SUM(S44:U44)</f>
        <v>#REF!</v>
      </c>
      <c r="U45" s="260"/>
      <c r="V45" s="264"/>
      <c r="W45" s="260" t="e">
        <f>SUM(V44:X44)</f>
        <v>#REF!</v>
      </c>
      <c r="X45" s="260"/>
      <c r="Y45" s="264"/>
      <c r="Z45" s="260" t="e">
        <f>SUM(Y44:AA44)</f>
        <v>#REF!</v>
      </c>
      <c r="AA45" s="260"/>
      <c r="AB45" s="264"/>
      <c r="AC45" s="260" t="e">
        <f>SUM(AB44:AD44)</f>
        <v>#REF!</v>
      </c>
      <c r="AD45" s="260"/>
      <c r="AE45" s="264"/>
      <c r="AF45" s="260" t="e">
        <f>SUM(AE44:AG44)</f>
        <v>#REF!</v>
      </c>
      <c r="AG45" s="260"/>
      <c r="AH45" s="264"/>
      <c r="AI45" s="260" t="e">
        <f>SUM(AH44:AJ44)</f>
        <v>#REF!</v>
      </c>
      <c r="AJ45" s="260"/>
      <c r="AK45" s="264"/>
      <c r="AL45" s="260" t="e">
        <f>SUM(AK44:AM44)</f>
        <v>#REF!</v>
      </c>
      <c r="AM45" s="260"/>
      <c r="AN45" s="265" t="e">
        <f t="shared" si="3"/>
        <v>#REF!</v>
      </c>
    </row>
    <row r="46" spans="2:40" ht="14.25" thickTop="1" x14ac:dyDescent="0.15">
      <c r="B46" s="1065" t="s">
        <v>211</v>
      </c>
      <c r="C46" s="266" t="s">
        <v>520</v>
      </c>
      <c r="D46" s="267">
        <v>60</v>
      </c>
      <c r="E46" s="268">
        <v>60</v>
      </c>
      <c r="F46" s="268">
        <v>60</v>
      </c>
      <c r="G46" s="267">
        <v>60</v>
      </c>
      <c r="H46" s="268">
        <v>60</v>
      </c>
      <c r="I46" s="268">
        <v>60</v>
      </c>
      <c r="J46" s="267">
        <v>60</v>
      </c>
      <c r="K46" s="268">
        <v>60</v>
      </c>
      <c r="L46" s="268">
        <v>60</v>
      </c>
      <c r="M46" s="267">
        <v>60</v>
      </c>
      <c r="N46" s="268">
        <v>60</v>
      </c>
      <c r="O46" s="268">
        <v>60</v>
      </c>
      <c r="P46" s="267">
        <v>60</v>
      </c>
      <c r="Q46" s="268">
        <v>60</v>
      </c>
      <c r="R46" s="268">
        <v>60</v>
      </c>
      <c r="S46" s="267">
        <v>60</v>
      </c>
      <c r="T46" s="268">
        <v>60</v>
      </c>
      <c r="U46" s="268">
        <v>60</v>
      </c>
      <c r="V46" s="267">
        <v>60</v>
      </c>
      <c r="W46" s="268">
        <v>60</v>
      </c>
      <c r="X46" s="268">
        <v>60</v>
      </c>
      <c r="Y46" s="267">
        <v>60</v>
      </c>
      <c r="Z46" s="268">
        <v>60</v>
      </c>
      <c r="AA46" s="268">
        <v>60</v>
      </c>
      <c r="AB46" s="267">
        <v>60</v>
      </c>
      <c r="AC46" s="268">
        <v>60</v>
      </c>
      <c r="AD46" s="268">
        <v>60</v>
      </c>
      <c r="AE46" s="267">
        <v>60</v>
      </c>
      <c r="AF46" s="268">
        <v>60</v>
      </c>
      <c r="AG46" s="268">
        <v>60</v>
      </c>
      <c r="AH46" s="267">
        <v>60</v>
      </c>
      <c r="AI46" s="268">
        <v>60</v>
      </c>
      <c r="AJ46" s="268">
        <v>60</v>
      </c>
      <c r="AK46" s="267">
        <v>60</v>
      </c>
      <c r="AL46" s="268">
        <v>60</v>
      </c>
      <c r="AM46" s="268">
        <v>60</v>
      </c>
      <c r="AN46" s="269">
        <f t="shared" si="3"/>
        <v>2160</v>
      </c>
    </row>
    <row r="47" spans="2:40" x14ac:dyDescent="0.15">
      <c r="B47" s="1066"/>
      <c r="C47" s="262" t="s">
        <v>521</v>
      </c>
      <c r="D47" s="270">
        <v>50</v>
      </c>
      <c r="E47" s="53">
        <v>50</v>
      </c>
      <c r="F47" s="53">
        <v>50</v>
      </c>
      <c r="G47" s="270">
        <v>50</v>
      </c>
      <c r="H47" s="53">
        <v>50</v>
      </c>
      <c r="I47" s="53">
        <v>50</v>
      </c>
      <c r="J47" s="270">
        <v>50</v>
      </c>
      <c r="K47" s="53">
        <v>50</v>
      </c>
      <c r="L47" s="53">
        <v>50</v>
      </c>
      <c r="M47" s="270">
        <v>50</v>
      </c>
      <c r="N47" s="53">
        <v>50</v>
      </c>
      <c r="O47" s="53">
        <v>50</v>
      </c>
      <c r="P47" s="270">
        <v>50</v>
      </c>
      <c r="Q47" s="53">
        <v>50</v>
      </c>
      <c r="R47" s="53">
        <v>50</v>
      </c>
      <c r="S47" s="270">
        <v>50</v>
      </c>
      <c r="T47" s="53">
        <v>50</v>
      </c>
      <c r="U47" s="53">
        <v>50</v>
      </c>
      <c r="V47" s="270">
        <v>50</v>
      </c>
      <c r="W47" s="53">
        <v>50</v>
      </c>
      <c r="X47" s="53">
        <v>50</v>
      </c>
      <c r="Y47" s="270">
        <v>50</v>
      </c>
      <c r="Z47" s="53">
        <v>50</v>
      </c>
      <c r="AA47" s="53">
        <v>50</v>
      </c>
      <c r="AB47" s="270">
        <v>50</v>
      </c>
      <c r="AC47" s="53">
        <v>50</v>
      </c>
      <c r="AD47" s="53">
        <v>50</v>
      </c>
      <c r="AE47" s="270">
        <v>50</v>
      </c>
      <c r="AF47" s="53">
        <v>50</v>
      </c>
      <c r="AG47" s="53">
        <v>50</v>
      </c>
      <c r="AH47" s="270">
        <v>50</v>
      </c>
      <c r="AI47" s="53">
        <v>50</v>
      </c>
      <c r="AJ47" s="53">
        <v>50</v>
      </c>
      <c r="AK47" s="270">
        <v>50</v>
      </c>
      <c r="AL47" s="53">
        <v>50</v>
      </c>
      <c r="AM47" s="53">
        <v>50</v>
      </c>
      <c r="AN47" s="54">
        <f t="shared" si="3"/>
        <v>1800</v>
      </c>
    </row>
    <row r="48" spans="2:40" x14ac:dyDescent="0.15">
      <c r="B48" s="1066"/>
      <c r="C48" s="262" t="s">
        <v>522</v>
      </c>
      <c r="D48" s="270">
        <v>25</v>
      </c>
      <c r="E48" s="53">
        <v>25</v>
      </c>
      <c r="F48" s="53">
        <v>25</v>
      </c>
      <c r="G48" s="270">
        <v>25</v>
      </c>
      <c r="H48" s="53">
        <v>25</v>
      </c>
      <c r="I48" s="53">
        <v>25</v>
      </c>
      <c r="J48" s="270">
        <v>25</v>
      </c>
      <c r="K48" s="53">
        <v>25</v>
      </c>
      <c r="L48" s="53">
        <v>25</v>
      </c>
      <c r="M48" s="270">
        <v>25</v>
      </c>
      <c r="N48" s="53">
        <v>25</v>
      </c>
      <c r="O48" s="53">
        <v>25</v>
      </c>
      <c r="P48" s="270">
        <v>25</v>
      </c>
      <c r="Q48" s="53">
        <v>25</v>
      </c>
      <c r="R48" s="53">
        <v>25</v>
      </c>
      <c r="S48" s="270">
        <v>25</v>
      </c>
      <c r="T48" s="53">
        <v>25</v>
      </c>
      <c r="U48" s="53">
        <v>25</v>
      </c>
      <c r="V48" s="270">
        <v>25</v>
      </c>
      <c r="W48" s="53">
        <v>25</v>
      </c>
      <c r="X48" s="53">
        <v>25</v>
      </c>
      <c r="Y48" s="270">
        <v>25</v>
      </c>
      <c r="Z48" s="53">
        <v>25</v>
      </c>
      <c r="AA48" s="53">
        <v>25</v>
      </c>
      <c r="AB48" s="270">
        <v>25</v>
      </c>
      <c r="AC48" s="53">
        <v>25</v>
      </c>
      <c r="AD48" s="53">
        <v>25</v>
      </c>
      <c r="AE48" s="270">
        <v>25</v>
      </c>
      <c r="AF48" s="53">
        <v>25</v>
      </c>
      <c r="AG48" s="53">
        <v>25</v>
      </c>
      <c r="AH48" s="270">
        <v>25</v>
      </c>
      <c r="AI48" s="53">
        <v>25</v>
      </c>
      <c r="AJ48" s="53">
        <v>25</v>
      </c>
      <c r="AK48" s="270">
        <v>25</v>
      </c>
      <c r="AL48" s="53">
        <v>25</v>
      </c>
      <c r="AM48" s="53">
        <v>25</v>
      </c>
      <c r="AN48" s="54">
        <f t="shared" si="3"/>
        <v>900</v>
      </c>
    </row>
    <row r="49" spans="2:40" x14ac:dyDescent="0.15">
      <c r="B49" s="1066"/>
      <c r="C49" s="263"/>
      <c r="D49" s="270"/>
      <c r="E49" s="53"/>
      <c r="F49" s="53"/>
      <c r="G49" s="270"/>
      <c r="H49" s="53"/>
      <c r="I49" s="53"/>
      <c r="J49" s="270"/>
      <c r="K49" s="53"/>
      <c r="L49" s="53"/>
      <c r="M49" s="270"/>
      <c r="N49" s="53"/>
      <c r="O49" s="53"/>
      <c r="P49" s="270"/>
      <c r="Q49" s="53"/>
      <c r="R49" s="53"/>
      <c r="S49" s="270"/>
      <c r="T49" s="53"/>
      <c r="U49" s="53"/>
      <c r="V49" s="270"/>
      <c r="W49" s="53"/>
      <c r="X49" s="53"/>
      <c r="Y49" s="270"/>
      <c r="Z49" s="53"/>
      <c r="AA49" s="53"/>
      <c r="AB49" s="270"/>
      <c r="AC49" s="53"/>
      <c r="AD49" s="53"/>
      <c r="AE49" s="270"/>
      <c r="AF49" s="53"/>
      <c r="AG49" s="53"/>
      <c r="AH49" s="270"/>
      <c r="AI49" s="53"/>
      <c r="AJ49" s="53"/>
      <c r="AK49" s="270"/>
      <c r="AL49" s="53"/>
      <c r="AM49" s="53"/>
      <c r="AN49" s="54">
        <f t="shared" ref="AN49:AN52" si="4">SUM(D49:AM49)</f>
        <v>0</v>
      </c>
    </row>
    <row r="50" spans="2:40" ht="14.25" thickBot="1" x14ac:dyDescent="0.2">
      <c r="B50" s="1067"/>
      <c r="C50" s="277" t="s">
        <v>214</v>
      </c>
      <c r="D50" s="271">
        <f>SUM(D46:D49)</f>
        <v>135</v>
      </c>
      <c r="E50" s="272">
        <f t="shared" ref="E50:AM50" si="5">SUM(E46:E49)</f>
        <v>135</v>
      </c>
      <c r="F50" s="272">
        <f t="shared" si="5"/>
        <v>135</v>
      </c>
      <c r="G50" s="271">
        <f t="shared" si="5"/>
        <v>135</v>
      </c>
      <c r="H50" s="272">
        <f t="shared" si="5"/>
        <v>135</v>
      </c>
      <c r="I50" s="272">
        <f t="shared" si="5"/>
        <v>135</v>
      </c>
      <c r="J50" s="271">
        <f t="shared" si="5"/>
        <v>135</v>
      </c>
      <c r="K50" s="272">
        <f t="shared" si="5"/>
        <v>135</v>
      </c>
      <c r="L50" s="272">
        <f t="shared" si="5"/>
        <v>135</v>
      </c>
      <c r="M50" s="271">
        <f t="shared" si="5"/>
        <v>135</v>
      </c>
      <c r="N50" s="272">
        <f t="shared" si="5"/>
        <v>135</v>
      </c>
      <c r="O50" s="272">
        <f t="shared" si="5"/>
        <v>135</v>
      </c>
      <c r="P50" s="271">
        <f t="shared" si="5"/>
        <v>135</v>
      </c>
      <c r="Q50" s="272">
        <f t="shared" si="5"/>
        <v>135</v>
      </c>
      <c r="R50" s="272">
        <f t="shared" si="5"/>
        <v>135</v>
      </c>
      <c r="S50" s="271">
        <f t="shared" si="5"/>
        <v>135</v>
      </c>
      <c r="T50" s="272">
        <f t="shared" si="5"/>
        <v>135</v>
      </c>
      <c r="U50" s="272">
        <f t="shared" si="5"/>
        <v>135</v>
      </c>
      <c r="V50" s="271">
        <f t="shared" si="5"/>
        <v>135</v>
      </c>
      <c r="W50" s="272">
        <f t="shared" si="5"/>
        <v>135</v>
      </c>
      <c r="X50" s="272">
        <f t="shared" si="5"/>
        <v>135</v>
      </c>
      <c r="Y50" s="271">
        <f t="shared" si="5"/>
        <v>135</v>
      </c>
      <c r="Z50" s="272">
        <f t="shared" si="5"/>
        <v>135</v>
      </c>
      <c r="AA50" s="272">
        <f t="shared" si="5"/>
        <v>135</v>
      </c>
      <c r="AB50" s="271">
        <f t="shared" si="5"/>
        <v>135</v>
      </c>
      <c r="AC50" s="272">
        <f t="shared" si="5"/>
        <v>135</v>
      </c>
      <c r="AD50" s="272">
        <f t="shared" si="5"/>
        <v>135</v>
      </c>
      <c r="AE50" s="271">
        <f t="shared" si="5"/>
        <v>135</v>
      </c>
      <c r="AF50" s="272">
        <f t="shared" si="5"/>
        <v>135</v>
      </c>
      <c r="AG50" s="272">
        <f t="shared" si="5"/>
        <v>135</v>
      </c>
      <c r="AH50" s="271">
        <f t="shared" si="5"/>
        <v>135</v>
      </c>
      <c r="AI50" s="272">
        <f t="shared" si="5"/>
        <v>135</v>
      </c>
      <c r="AJ50" s="272">
        <f t="shared" si="5"/>
        <v>135</v>
      </c>
      <c r="AK50" s="271">
        <f t="shared" si="5"/>
        <v>135</v>
      </c>
      <c r="AL50" s="272">
        <f t="shared" si="5"/>
        <v>135</v>
      </c>
      <c r="AM50" s="272">
        <f t="shared" si="5"/>
        <v>135</v>
      </c>
      <c r="AN50" s="273">
        <f t="shared" si="4"/>
        <v>4860</v>
      </c>
    </row>
    <row r="51" spans="2:40" ht="14.25" thickTop="1" x14ac:dyDescent="0.15">
      <c r="B51" s="1068" t="s">
        <v>523</v>
      </c>
      <c r="C51" s="1069"/>
      <c r="D51" s="278" t="e">
        <f>D50-D44</f>
        <v>#REF!</v>
      </c>
      <c r="E51" s="279" t="e">
        <f t="shared" ref="E51:AM51" si="6">E50-E44</f>
        <v>#REF!</v>
      </c>
      <c r="F51" s="279" t="e">
        <f t="shared" si="6"/>
        <v>#REF!</v>
      </c>
      <c r="G51" s="278" t="e">
        <f t="shared" si="6"/>
        <v>#REF!</v>
      </c>
      <c r="H51" s="279" t="e">
        <f t="shared" si="6"/>
        <v>#REF!</v>
      </c>
      <c r="I51" s="279" t="e">
        <f t="shared" si="6"/>
        <v>#REF!</v>
      </c>
      <c r="J51" s="278" t="e">
        <f t="shared" si="6"/>
        <v>#REF!</v>
      </c>
      <c r="K51" s="279" t="e">
        <f t="shared" si="6"/>
        <v>#REF!</v>
      </c>
      <c r="L51" s="279" t="e">
        <f t="shared" si="6"/>
        <v>#REF!</v>
      </c>
      <c r="M51" s="278" t="e">
        <f t="shared" si="6"/>
        <v>#REF!</v>
      </c>
      <c r="N51" s="279" t="e">
        <f t="shared" si="6"/>
        <v>#REF!</v>
      </c>
      <c r="O51" s="279" t="e">
        <f t="shared" si="6"/>
        <v>#REF!</v>
      </c>
      <c r="P51" s="278" t="e">
        <f t="shared" si="6"/>
        <v>#REF!</v>
      </c>
      <c r="Q51" s="279" t="e">
        <f t="shared" si="6"/>
        <v>#REF!</v>
      </c>
      <c r="R51" s="279" t="e">
        <f t="shared" si="6"/>
        <v>#REF!</v>
      </c>
      <c r="S51" s="278" t="e">
        <f t="shared" si="6"/>
        <v>#REF!</v>
      </c>
      <c r="T51" s="279" t="e">
        <f t="shared" si="6"/>
        <v>#REF!</v>
      </c>
      <c r="U51" s="279" t="e">
        <f t="shared" si="6"/>
        <v>#REF!</v>
      </c>
      <c r="V51" s="278" t="e">
        <f t="shared" si="6"/>
        <v>#REF!</v>
      </c>
      <c r="W51" s="279" t="e">
        <f t="shared" si="6"/>
        <v>#REF!</v>
      </c>
      <c r="X51" s="279" t="e">
        <f t="shared" si="6"/>
        <v>#REF!</v>
      </c>
      <c r="Y51" s="278" t="e">
        <f t="shared" si="6"/>
        <v>#REF!</v>
      </c>
      <c r="Z51" s="279" t="e">
        <f t="shared" si="6"/>
        <v>#REF!</v>
      </c>
      <c r="AA51" s="279" t="e">
        <f t="shared" si="6"/>
        <v>#REF!</v>
      </c>
      <c r="AB51" s="278" t="e">
        <f t="shared" si="6"/>
        <v>#REF!</v>
      </c>
      <c r="AC51" s="279" t="e">
        <f t="shared" si="6"/>
        <v>#REF!</v>
      </c>
      <c r="AD51" s="279" t="e">
        <f t="shared" si="6"/>
        <v>#REF!</v>
      </c>
      <c r="AE51" s="278" t="e">
        <f t="shared" si="6"/>
        <v>#REF!</v>
      </c>
      <c r="AF51" s="279" t="e">
        <f t="shared" si="6"/>
        <v>#REF!</v>
      </c>
      <c r="AG51" s="279" t="e">
        <f t="shared" si="6"/>
        <v>#REF!</v>
      </c>
      <c r="AH51" s="278" t="e">
        <f t="shared" si="6"/>
        <v>#REF!</v>
      </c>
      <c r="AI51" s="280" t="e">
        <f t="shared" si="6"/>
        <v>#REF!</v>
      </c>
      <c r="AJ51" s="279" t="e">
        <f t="shared" si="6"/>
        <v>#REF!</v>
      </c>
      <c r="AK51" s="278" t="e">
        <f t="shared" si="6"/>
        <v>#REF!</v>
      </c>
      <c r="AL51" s="279" t="e">
        <f t="shared" si="6"/>
        <v>#REF!</v>
      </c>
      <c r="AM51" s="279" t="e">
        <f t="shared" si="6"/>
        <v>#REF!</v>
      </c>
      <c r="AN51" s="269" t="e">
        <f t="shared" si="4"/>
        <v>#REF!</v>
      </c>
    </row>
    <row r="52" spans="2:40" ht="14.25" thickBot="1" x14ac:dyDescent="0.2">
      <c r="B52" s="1070" t="s">
        <v>524</v>
      </c>
      <c r="C52" s="1071"/>
      <c r="D52" s="274"/>
      <c r="E52" s="275"/>
      <c r="F52" s="275"/>
      <c r="G52" s="274"/>
      <c r="H52" s="275"/>
      <c r="I52" s="275"/>
      <c r="J52" s="274"/>
      <c r="K52" s="275"/>
      <c r="L52" s="275"/>
      <c r="M52" s="274"/>
      <c r="N52" s="275"/>
      <c r="O52" s="275"/>
      <c r="P52" s="274"/>
      <c r="Q52" s="275"/>
      <c r="R52" s="275"/>
      <c r="S52" s="274"/>
      <c r="T52" s="275"/>
      <c r="U52" s="275"/>
      <c r="V52" s="274"/>
      <c r="W52" s="275"/>
      <c r="X52" s="275"/>
      <c r="Y52" s="274"/>
      <c r="Z52" s="275"/>
      <c r="AA52" s="275"/>
      <c r="AB52" s="274"/>
      <c r="AC52" s="275"/>
      <c r="AD52" s="275"/>
      <c r="AE52" s="274"/>
      <c r="AF52" s="275"/>
      <c r="AG52" s="275"/>
      <c r="AH52" s="274"/>
      <c r="AI52" s="275"/>
      <c r="AJ52" s="275"/>
      <c r="AK52" s="274"/>
      <c r="AL52" s="275"/>
      <c r="AM52" s="275"/>
      <c r="AN52" s="276">
        <f t="shared" si="4"/>
        <v>0</v>
      </c>
    </row>
  </sheetData>
  <mergeCells count="62">
    <mergeCell ref="B11:C11"/>
    <mergeCell ref="S4:U4"/>
    <mergeCell ref="V4:X4"/>
    <mergeCell ref="Y4:AA4"/>
    <mergeCell ref="AB4:AD4"/>
    <mergeCell ref="B4:C5"/>
    <mergeCell ref="D4:F4"/>
    <mergeCell ref="G4:I4"/>
    <mergeCell ref="J4:L4"/>
    <mergeCell ref="M4:O4"/>
    <mergeCell ref="P4:R4"/>
    <mergeCell ref="AK4:AM4"/>
    <mergeCell ref="AN4:AN5"/>
    <mergeCell ref="B6:C8"/>
    <mergeCell ref="B9:C9"/>
    <mergeCell ref="B10:C10"/>
    <mergeCell ref="AE4:AG4"/>
    <mergeCell ref="AH4:AJ4"/>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36:C36"/>
    <mergeCell ref="B42:C43"/>
    <mergeCell ref="D42:F42"/>
    <mergeCell ref="G42:I42"/>
    <mergeCell ref="J42:L42"/>
    <mergeCell ref="B51:C51"/>
    <mergeCell ref="B52:C52"/>
    <mergeCell ref="AH42:AJ42"/>
    <mergeCell ref="AK42:AM42"/>
    <mergeCell ref="AN42:AN43"/>
    <mergeCell ref="B44:C44"/>
    <mergeCell ref="B45:C45"/>
    <mergeCell ref="B46:B50"/>
    <mergeCell ref="P42:R42"/>
    <mergeCell ref="S42:U42"/>
    <mergeCell ref="V42:X42"/>
    <mergeCell ref="Y42:AA42"/>
    <mergeCell ref="AB42:AD42"/>
    <mergeCell ref="AE42:AG42"/>
    <mergeCell ref="M42:O42"/>
  </mergeCells>
  <phoneticPr fontId="4"/>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V191"/>
  <sheetViews>
    <sheetView view="pageBreakPreview" zoomScaleNormal="100" zoomScaleSheetLayoutView="100" workbookViewId="0">
      <selection activeCell="M6" sqref="M6:M19"/>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2" spans="2:22" x14ac:dyDescent="0.15">
      <c r="B2" s="26" t="s">
        <v>610</v>
      </c>
      <c r="C2" s="28"/>
      <c r="D2" s="5"/>
      <c r="E2" s="5"/>
      <c r="F2" s="28"/>
      <c r="G2" s="99"/>
      <c r="H2" s="109"/>
      <c r="I2" s="99"/>
      <c r="J2" s="99"/>
      <c r="K2" s="99"/>
      <c r="L2" s="99"/>
      <c r="M2" s="99"/>
      <c r="N2" s="99"/>
      <c r="O2" s="5"/>
    </row>
    <row r="3" spans="2:22" ht="14.25" thickBot="1" x14ac:dyDescent="0.2">
      <c r="B3" s="26" t="s">
        <v>166</v>
      </c>
      <c r="I3" s="5" t="s">
        <v>167</v>
      </c>
      <c r="P3" s="161" t="s">
        <v>190</v>
      </c>
    </row>
    <row r="4" spans="2:22" x14ac:dyDescent="0.15">
      <c r="B4" s="516" t="s">
        <v>70</v>
      </c>
      <c r="C4" s="517" t="s">
        <v>139</v>
      </c>
      <c r="D4" s="517" t="s">
        <v>108</v>
      </c>
      <c r="E4" s="517" t="s">
        <v>109</v>
      </c>
      <c r="F4" s="517" t="s">
        <v>21</v>
      </c>
      <c r="G4" s="510" t="s">
        <v>110</v>
      </c>
      <c r="H4" s="149"/>
      <c r="I4" s="1154" t="s">
        <v>70</v>
      </c>
      <c r="J4" s="1156" t="s">
        <v>142</v>
      </c>
      <c r="K4" s="518" t="s">
        <v>575</v>
      </c>
      <c r="L4" s="519" t="s">
        <v>111</v>
      </c>
      <c r="M4" s="1156" t="s">
        <v>21</v>
      </c>
      <c r="N4" s="1158" t="s">
        <v>110</v>
      </c>
      <c r="O4" s="171"/>
      <c r="P4" s="520" t="s">
        <v>145</v>
      </c>
      <c r="Q4" s="521" t="s">
        <v>146</v>
      </c>
      <c r="R4" s="521" t="s">
        <v>147</v>
      </c>
      <c r="S4" s="521" t="s">
        <v>576</v>
      </c>
      <c r="T4" s="1160" t="s">
        <v>149</v>
      </c>
      <c r="U4" s="998"/>
      <c r="V4" s="522" t="s">
        <v>150</v>
      </c>
    </row>
    <row r="5" spans="2:22" x14ac:dyDescent="0.15">
      <c r="B5" s="1092" t="s">
        <v>133</v>
      </c>
      <c r="C5" s="307" t="s">
        <v>616</v>
      </c>
      <c r="D5" s="307">
        <v>2</v>
      </c>
      <c r="E5" s="531" t="s">
        <v>578</v>
      </c>
      <c r="F5" s="307">
        <v>12000</v>
      </c>
      <c r="G5" s="137">
        <f t="shared" ref="G5:G6" si="0">D5*F5</f>
        <v>24000</v>
      </c>
      <c r="H5" s="150"/>
      <c r="I5" s="1155"/>
      <c r="J5" s="1157"/>
      <c r="K5" s="155" t="s">
        <v>113</v>
      </c>
      <c r="L5" s="329" t="s">
        <v>262</v>
      </c>
      <c r="M5" s="1157"/>
      <c r="N5" s="1159"/>
      <c r="O5" s="171"/>
      <c r="P5" s="240"/>
      <c r="Q5" s="134"/>
      <c r="R5" s="506"/>
      <c r="S5" s="134"/>
      <c r="T5" s="1149"/>
      <c r="U5" s="1150"/>
      <c r="V5" s="164"/>
    </row>
    <row r="6" spans="2:22" x14ac:dyDescent="0.15">
      <c r="B6" s="1090"/>
      <c r="C6" s="307"/>
      <c r="D6" s="307"/>
      <c r="E6" s="531" t="s">
        <v>112</v>
      </c>
      <c r="F6" s="307"/>
      <c r="G6" s="138">
        <f t="shared" si="0"/>
        <v>0</v>
      </c>
      <c r="H6" s="150"/>
      <c r="I6" s="1151" t="s">
        <v>141</v>
      </c>
      <c r="J6" s="307" t="s">
        <v>468</v>
      </c>
      <c r="K6" s="436">
        <v>0.5</v>
      </c>
      <c r="L6" s="436">
        <v>2</v>
      </c>
      <c r="M6" s="436">
        <v>116.8</v>
      </c>
      <c r="N6" s="138">
        <f>K6*L6*M6</f>
        <v>116.8</v>
      </c>
      <c r="O6" s="171"/>
      <c r="P6" s="240"/>
      <c r="Q6" s="134"/>
      <c r="R6" s="506"/>
      <c r="S6" s="134"/>
      <c r="T6" s="1149"/>
      <c r="U6" s="1150"/>
      <c r="V6" s="164"/>
    </row>
    <row r="7" spans="2:22" ht="14.25" thickBot="1" x14ac:dyDescent="0.2">
      <c r="B7" s="1148"/>
      <c r="C7" s="139" t="s">
        <v>114</v>
      </c>
      <c r="D7" s="139"/>
      <c r="E7" s="139"/>
      <c r="F7" s="139"/>
      <c r="G7" s="140">
        <f>SUM(G5:G6)</f>
        <v>24000</v>
      </c>
      <c r="H7" s="150"/>
      <c r="I7" s="1152"/>
      <c r="J7" s="307" t="s">
        <v>470</v>
      </c>
      <c r="K7" s="436">
        <v>1.8</v>
      </c>
      <c r="L7" s="436">
        <v>1</v>
      </c>
      <c r="M7" s="436">
        <v>116.8</v>
      </c>
      <c r="N7" s="138">
        <f t="shared" ref="N7:N9" si="1">K7*L7*M7</f>
        <v>210.24</v>
      </c>
      <c r="O7" s="171"/>
      <c r="P7" s="240"/>
      <c r="Q7" s="134"/>
      <c r="R7" s="506"/>
      <c r="S7" s="134"/>
      <c r="T7" s="1149"/>
      <c r="U7" s="1150"/>
      <c r="V7" s="164"/>
    </row>
    <row r="8" spans="2:22" ht="14.25" thickTop="1" x14ac:dyDescent="0.15">
      <c r="B8" s="1161" t="s">
        <v>131</v>
      </c>
      <c r="C8" s="307" t="s">
        <v>611</v>
      </c>
      <c r="D8" s="307">
        <v>5</v>
      </c>
      <c r="E8" s="531" t="s">
        <v>112</v>
      </c>
      <c r="F8" s="307">
        <v>460</v>
      </c>
      <c r="G8" s="138">
        <f>D8*F8</f>
        <v>2300</v>
      </c>
      <c r="H8" s="150"/>
      <c r="I8" s="1152"/>
      <c r="J8" s="307" t="s">
        <v>471</v>
      </c>
      <c r="K8" s="436">
        <v>2</v>
      </c>
      <c r="L8" s="436">
        <v>1</v>
      </c>
      <c r="M8" s="436">
        <v>116.8</v>
      </c>
      <c r="N8" s="138">
        <f t="shared" si="1"/>
        <v>233.6</v>
      </c>
      <c r="O8" s="171"/>
      <c r="P8" s="240"/>
      <c r="Q8" s="134"/>
      <c r="R8" s="506"/>
      <c r="S8" s="134"/>
      <c r="T8" s="1149"/>
      <c r="U8" s="1150"/>
      <c r="V8" s="164"/>
    </row>
    <row r="9" spans="2:22" x14ac:dyDescent="0.15">
      <c r="B9" s="1090"/>
      <c r="C9" s="307"/>
      <c r="D9" s="307"/>
      <c r="E9" s="531" t="s">
        <v>112</v>
      </c>
      <c r="F9" s="307"/>
      <c r="G9" s="138">
        <f>D9*F9</f>
        <v>0</v>
      </c>
      <c r="H9" s="150"/>
      <c r="I9" s="1152"/>
      <c r="J9" s="307"/>
      <c r="K9" s="436"/>
      <c r="L9" s="436"/>
      <c r="M9" s="436"/>
      <c r="N9" s="138">
        <f t="shared" si="1"/>
        <v>0</v>
      </c>
      <c r="O9" s="171"/>
      <c r="P9" s="240"/>
      <c r="Q9" s="134"/>
      <c r="R9" s="506"/>
      <c r="S9" s="134"/>
      <c r="T9" s="1149"/>
      <c r="U9" s="1150"/>
      <c r="V9" s="164"/>
    </row>
    <row r="10" spans="2:22" ht="14.25" thickBot="1" x14ac:dyDescent="0.2">
      <c r="B10" s="1090"/>
      <c r="C10" s="307"/>
      <c r="D10" s="307"/>
      <c r="E10" s="531" t="s">
        <v>112</v>
      </c>
      <c r="F10" s="307"/>
      <c r="G10" s="138">
        <f>D10*F10</f>
        <v>0</v>
      </c>
      <c r="H10" s="150"/>
      <c r="I10" s="1153"/>
      <c r="J10" s="241" t="s">
        <v>194</v>
      </c>
      <c r="K10" s="157">
        <f>SUM(K6:K9)</f>
        <v>4.3</v>
      </c>
      <c r="L10" s="157">
        <f>SUM(L6:L9)</f>
        <v>4</v>
      </c>
      <c r="M10" s="157"/>
      <c r="N10" s="153">
        <f>SUM(N6:N9)</f>
        <v>560.64</v>
      </c>
      <c r="O10" s="171"/>
      <c r="P10" s="240"/>
      <c r="Q10" s="134"/>
      <c r="R10" s="506"/>
      <c r="S10" s="134"/>
      <c r="T10" s="1149"/>
      <c r="U10" s="1150"/>
      <c r="V10" s="164"/>
    </row>
    <row r="11" spans="2:22" ht="15" thickTop="1" thickBot="1" x14ac:dyDescent="0.2">
      <c r="B11" s="1148"/>
      <c r="C11" s="141" t="s">
        <v>115</v>
      </c>
      <c r="D11" s="142"/>
      <c r="E11" s="142"/>
      <c r="F11" s="142"/>
      <c r="G11" s="143">
        <f>SUM(G8:G10)</f>
        <v>2300</v>
      </c>
      <c r="H11" s="150"/>
      <c r="I11" s="1162" t="s">
        <v>612</v>
      </c>
      <c r="J11" s="307" t="s">
        <v>324</v>
      </c>
      <c r="K11" s="436">
        <v>2.5</v>
      </c>
      <c r="L11" s="436">
        <v>1</v>
      </c>
      <c r="M11" s="436">
        <v>158.4</v>
      </c>
      <c r="N11" s="138">
        <f>K11*L11*M11</f>
        <v>396</v>
      </c>
      <c r="O11" s="171"/>
      <c r="P11" s="240"/>
      <c r="Q11" s="134"/>
      <c r="R11" s="506"/>
      <c r="S11" s="134"/>
      <c r="T11" s="1149"/>
      <c r="U11" s="1150"/>
      <c r="V11" s="164"/>
    </row>
    <row r="12" spans="2:22" ht="14.25" thickTop="1" x14ac:dyDescent="0.15">
      <c r="B12" s="1161" t="s">
        <v>132</v>
      </c>
      <c r="C12" s="307" t="s">
        <v>617</v>
      </c>
      <c r="D12" s="307">
        <v>11.5</v>
      </c>
      <c r="E12" s="531" t="s">
        <v>112</v>
      </c>
      <c r="F12" s="307">
        <v>2580</v>
      </c>
      <c r="G12" s="138">
        <f>D12*F12</f>
        <v>29670</v>
      </c>
      <c r="H12" s="150"/>
      <c r="I12" s="1152"/>
      <c r="J12" s="307" t="s">
        <v>325</v>
      </c>
      <c r="K12" s="436">
        <v>2</v>
      </c>
      <c r="L12" s="436">
        <v>1</v>
      </c>
      <c r="M12" s="436">
        <v>158.4</v>
      </c>
      <c r="N12" s="138">
        <f t="shared" ref="N12:N15" si="2">K12*L12*M12</f>
        <v>316.8</v>
      </c>
      <c r="O12" s="171"/>
      <c r="P12" s="240"/>
      <c r="Q12" s="134"/>
      <c r="R12" s="506"/>
      <c r="S12" s="134"/>
      <c r="T12" s="1149"/>
      <c r="U12" s="1150"/>
      <c r="V12" s="164"/>
    </row>
    <row r="13" spans="2:22" x14ac:dyDescent="0.15">
      <c r="B13" s="1090"/>
      <c r="C13" s="307"/>
      <c r="D13" s="307"/>
      <c r="E13" s="531" t="s">
        <v>112</v>
      </c>
      <c r="F13" s="307"/>
      <c r="G13" s="138">
        <f>D13*F13</f>
        <v>0</v>
      </c>
      <c r="H13" s="150"/>
      <c r="I13" s="1152"/>
      <c r="J13" s="307" t="s">
        <v>469</v>
      </c>
      <c r="K13" s="436">
        <v>3.1</v>
      </c>
      <c r="L13" s="436">
        <v>2</v>
      </c>
      <c r="M13" s="436">
        <v>158.4</v>
      </c>
      <c r="N13" s="138">
        <f t="shared" si="2"/>
        <v>982.08</v>
      </c>
      <c r="O13" s="171"/>
      <c r="P13" s="240"/>
      <c r="Q13" s="134"/>
      <c r="R13" s="506"/>
      <c r="S13" s="134"/>
      <c r="T13" s="1149"/>
      <c r="U13" s="1150"/>
      <c r="V13" s="164"/>
    </row>
    <row r="14" spans="2:22" x14ac:dyDescent="0.15">
      <c r="B14" s="1090"/>
      <c r="C14" s="307"/>
      <c r="D14" s="307"/>
      <c r="E14" s="531"/>
      <c r="F14" s="307"/>
      <c r="G14" s="138">
        <f>D14*F14</f>
        <v>0</v>
      </c>
      <c r="H14" s="150"/>
      <c r="I14" s="1152"/>
      <c r="J14" s="307" t="s">
        <v>472</v>
      </c>
      <c r="K14" s="436">
        <v>4.2</v>
      </c>
      <c r="L14" s="436">
        <v>1</v>
      </c>
      <c r="M14" s="436">
        <v>158.4</v>
      </c>
      <c r="N14" s="138">
        <f t="shared" si="2"/>
        <v>665.28000000000009</v>
      </c>
      <c r="O14" s="171"/>
      <c r="P14" s="240"/>
      <c r="Q14" s="134"/>
      <c r="R14" s="506"/>
      <c r="S14" s="134"/>
      <c r="T14" s="1149"/>
      <c r="U14" s="1150"/>
      <c r="V14" s="164"/>
    </row>
    <row r="15" spans="2:22" ht="14.25" thickBot="1" x14ac:dyDescent="0.2">
      <c r="B15" s="1090"/>
      <c r="C15" s="307"/>
      <c r="D15" s="307"/>
      <c r="E15" s="307"/>
      <c r="F15" s="307"/>
      <c r="G15" s="138">
        <f t="shared" ref="G15" si="3">D15*F15</f>
        <v>0</v>
      </c>
      <c r="H15" s="150"/>
      <c r="I15" s="1152"/>
      <c r="J15" s="307" t="s">
        <v>805</v>
      </c>
      <c r="K15" s="436">
        <v>4</v>
      </c>
      <c r="L15" s="436">
        <v>2</v>
      </c>
      <c r="M15" s="436">
        <v>158.4</v>
      </c>
      <c r="N15" s="138">
        <f t="shared" si="2"/>
        <v>1267.2</v>
      </c>
      <c r="O15" s="171"/>
      <c r="P15" s="532" t="s">
        <v>26</v>
      </c>
      <c r="Q15" s="249"/>
      <c r="R15" s="249"/>
      <c r="S15" s="249"/>
      <c r="T15" s="1171"/>
      <c r="U15" s="1172"/>
      <c r="V15" s="533">
        <f>SUM(V5:V14)</f>
        <v>0</v>
      </c>
    </row>
    <row r="16" spans="2:22" ht="14.25" thickBot="1" x14ac:dyDescent="0.2">
      <c r="B16" s="1148"/>
      <c r="C16" s="141" t="s">
        <v>115</v>
      </c>
      <c r="D16" s="142"/>
      <c r="E16" s="142"/>
      <c r="F16" s="142"/>
      <c r="G16" s="143">
        <f>SUM(G12:G15)</f>
        <v>29670</v>
      </c>
      <c r="H16" s="150"/>
      <c r="I16" s="1152"/>
      <c r="J16" s="307"/>
      <c r="K16" s="436"/>
      <c r="L16" s="436"/>
      <c r="M16" s="436"/>
      <c r="N16" s="138"/>
      <c r="O16" s="171"/>
    </row>
    <row r="17" spans="2:22" ht="15" thickTop="1" thickBot="1" x14ac:dyDescent="0.2">
      <c r="B17" s="1161" t="s">
        <v>134</v>
      </c>
      <c r="C17" s="663" t="s">
        <v>841</v>
      </c>
      <c r="D17" s="663">
        <v>3.33</v>
      </c>
      <c r="E17" s="663" t="s">
        <v>842</v>
      </c>
      <c r="F17" s="307">
        <v>100</v>
      </c>
      <c r="G17" s="138">
        <f t="shared" ref="G17" si="4">D17*F17</f>
        <v>333</v>
      </c>
      <c r="H17" s="150"/>
      <c r="I17" s="1153"/>
      <c r="J17" s="241" t="s">
        <v>590</v>
      </c>
      <c r="K17" s="157">
        <f>SUM(K11:K16)</f>
        <v>15.8</v>
      </c>
      <c r="L17" s="157">
        <f>SUM(L11:L16)</f>
        <v>7</v>
      </c>
      <c r="M17" s="157"/>
      <c r="N17" s="153">
        <f>SUM(N11:N16)</f>
        <v>3627.3600000000006</v>
      </c>
      <c r="O17" s="171"/>
      <c r="P17" s="161" t="s">
        <v>191</v>
      </c>
    </row>
    <row r="18" spans="2:22" ht="14.25" thickTop="1" x14ac:dyDescent="0.15">
      <c r="B18" s="1090"/>
      <c r="C18" s="663" t="s">
        <v>843</v>
      </c>
      <c r="D18" s="663">
        <v>6</v>
      </c>
      <c r="E18" s="664" t="s">
        <v>844</v>
      </c>
      <c r="F18" s="307">
        <v>138</v>
      </c>
      <c r="G18" s="138">
        <f>D18*F18</f>
        <v>828</v>
      </c>
      <c r="H18" s="150"/>
      <c r="I18" s="1162" t="s">
        <v>143</v>
      </c>
      <c r="J18" s="307" t="s">
        <v>326</v>
      </c>
      <c r="K18" s="436">
        <v>1</v>
      </c>
      <c r="L18" s="436">
        <v>0.5</v>
      </c>
      <c r="M18" s="436">
        <v>168.4</v>
      </c>
      <c r="N18" s="138">
        <f>K18*L18*M18</f>
        <v>84.2</v>
      </c>
      <c r="O18" s="171"/>
      <c r="P18" s="520" t="s">
        <v>151</v>
      </c>
      <c r="Q18" s="521" t="s">
        <v>146</v>
      </c>
      <c r="R18" s="521" t="s">
        <v>147</v>
      </c>
      <c r="S18" s="521" t="s">
        <v>576</v>
      </c>
      <c r="T18" s="521" t="s">
        <v>149</v>
      </c>
      <c r="U18" s="534" t="s">
        <v>233</v>
      </c>
      <c r="V18" s="522" t="s">
        <v>150</v>
      </c>
    </row>
    <row r="19" spans="2:22" x14ac:dyDescent="0.15">
      <c r="B19" s="1090"/>
      <c r="C19" s="663" t="s">
        <v>845</v>
      </c>
      <c r="D19" s="663">
        <v>1950</v>
      </c>
      <c r="E19" s="663" t="s">
        <v>846</v>
      </c>
      <c r="F19" s="307">
        <v>1.38</v>
      </c>
      <c r="G19" s="138">
        <f t="shared" ref="G19" si="5">D19*F19</f>
        <v>2691</v>
      </c>
      <c r="H19" s="150"/>
      <c r="I19" s="1152"/>
      <c r="J19" s="307" t="s">
        <v>327</v>
      </c>
      <c r="K19" s="436">
        <v>2.5</v>
      </c>
      <c r="L19" s="436">
        <v>0.5</v>
      </c>
      <c r="M19" s="436">
        <v>168.4</v>
      </c>
      <c r="N19" s="138">
        <f t="shared" ref="N19:N21" si="6">K19*L19*M19</f>
        <v>210.5</v>
      </c>
      <c r="O19" s="171"/>
      <c r="P19" s="437" t="s">
        <v>328</v>
      </c>
      <c r="Q19" s="134">
        <v>80</v>
      </c>
      <c r="R19" s="506" t="s">
        <v>588</v>
      </c>
      <c r="S19" s="134">
        <v>800</v>
      </c>
      <c r="T19" s="134">
        <v>10</v>
      </c>
      <c r="U19" s="306">
        <v>1000</v>
      </c>
      <c r="V19" s="490">
        <f>Q19*S19/T19/U19*10</f>
        <v>64</v>
      </c>
    </row>
    <row r="20" spans="2:22" ht="14.25" thickBot="1" x14ac:dyDescent="0.2">
      <c r="B20" s="1148"/>
      <c r="C20" s="141" t="s">
        <v>115</v>
      </c>
      <c r="D20" s="142"/>
      <c r="E20" s="142"/>
      <c r="F20" s="142"/>
      <c r="G20" s="143">
        <f>SUM(G17:G19)</f>
        <v>3852</v>
      </c>
      <c r="H20" s="150"/>
      <c r="I20" s="1152"/>
      <c r="J20" s="307"/>
      <c r="K20" s="436"/>
      <c r="L20" s="436"/>
      <c r="M20" s="436"/>
      <c r="N20" s="138">
        <f t="shared" si="6"/>
        <v>0</v>
      </c>
      <c r="O20" s="171"/>
      <c r="P20" s="437" t="s">
        <v>329</v>
      </c>
      <c r="Q20" s="134">
        <v>2</v>
      </c>
      <c r="R20" s="506" t="s">
        <v>588</v>
      </c>
      <c r="S20" s="134">
        <v>9000</v>
      </c>
      <c r="T20" s="134">
        <v>10</v>
      </c>
      <c r="U20" s="306">
        <v>1000</v>
      </c>
      <c r="V20" s="490">
        <f t="shared" ref="V20:V31" si="7">Q20*S20/T20*(10/U20)</f>
        <v>18</v>
      </c>
    </row>
    <row r="21" spans="2:22" ht="14.25" thickTop="1" x14ac:dyDescent="0.15">
      <c r="B21" s="1161" t="s">
        <v>135</v>
      </c>
      <c r="C21" s="307"/>
      <c r="D21" s="307"/>
      <c r="E21" s="531" t="s">
        <v>117</v>
      </c>
      <c r="F21" s="307"/>
      <c r="G21" s="138">
        <f>D21*F21</f>
        <v>0</v>
      </c>
      <c r="H21" s="150"/>
      <c r="I21" s="1152"/>
      <c r="J21" s="307"/>
      <c r="K21" s="436"/>
      <c r="L21" s="436"/>
      <c r="M21" s="436"/>
      <c r="N21" s="138">
        <f t="shared" si="6"/>
        <v>0</v>
      </c>
      <c r="O21" s="171"/>
      <c r="P21" s="240" t="s">
        <v>332</v>
      </c>
      <c r="Q21" s="134">
        <v>1</v>
      </c>
      <c r="R21" s="296" t="s">
        <v>78</v>
      </c>
      <c r="S21" s="134">
        <v>30000</v>
      </c>
      <c r="T21" s="134">
        <v>7</v>
      </c>
      <c r="U21" s="306">
        <v>1000</v>
      </c>
      <c r="V21" s="490">
        <f t="shared" si="7"/>
        <v>42.857142857142854</v>
      </c>
    </row>
    <row r="22" spans="2:22" ht="14.25" thickBot="1" x14ac:dyDescent="0.2">
      <c r="B22" s="1090"/>
      <c r="C22" s="307"/>
      <c r="D22" s="307"/>
      <c r="E22" s="531" t="s">
        <v>117</v>
      </c>
      <c r="F22" s="307"/>
      <c r="G22" s="138">
        <f>D22*F22</f>
        <v>0</v>
      </c>
      <c r="H22" s="150"/>
      <c r="I22" s="1153"/>
      <c r="J22" s="241" t="s">
        <v>618</v>
      </c>
      <c r="K22" s="157">
        <f>SUM(K18:K21)</f>
        <v>3.5</v>
      </c>
      <c r="L22" s="158">
        <f>SUM(L18:L21)</f>
        <v>1</v>
      </c>
      <c r="M22" s="159"/>
      <c r="N22" s="153">
        <f>SUM(N18:N21)</f>
        <v>294.7</v>
      </c>
      <c r="O22" s="171"/>
      <c r="P22" s="240" t="s">
        <v>330</v>
      </c>
      <c r="Q22" s="134">
        <v>2</v>
      </c>
      <c r="R22" s="296" t="s">
        <v>234</v>
      </c>
      <c r="S22" s="134">
        <v>3000</v>
      </c>
      <c r="T22" s="134">
        <v>3</v>
      </c>
      <c r="U22" s="306">
        <v>1000</v>
      </c>
      <c r="V22" s="490">
        <f t="shared" si="7"/>
        <v>20</v>
      </c>
    </row>
    <row r="23" spans="2:22" ht="14.25" thickTop="1" x14ac:dyDescent="0.15">
      <c r="B23" s="1090"/>
      <c r="C23" s="307"/>
      <c r="D23" s="307"/>
      <c r="E23" s="531" t="s">
        <v>117</v>
      </c>
      <c r="F23" s="307"/>
      <c r="G23" s="138">
        <f>D23*F23</f>
        <v>0</v>
      </c>
      <c r="H23" s="150"/>
      <c r="I23" s="1162" t="s">
        <v>144</v>
      </c>
      <c r="J23" s="307"/>
      <c r="K23" s="436"/>
      <c r="L23" s="436"/>
      <c r="M23" s="436"/>
      <c r="N23" s="138">
        <f>K23*L23*M23</f>
        <v>0</v>
      </c>
      <c r="O23" s="171"/>
      <c r="P23" s="240" t="s">
        <v>331</v>
      </c>
      <c r="Q23" s="134">
        <v>2</v>
      </c>
      <c r="R23" s="506" t="s">
        <v>78</v>
      </c>
      <c r="S23" s="134">
        <v>2000</v>
      </c>
      <c r="T23" s="134">
        <v>3</v>
      </c>
      <c r="U23" s="306">
        <v>1000</v>
      </c>
      <c r="V23" s="490">
        <f t="shared" si="7"/>
        <v>13.333333333333332</v>
      </c>
    </row>
    <row r="24" spans="2:22" ht="14.25" thickBot="1" x14ac:dyDescent="0.2">
      <c r="B24" s="1173"/>
      <c r="C24" s="144" t="s">
        <v>118</v>
      </c>
      <c r="D24" s="145"/>
      <c r="E24" s="145"/>
      <c r="F24" s="152"/>
      <c r="G24" s="146">
        <f>SUM(G21:G23)</f>
        <v>0</v>
      </c>
      <c r="I24" s="1152"/>
      <c r="J24" s="307"/>
      <c r="K24" s="436"/>
      <c r="L24" s="436"/>
      <c r="M24" s="436"/>
      <c r="N24" s="138">
        <f t="shared" ref="N24" si="8">K24*L24*M24</f>
        <v>0</v>
      </c>
      <c r="O24" s="171"/>
      <c r="P24" s="240" t="s">
        <v>333</v>
      </c>
      <c r="Q24" s="134">
        <v>2</v>
      </c>
      <c r="R24" s="296" t="s">
        <v>234</v>
      </c>
      <c r="S24" s="134">
        <v>1000</v>
      </c>
      <c r="T24" s="134">
        <v>3</v>
      </c>
      <c r="U24" s="306">
        <v>1000</v>
      </c>
      <c r="V24" s="490">
        <f t="shared" si="7"/>
        <v>6.6666666666666661</v>
      </c>
    </row>
    <row r="25" spans="2:22" ht="14.25" thickBot="1" x14ac:dyDescent="0.2">
      <c r="H25" s="151"/>
      <c r="I25" s="1153"/>
      <c r="J25" s="241" t="s">
        <v>592</v>
      </c>
      <c r="K25" s="157">
        <f>SUM(K23:K24)</f>
        <v>0</v>
      </c>
      <c r="L25" s="158">
        <f>SUM(L23:L24)</f>
        <v>0</v>
      </c>
      <c r="M25" s="159"/>
      <c r="N25" s="153">
        <f>SUM(N23:N24)</f>
        <v>0</v>
      </c>
      <c r="O25" s="171"/>
      <c r="P25" s="240" t="s">
        <v>351</v>
      </c>
      <c r="Q25" s="134">
        <v>2</v>
      </c>
      <c r="R25" s="506" t="s">
        <v>234</v>
      </c>
      <c r="S25" s="134">
        <v>1250</v>
      </c>
      <c r="T25" s="134">
        <v>10</v>
      </c>
      <c r="U25" s="306">
        <v>1000</v>
      </c>
      <c r="V25" s="490">
        <f t="shared" si="7"/>
        <v>2.5</v>
      </c>
    </row>
    <row r="26" spans="2:22" ht="15" thickTop="1" thickBot="1" x14ac:dyDescent="0.2">
      <c r="B26" s="5" t="s">
        <v>595</v>
      </c>
      <c r="C26" s="5"/>
      <c r="D26" s="28"/>
      <c r="E26" s="5"/>
      <c r="F26" s="28"/>
      <c r="G26" s="29"/>
      <c r="H26" s="149"/>
      <c r="I26" s="1162" t="s">
        <v>238</v>
      </c>
      <c r="J26" s="307"/>
      <c r="K26" s="436"/>
      <c r="L26" s="436"/>
      <c r="M26" s="436"/>
      <c r="N26" s="138">
        <f>K26*L26*M26</f>
        <v>0</v>
      </c>
      <c r="O26" s="171"/>
      <c r="P26" s="240" t="s">
        <v>352</v>
      </c>
      <c r="Q26" s="134">
        <v>4</v>
      </c>
      <c r="R26" s="506" t="s">
        <v>116</v>
      </c>
      <c r="S26" s="134">
        <v>7200</v>
      </c>
      <c r="T26" s="134">
        <v>10</v>
      </c>
      <c r="U26" s="306">
        <v>1000</v>
      </c>
      <c r="V26" s="490">
        <f t="shared" si="7"/>
        <v>28.8</v>
      </c>
    </row>
    <row r="27" spans="2:22" x14ac:dyDescent="0.15">
      <c r="B27" s="516" t="s">
        <v>70</v>
      </c>
      <c r="C27" s="517" t="s">
        <v>107</v>
      </c>
      <c r="D27" s="517" t="s">
        <v>108</v>
      </c>
      <c r="E27" s="517" t="s">
        <v>109</v>
      </c>
      <c r="F27" s="517" t="s">
        <v>21</v>
      </c>
      <c r="G27" s="510" t="s">
        <v>110</v>
      </c>
      <c r="H27" s="150"/>
      <c r="I27" s="1152"/>
      <c r="J27" s="307"/>
      <c r="K27" s="436"/>
      <c r="L27" s="436"/>
      <c r="M27" s="436"/>
      <c r="N27" s="138">
        <f t="shared" ref="N27" si="9">K27*L27*M27</f>
        <v>0</v>
      </c>
      <c r="O27" s="171"/>
      <c r="P27" s="240" t="s">
        <v>353</v>
      </c>
      <c r="Q27" s="134">
        <v>2</v>
      </c>
      <c r="R27" s="506" t="s">
        <v>116</v>
      </c>
      <c r="S27" s="134">
        <v>10000</v>
      </c>
      <c r="T27" s="134">
        <v>10</v>
      </c>
      <c r="U27" s="306">
        <v>1000</v>
      </c>
      <c r="V27" s="490">
        <f t="shared" si="7"/>
        <v>20</v>
      </c>
    </row>
    <row r="28" spans="2:22" ht="14.25" thickBot="1" x14ac:dyDescent="0.2">
      <c r="B28" s="1092" t="s">
        <v>27</v>
      </c>
      <c r="C28" s="307" t="s">
        <v>619</v>
      </c>
      <c r="D28" s="307">
        <v>250</v>
      </c>
      <c r="E28" s="531" t="s">
        <v>620</v>
      </c>
      <c r="F28" s="307">
        <v>7.6319999999999997</v>
      </c>
      <c r="G28" s="137">
        <f t="shared" ref="G28:G35" si="10">D28*F28</f>
        <v>1908</v>
      </c>
      <c r="H28" s="150"/>
      <c r="I28" s="1153"/>
      <c r="J28" s="241" t="s">
        <v>590</v>
      </c>
      <c r="K28" s="157">
        <f>SUM(K26:K27)</f>
        <v>0</v>
      </c>
      <c r="L28" s="158">
        <f>SUM(L26:L27)</f>
        <v>0</v>
      </c>
      <c r="M28" s="159"/>
      <c r="N28" s="153">
        <f>SUM(N26:N27)</f>
        <v>0</v>
      </c>
      <c r="O28" s="171"/>
      <c r="P28" s="240" t="s">
        <v>354</v>
      </c>
      <c r="Q28" s="134">
        <v>1</v>
      </c>
      <c r="R28" s="506" t="s">
        <v>234</v>
      </c>
      <c r="S28" s="134">
        <v>2500</v>
      </c>
      <c r="T28" s="134">
        <v>10</v>
      </c>
      <c r="U28" s="306">
        <v>1000</v>
      </c>
      <c r="V28" s="490">
        <f t="shared" si="7"/>
        <v>2.5</v>
      </c>
    </row>
    <row r="29" spans="2:22" ht="14.25" thickTop="1" x14ac:dyDescent="0.15">
      <c r="B29" s="1163"/>
      <c r="C29" s="307" t="s">
        <v>621</v>
      </c>
      <c r="D29" s="307">
        <v>170</v>
      </c>
      <c r="E29" s="531" t="s">
        <v>622</v>
      </c>
      <c r="F29" s="307">
        <v>11.56</v>
      </c>
      <c r="G29" s="138">
        <f t="shared" si="10"/>
        <v>1965.2</v>
      </c>
      <c r="H29" s="150"/>
      <c r="I29" s="1162" t="s">
        <v>140</v>
      </c>
      <c r="J29" s="307"/>
      <c r="K29" s="436"/>
      <c r="L29" s="436"/>
      <c r="M29" s="436"/>
      <c r="N29" s="138">
        <f>K29*L29*M29</f>
        <v>0</v>
      </c>
      <c r="O29" s="27"/>
      <c r="P29" s="240" t="s">
        <v>355</v>
      </c>
      <c r="Q29" s="134">
        <v>1</v>
      </c>
      <c r="R29" s="506" t="s">
        <v>234</v>
      </c>
      <c r="S29" s="134">
        <v>3000</v>
      </c>
      <c r="T29" s="134">
        <v>10</v>
      </c>
      <c r="U29" s="306">
        <v>1000</v>
      </c>
      <c r="V29" s="490">
        <f t="shared" si="7"/>
        <v>3</v>
      </c>
    </row>
    <row r="30" spans="2:22" x14ac:dyDescent="0.15">
      <c r="B30" s="1163"/>
      <c r="C30" s="307" t="s">
        <v>623</v>
      </c>
      <c r="D30" s="307">
        <v>833</v>
      </c>
      <c r="E30" s="531" t="s">
        <v>624</v>
      </c>
      <c r="F30" s="307">
        <v>1.43</v>
      </c>
      <c r="G30" s="138">
        <f t="shared" si="10"/>
        <v>1191.19</v>
      </c>
      <c r="H30" s="150"/>
      <c r="I30" s="1152"/>
      <c r="J30" s="307"/>
      <c r="K30" s="436"/>
      <c r="L30" s="436"/>
      <c r="M30" s="436"/>
      <c r="N30" s="138">
        <f t="shared" ref="N30" si="11">K30*L30*M30</f>
        <v>0</v>
      </c>
      <c r="P30" s="240" t="s">
        <v>357</v>
      </c>
      <c r="Q30" s="134">
        <v>1</v>
      </c>
      <c r="R30" s="506" t="s">
        <v>234</v>
      </c>
      <c r="S30" s="134">
        <v>15000</v>
      </c>
      <c r="T30" s="134">
        <v>10</v>
      </c>
      <c r="U30" s="306">
        <v>1000</v>
      </c>
      <c r="V30" s="490">
        <f t="shared" si="7"/>
        <v>15</v>
      </c>
    </row>
    <row r="31" spans="2:22" ht="14.25" thickBot="1" x14ac:dyDescent="0.2">
      <c r="B31" s="1163"/>
      <c r="C31" s="307" t="s">
        <v>625</v>
      </c>
      <c r="D31" s="307">
        <v>1666</v>
      </c>
      <c r="E31" s="531" t="s">
        <v>626</v>
      </c>
      <c r="F31" s="307">
        <v>1.51</v>
      </c>
      <c r="G31" s="138">
        <f t="shared" si="10"/>
        <v>2515.66</v>
      </c>
      <c r="H31" s="150"/>
      <c r="I31" s="1165"/>
      <c r="J31" s="242" t="s">
        <v>592</v>
      </c>
      <c r="K31" s="160">
        <f>SUM(K29:K30)</f>
        <v>0</v>
      </c>
      <c r="L31" s="538">
        <f>SUM(L29:L30)</f>
        <v>0</v>
      </c>
      <c r="M31" s="163"/>
      <c r="N31" s="539">
        <f>SUM(N29:N30)</f>
        <v>0</v>
      </c>
      <c r="P31" s="240" t="s">
        <v>614</v>
      </c>
      <c r="Q31" s="134">
        <v>1</v>
      </c>
      <c r="R31" s="506" t="s">
        <v>234</v>
      </c>
      <c r="S31" s="134">
        <v>90000</v>
      </c>
      <c r="T31" s="134">
        <v>10</v>
      </c>
      <c r="U31" s="306">
        <v>1000</v>
      </c>
      <c r="V31" s="490">
        <f t="shared" si="7"/>
        <v>90</v>
      </c>
    </row>
    <row r="32" spans="2:22" x14ac:dyDescent="0.15">
      <c r="B32" s="1163"/>
      <c r="C32" s="307" t="s">
        <v>627</v>
      </c>
      <c r="D32" s="307">
        <v>833</v>
      </c>
      <c r="E32" s="531" t="s">
        <v>628</v>
      </c>
      <c r="F32" s="307">
        <v>1.71</v>
      </c>
      <c r="G32" s="138">
        <f t="shared" si="10"/>
        <v>1424.43</v>
      </c>
      <c r="H32" s="150"/>
      <c r="I32" s="130"/>
      <c r="J32" s="130"/>
      <c r="K32" s="130"/>
      <c r="L32" s="130"/>
      <c r="M32" s="130"/>
      <c r="N32" s="130"/>
      <c r="P32" s="240"/>
      <c r="Q32" s="134"/>
      <c r="R32" s="506"/>
      <c r="S32" s="134"/>
      <c r="T32" s="134"/>
      <c r="U32" s="306"/>
      <c r="V32" s="164"/>
    </row>
    <row r="33" spans="2:22" ht="14.25" thickBot="1" x14ac:dyDescent="0.2">
      <c r="B33" s="1163"/>
      <c r="C33" s="307" t="s">
        <v>629</v>
      </c>
      <c r="D33" s="307">
        <v>333</v>
      </c>
      <c r="E33" s="531" t="s">
        <v>630</v>
      </c>
      <c r="F33" s="307">
        <v>7.3780000000000001</v>
      </c>
      <c r="G33" s="138">
        <f t="shared" si="10"/>
        <v>2456.8740000000003</v>
      </c>
      <c r="H33" s="150"/>
      <c r="I33" s="439" t="s">
        <v>189</v>
      </c>
      <c r="J33" s="439"/>
      <c r="K33" s="118"/>
      <c r="L33" s="118"/>
      <c r="M33" s="118"/>
      <c r="P33" s="240"/>
      <c r="Q33" s="134"/>
      <c r="R33" s="506"/>
      <c r="S33" s="134"/>
      <c r="T33" s="134"/>
      <c r="U33" s="306"/>
      <c r="V33" s="164"/>
    </row>
    <row r="34" spans="2:22" ht="14.25" thickBot="1" x14ac:dyDescent="0.2">
      <c r="B34" s="1163"/>
      <c r="C34" s="307"/>
      <c r="D34" s="307"/>
      <c r="E34" s="531" t="s">
        <v>112</v>
      </c>
      <c r="F34" s="307"/>
      <c r="G34" s="138">
        <f t="shared" si="10"/>
        <v>0</v>
      </c>
      <c r="H34" s="150"/>
      <c r="I34" s="224" t="s">
        <v>177</v>
      </c>
      <c r="J34" s="565" t="s">
        <v>3</v>
      </c>
      <c r="K34" s="1166" t="s">
        <v>178</v>
      </c>
      <c r="L34" s="1167"/>
      <c r="M34" s="566" t="s">
        <v>233</v>
      </c>
      <c r="N34" s="567" t="s">
        <v>615</v>
      </c>
      <c r="P34" s="508" t="s">
        <v>182</v>
      </c>
      <c r="Q34" s="249"/>
      <c r="R34" s="249"/>
      <c r="S34" s="249"/>
      <c r="T34" s="249"/>
      <c r="U34" s="168"/>
      <c r="V34" s="542">
        <f>SUM(V19:V33)</f>
        <v>326.65714285714284</v>
      </c>
    </row>
    <row r="35" spans="2:22" x14ac:dyDescent="0.15">
      <c r="B35" s="1163"/>
      <c r="C35" s="307"/>
      <c r="D35" s="307"/>
      <c r="E35" s="531" t="s">
        <v>112</v>
      </c>
      <c r="F35" s="307"/>
      <c r="G35" s="138">
        <f t="shared" si="10"/>
        <v>0</v>
      </c>
      <c r="H35" s="150"/>
      <c r="I35" s="1168" t="s">
        <v>0</v>
      </c>
      <c r="J35" s="147" t="s">
        <v>175</v>
      </c>
      <c r="K35" s="1174">
        <v>2160000</v>
      </c>
      <c r="L35" s="1174"/>
      <c r="M35" s="507">
        <v>1000</v>
      </c>
      <c r="N35" s="231">
        <f>+K35/M35*10*0.014</f>
        <v>302.40000000000003</v>
      </c>
    </row>
    <row r="36" spans="2:22" ht="14.25" thickBot="1" x14ac:dyDescent="0.2">
      <c r="B36" s="1164"/>
      <c r="C36" s="139" t="s">
        <v>114</v>
      </c>
      <c r="D36" s="139"/>
      <c r="E36" s="139"/>
      <c r="F36" s="139"/>
      <c r="G36" s="140">
        <f>SUM(G28:G35)</f>
        <v>11461.353999999999</v>
      </c>
      <c r="H36" s="150"/>
      <c r="I36" s="1169"/>
      <c r="J36" s="147" t="s">
        <v>176</v>
      </c>
      <c r="K36" s="1174">
        <v>3024000</v>
      </c>
      <c r="L36" s="1174"/>
      <c r="M36" s="507">
        <v>1000</v>
      </c>
      <c r="N36" s="231">
        <f>+K36/M36*10*0.014</f>
        <v>423.36</v>
      </c>
      <c r="P36" s="561" t="s">
        <v>183</v>
      </c>
      <c r="Q36" s="118"/>
      <c r="R36" s="118"/>
      <c r="S36" s="118"/>
      <c r="T36" s="118"/>
    </row>
    <row r="37" spans="2:22" ht="14.25" thickTop="1" x14ac:dyDescent="0.15">
      <c r="B37" s="1161" t="s">
        <v>136</v>
      </c>
      <c r="C37" s="307" t="s">
        <v>631</v>
      </c>
      <c r="D37" s="307">
        <v>6.25</v>
      </c>
      <c r="E37" s="531" t="s">
        <v>632</v>
      </c>
      <c r="F37" s="307">
        <v>410.5</v>
      </c>
      <c r="G37" s="138">
        <f>D37*F37</f>
        <v>2565.625</v>
      </c>
      <c r="H37" s="150"/>
      <c r="I37" s="1169"/>
      <c r="J37" s="147"/>
      <c r="K37" s="1174"/>
      <c r="L37" s="1174"/>
      <c r="M37" s="507"/>
      <c r="N37" s="231"/>
      <c r="O37" s="161"/>
      <c r="P37" s="224" t="s">
        <v>172</v>
      </c>
      <c r="Q37" s="1175" t="s">
        <v>184</v>
      </c>
      <c r="R37" s="1175"/>
      <c r="S37" s="569" t="s">
        <v>187</v>
      </c>
      <c r="T37" s="569" t="s">
        <v>186</v>
      </c>
      <c r="U37" s="570" t="s">
        <v>233</v>
      </c>
      <c r="V37" s="546" t="s">
        <v>615</v>
      </c>
    </row>
    <row r="38" spans="2:22" x14ac:dyDescent="0.15">
      <c r="B38" s="1163"/>
      <c r="C38" s="307" t="s">
        <v>631</v>
      </c>
      <c r="D38" s="307">
        <v>3.33</v>
      </c>
      <c r="E38" s="531" t="s">
        <v>632</v>
      </c>
      <c r="F38" s="307">
        <v>410.5</v>
      </c>
      <c r="G38" s="138">
        <f>D38*F38</f>
        <v>1366.9649999999999</v>
      </c>
      <c r="H38" s="150"/>
      <c r="I38" s="1169"/>
      <c r="J38" s="147"/>
      <c r="K38" s="1174"/>
      <c r="L38" s="1174"/>
      <c r="M38" s="507"/>
      <c r="N38" s="231"/>
      <c r="O38" s="161"/>
      <c r="P38" s="1176" t="s">
        <v>185</v>
      </c>
      <c r="Q38" s="228" t="s">
        <v>475</v>
      </c>
      <c r="R38" s="665" t="s">
        <v>847</v>
      </c>
      <c r="S38" s="229"/>
      <c r="T38" s="246"/>
      <c r="U38" s="229">
        <v>10</v>
      </c>
      <c r="V38" s="231">
        <v>4263</v>
      </c>
    </row>
    <row r="39" spans="2:22" x14ac:dyDescent="0.15">
      <c r="B39" s="1163"/>
      <c r="C39" s="307" t="s">
        <v>633</v>
      </c>
      <c r="D39" s="307">
        <v>500</v>
      </c>
      <c r="E39" s="531" t="s">
        <v>634</v>
      </c>
      <c r="F39" s="307">
        <v>4.4800000000000004</v>
      </c>
      <c r="G39" s="138">
        <f t="shared" ref="G39:G52" si="12">D39*F39</f>
        <v>2240</v>
      </c>
      <c r="H39" s="150"/>
      <c r="I39" s="1169"/>
      <c r="J39" s="147" t="s">
        <v>474</v>
      </c>
      <c r="K39" s="1174"/>
      <c r="L39" s="1174"/>
      <c r="M39" s="507"/>
      <c r="N39" s="231">
        <f>M39*380/10</f>
        <v>0</v>
      </c>
      <c r="O39" s="161"/>
      <c r="P39" s="1177"/>
      <c r="Q39" s="228"/>
      <c r="R39" s="245"/>
      <c r="S39" s="229"/>
      <c r="T39" s="246"/>
      <c r="U39" s="229"/>
      <c r="V39" s="231"/>
    </row>
    <row r="40" spans="2:22" x14ac:dyDescent="0.15">
      <c r="B40" s="1163"/>
      <c r="C40" s="307" t="s">
        <v>635</v>
      </c>
      <c r="D40" s="307">
        <v>100</v>
      </c>
      <c r="E40" s="531" t="s">
        <v>636</v>
      </c>
      <c r="F40" s="307">
        <v>15.2</v>
      </c>
      <c r="G40" s="138">
        <f t="shared" si="12"/>
        <v>1520</v>
      </c>
      <c r="H40" s="150"/>
      <c r="I40" s="1169"/>
      <c r="J40" s="147" t="s">
        <v>173</v>
      </c>
      <c r="K40" s="1174"/>
      <c r="L40" s="1174"/>
      <c r="M40" s="507"/>
      <c r="N40" s="231"/>
      <c r="O40" s="161"/>
      <c r="P40" s="1177"/>
      <c r="Q40" s="228"/>
      <c r="R40" s="245"/>
      <c r="S40" s="229"/>
      <c r="T40" s="246"/>
      <c r="U40" s="229"/>
      <c r="V40" s="231"/>
    </row>
    <row r="41" spans="2:22" x14ac:dyDescent="0.15">
      <c r="B41" s="1163"/>
      <c r="C41" s="307" t="s">
        <v>637</v>
      </c>
      <c r="D41" s="307">
        <v>167</v>
      </c>
      <c r="E41" s="531" t="s">
        <v>638</v>
      </c>
      <c r="F41" s="307">
        <v>13.14</v>
      </c>
      <c r="G41" s="138">
        <f t="shared" si="12"/>
        <v>2194.38</v>
      </c>
      <c r="H41" s="150"/>
      <c r="I41" s="1169"/>
      <c r="J41" s="147" t="s">
        <v>174</v>
      </c>
      <c r="K41" s="1174"/>
      <c r="L41" s="1174"/>
      <c r="M41" s="507"/>
      <c r="N41" s="231"/>
      <c r="O41" s="161"/>
      <c r="P41" s="1177"/>
      <c r="Q41" s="228"/>
      <c r="R41" s="245"/>
      <c r="S41" s="229"/>
      <c r="T41" s="246"/>
      <c r="U41" s="229"/>
      <c r="V41" s="231"/>
    </row>
    <row r="42" spans="2:22" ht="14.25" thickBot="1" x14ac:dyDescent="0.2">
      <c r="B42" s="1163"/>
      <c r="C42" s="307" t="s">
        <v>639</v>
      </c>
      <c r="D42" s="307">
        <v>250</v>
      </c>
      <c r="E42" s="531" t="s">
        <v>640</v>
      </c>
      <c r="F42" s="307">
        <v>4.9400000000000004</v>
      </c>
      <c r="G42" s="138">
        <f t="shared" si="12"/>
        <v>1235</v>
      </c>
      <c r="H42" s="150"/>
      <c r="I42" s="1170"/>
      <c r="J42" s="225" t="s">
        <v>115</v>
      </c>
      <c r="K42" s="1179"/>
      <c r="L42" s="1180"/>
      <c r="M42" s="226"/>
      <c r="N42" s="230">
        <f>SUM(N35:N41)</f>
        <v>725.76</v>
      </c>
      <c r="O42" s="161"/>
      <c r="P42" s="1177"/>
      <c r="Q42" s="228"/>
      <c r="R42" s="245"/>
      <c r="S42" s="229"/>
      <c r="T42" s="246"/>
      <c r="U42" s="229"/>
      <c r="V42" s="231"/>
    </row>
    <row r="43" spans="2:22" ht="14.25" thickTop="1" x14ac:dyDescent="0.15">
      <c r="B43" s="1163"/>
      <c r="C43" s="307" t="s">
        <v>641</v>
      </c>
      <c r="D43" s="307">
        <v>500</v>
      </c>
      <c r="E43" s="531" t="s">
        <v>642</v>
      </c>
      <c r="F43" s="307">
        <v>4.26</v>
      </c>
      <c r="G43" s="138">
        <f t="shared" si="12"/>
        <v>2130</v>
      </c>
      <c r="H43" s="150"/>
      <c r="I43" s="1181" t="s">
        <v>179</v>
      </c>
      <c r="J43" s="227" t="s">
        <v>606</v>
      </c>
      <c r="K43" s="1184">
        <v>8200</v>
      </c>
      <c r="L43" s="1184"/>
      <c r="M43" s="507">
        <v>1000</v>
      </c>
      <c r="N43" s="492">
        <f>+K43/M43*10</f>
        <v>82</v>
      </c>
      <c r="O43" s="161"/>
      <c r="P43" s="1177"/>
      <c r="Q43" s="228"/>
      <c r="R43" s="245"/>
      <c r="S43" s="229"/>
      <c r="T43" s="246"/>
      <c r="U43" s="229"/>
      <c r="V43" s="231"/>
    </row>
    <row r="44" spans="2:22" ht="14.25" thickBot="1" x14ac:dyDescent="0.2">
      <c r="B44" s="1163"/>
      <c r="C44" s="307" t="s">
        <v>643</v>
      </c>
      <c r="D44" s="307">
        <v>125</v>
      </c>
      <c r="E44" s="531" t="s">
        <v>644</v>
      </c>
      <c r="F44" s="307">
        <v>15.18</v>
      </c>
      <c r="G44" s="138">
        <f t="shared" si="12"/>
        <v>1897.5</v>
      </c>
      <c r="H44" s="150"/>
      <c r="I44" s="1182"/>
      <c r="J44" s="228"/>
      <c r="K44" s="1174"/>
      <c r="L44" s="1174"/>
      <c r="M44" s="507"/>
      <c r="N44" s="231"/>
      <c r="O44" s="161"/>
      <c r="P44" s="1178"/>
      <c r="Q44" s="232" t="s">
        <v>188</v>
      </c>
      <c r="R44" s="233"/>
      <c r="S44" s="233"/>
      <c r="T44" s="233"/>
      <c r="U44" s="233"/>
      <c r="V44" s="234">
        <f>SUM(V38:V43)</f>
        <v>4263</v>
      </c>
    </row>
    <row r="45" spans="2:22" ht="14.25" thickTop="1" x14ac:dyDescent="0.15">
      <c r="B45" s="1163"/>
      <c r="C45" s="307" t="s">
        <v>645</v>
      </c>
      <c r="D45" s="307">
        <v>167</v>
      </c>
      <c r="E45" s="531" t="s">
        <v>646</v>
      </c>
      <c r="F45" s="307">
        <v>19.2</v>
      </c>
      <c r="G45" s="138">
        <f t="shared" si="12"/>
        <v>3206.4</v>
      </c>
      <c r="H45" s="150"/>
      <c r="I45" s="1182"/>
      <c r="J45" s="147"/>
      <c r="K45" s="1174"/>
      <c r="L45" s="1174"/>
      <c r="M45" s="507"/>
      <c r="N45" s="231"/>
      <c r="O45" s="161"/>
      <c r="P45" s="1188" t="s">
        <v>193</v>
      </c>
      <c r="Q45" s="1185" t="s">
        <v>200</v>
      </c>
      <c r="R45" s="247" t="s">
        <v>201</v>
      </c>
      <c r="S45" s="228">
        <v>35750</v>
      </c>
      <c r="T45" s="246">
        <v>1</v>
      </c>
      <c r="U45" s="228"/>
      <c r="V45" s="231"/>
    </row>
    <row r="46" spans="2:22" ht="14.25" thickBot="1" x14ac:dyDescent="0.2">
      <c r="B46" s="1163"/>
      <c r="C46" s="307" t="s">
        <v>647</v>
      </c>
      <c r="D46" s="307">
        <v>167</v>
      </c>
      <c r="E46" s="307" t="s">
        <v>648</v>
      </c>
      <c r="F46" s="307">
        <v>8.5399999999999991</v>
      </c>
      <c r="G46" s="138">
        <f t="shared" si="12"/>
        <v>1426.1799999999998</v>
      </c>
      <c r="H46" s="150"/>
      <c r="I46" s="1183"/>
      <c r="J46" s="225" t="s">
        <v>115</v>
      </c>
      <c r="K46" s="1179"/>
      <c r="L46" s="1180"/>
      <c r="M46" s="226"/>
      <c r="N46" s="230">
        <f>SUM(N43:N45)</f>
        <v>82</v>
      </c>
      <c r="O46" s="161"/>
      <c r="P46" s="1177"/>
      <c r="Q46" s="1186"/>
      <c r="R46" s="247" t="s">
        <v>201</v>
      </c>
      <c r="S46" s="228">
        <v>24040</v>
      </c>
      <c r="T46" s="246">
        <v>1</v>
      </c>
      <c r="U46" s="228">
        <v>1000</v>
      </c>
      <c r="V46" s="231">
        <f>+S46*T46/U46*10</f>
        <v>240.39999999999998</v>
      </c>
    </row>
    <row r="47" spans="2:22" ht="14.25" thickTop="1" x14ac:dyDescent="0.15">
      <c r="B47" s="1163"/>
      <c r="C47" s="307" t="s">
        <v>649</v>
      </c>
      <c r="D47" s="307">
        <v>1000</v>
      </c>
      <c r="E47" s="307" t="s">
        <v>650</v>
      </c>
      <c r="F47" s="307">
        <v>2.94</v>
      </c>
      <c r="G47" s="138">
        <f t="shared" si="12"/>
        <v>2940</v>
      </c>
      <c r="H47" s="150"/>
      <c r="I47" s="1181" t="s">
        <v>180</v>
      </c>
      <c r="J47" s="227" t="s">
        <v>606</v>
      </c>
      <c r="K47" s="1184">
        <v>11500</v>
      </c>
      <c r="L47" s="1184"/>
      <c r="M47" s="507">
        <v>1000</v>
      </c>
      <c r="N47" s="492">
        <f>+K47/M47*10</f>
        <v>115</v>
      </c>
      <c r="O47" s="161"/>
      <c r="P47" s="1177"/>
      <c r="Q47" s="1186"/>
      <c r="R47" s="247"/>
      <c r="S47" s="228"/>
      <c r="T47" s="228"/>
      <c r="U47" s="147"/>
      <c r="V47" s="248"/>
    </row>
    <row r="48" spans="2:22" x14ac:dyDescent="0.15">
      <c r="B48" s="1163"/>
      <c r="C48" s="307"/>
      <c r="D48" s="307"/>
      <c r="E48" s="307"/>
      <c r="F48" s="307"/>
      <c r="G48" s="138">
        <f t="shared" si="12"/>
        <v>0</v>
      </c>
      <c r="H48" s="150"/>
      <c r="I48" s="1182"/>
      <c r="J48" s="228"/>
      <c r="K48" s="1174"/>
      <c r="L48" s="1174"/>
      <c r="M48" s="507">
        <v>1000</v>
      </c>
      <c r="N48" s="231"/>
      <c r="O48" s="161"/>
      <c r="P48" s="1177"/>
      <c r="Q48" s="1186"/>
      <c r="R48" s="247" t="s">
        <v>192</v>
      </c>
      <c r="S48" s="228">
        <v>15600</v>
      </c>
      <c r="T48" s="246">
        <v>1</v>
      </c>
      <c r="U48" s="228">
        <v>1000</v>
      </c>
      <c r="V48" s="231">
        <f>+S48*T48/U48*10</f>
        <v>156</v>
      </c>
    </row>
    <row r="49" spans="2:22" ht="14.25" thickBot="1" x14ac:dyDescent="0.2">
      <c r="B49" s="1164"/>
      <c r="C49" s="141" t="s">
        <v>115</v>
      </c>
      <c r="D49" s="142"/>
      <c r="E49" s="142"/>
      <c r="F49" s="142"/>
      <c r="G49" s="143">
        <f>SUM(G37:G48)</f>
        <v>22722.050000000003</v>
      </c>
      <c r="H49" s="150"/>
      <c r="I49" s="1182"/>
      <c r="J49" s="147"/>
      <c r="K49" s="1174"/>
      <c r="L49" s="1174"/>
      <c r="M49" s="507"/>
      <c r="N49" s="231"/>
      <c r="O49" s="161"/>
      <c r="P49" s="1177"/>
      <c r="Q49" s="1187"/>
      <c r="R49" s="247"/>
      <c r="S49" s="228"/>
      <c r="T49" s="228"/>
      <c r="U49" s="147"/>
      <c r="V49" s="248"/>
    </row>
    <row r="50" spans="2:22" ht="15" thickTop="1" thickBot="1" x14ac:dyDescent="0.2">
      <c r="B50" s="1161" t="s">
        <v>29</v>
      </c>
      <c r="C50" s="307" t="s">
        <v>651</v>
      </c>
      <c r="D50" s="307">
        <v>1000</v>
      </c>
      <c r="E50" s="531" t="s">
        <v>652</v>
      </c>
      <c r="F50" s="307">
        <v>2.35</v>
      </c>
      <c r="G50" s="138">
        <f t="shared" si="12"/>
        <v>2350</v>
      </c>
      <c r="H50" s="150"/>
      <c r="I50" s="1183"/>
      <c r="J50" s="225" t="s">
        <v>115</v>
      </c>
      <c r="K50" s="1179"/>
      <c r="L50" s="1180"/>
      <c r="M50" s="226"/>
      <c r="N50" s="230">
        <f>SUM(N47:N49)</f>
        <v>115</v>
      </c>
      <c r="O50" s="161"/>
      <c r="P50" s="1177"/>
      <c r="Q50" s="232" t="s">
        <v>188</v>
      </c>
      <c r="R50" s="233"/>
      <c r="S50" s="233"/>
      <c r="T50" s="233"/>
      <c r="U50" s="233"/>
      <c r="V50" s="234">
        <f>SUM(V45:V49)</f>
        <v>396.4</v>
      </c>
    </row>
    <row r="51" spans="2:22" ht="14.25" thickTop="1" x14ac:dyDescent="0.15">
      <c r="B51" s="1090"/>
      <c r="C51" s="307" t="s">
        <v>653</v>
      </c>
      <c r="D51" s="307">
        <v>500</v>
      </c>
      <c r="E51" s="307" t="s">
        <v>654</v>
      </c>
      <c r="F51" s="307">
        <v>3.786</v>
      </c>
      <c r="G51" s="138">
        <f t="shared" si="12"/>
        <v>1893</v>
      </c>
      <c r="H51" s="150"/>
      <c r="I51" s="1181" t="s">
        <v>181</v>
      </c>
      <c r="J51" s="507" t="s">
        <v>192</v>
      </c>
      <c r="K51" s="1195">
        <v>5000</v>
      </c>
      <c r="L51" s="1196"/>
      <c r="M51" s="507">
        <v>1000</v>
      </c>
      <c r="N51" s="492">
        <f>+K51/M51*10</f>
        <v>50</v>
      </c>
      <c r="O51" s="161"/>
      <c r="P51" s="1177"/>
      <c r="Q51" s="1185" t="s">
        <v>202</v>
      </c>
      <c r="R51" s="247" t="s">
        <v>201</v>
      </c>
      <c r="S51" s="228">
        <v>60000</v>
      </c>
      <c r="T51" s="246">
        <v>1</v>
      </c>
      <c r="U51" s="228"/>
      <c r="V51" s="231"/>
    </row>
    <row r="52" spans="2:22" x14ac:dyDescent="0.15">
      <c r="B52" s="1090"/>
      <c r="C52" s="307"/>
      <c r="D52" s="307"/>
      <c r="E52" s="307"/>
      <c r="F52" s="307"/>
      <c r="G52" s="138">
        <f t="shared" si="12"/>
        <v>0</v>
      </c>
      <c r="H52" s="150"/>
      <c r="I52" s="1182"/>
      <c r="J52" s="666" t="s">
        <v>848</v>
      </c>
      <c r="K52" s="1195">
        <v>5900</v>
      </c>
      <c r="L52" s="1196"/>
      <c r="M52" s="235">
        <v>1000</v>
      </c>
      <c r="N52" s="492">
        <f>+K52/M52*10</f>
        <v>59</v>
      </c>
      <c r="O52" s="161"/>
      <c r="P52" s="1177"/>
      <c r="Q52" s="1186"/>
      <c r="R52" s="247" t="s">
        <v>201</v>
      </c>
      <c r="S52" s="228">
        <v>60000</v>
      </c>
      <c r="T52" s="246">
        <v>1</v>
      </c>
      <c r="U52" s="228">
        <v>1000</v>
      </c>
      <c r="V52" s="231">
        <f>+S52*T52/U52*10</f>
        <v>600</v>
      </c>
    </row>
    <row r="53" spans="2:22" ht="14.25" thickBot="1" x14ac:dyDescent="0.2">
      <c r="B53" s="1148"/>
      <c r="C53" s="141" t="s">
        <v>115</v>
      </c>
      <c r="D53" s="142"/>
      <c r="E53" s="142"/>
      <c r="F53" s="142"/>
      <c r="G53" s="143">
        <f>SUM(G50:G52)</f>
        <v>4243</v>
      </c>
      <c r="I53" s="1182"/>
      <c r="J53" s="228"/>
      <c r="K53" s="1197"/>
      <c r="L53" s="1198"/>
      <c r="M53" s="235"/>
      <c r="N53" s="231"/>
      <c r="O53" s="161"/>
      <c r="P53" s="1177"/>
      <c r="Q53" s="1186"/>
      <c r="R53" s="247"/>
      <c r="S53" s="228"/>
      <c r="T53" s="228"/>
      <c r="U53" s="147"/>
      <c r="V53" s="248"/>
    </row>
    <row r="54" spans="2:22" ht="14.25" thickTop="1" x14ac:dyDescent="0.15">
      <c r="B54" s="1161" t="s">
        <v>138</v>
      </c>
      <c r="C54" s="307" t="s">
        <v>655</v>
      </c>
      <c r="D54" s="307">
        <v>1500</v>
      </c>
      <c r="E54" s="531" t="s">
        <v>656</v>
      </c>
      <c r="F54" s="307">
        <v>1.302</v>
      </c>
      <c r="G54" s="138">
        <f>D54*F54</f>
        <v>1953</v>
      </c>
      <c r="I54" s="1182"/>
      <c r="J54" s="507"/>
      <c r="K54" s="1195"/>
      <c r="L54" s="1196"/>
      <c r="M54" s="235"/>
      <c r="N54" s="231"/>
      <c r="O54" s="161"/>
      <c r="P54" s="1177"/>
      <c r="Q54" s="1186"/>
      <c r="R54" s="247" t="s">
        <v>192</v>
      </c>
      <c r="S54" s="228">
        <v>25000</v>
      </c>
      <c r="T54" s="246">
        <v>1</v>
      </c>
      <c r="U54" s="228">
        <v>1000</v>
      </c>
      <c r="V54" s="231">
        <f>+S54*T54/U54*10</f>
        <v>250</v>
      </c>
    </row>
    <row r="55" spans="2:22" x14ac:dyDescent="0.15">
      <c r="B55" s="1090"/>
      <c r="C55" s="307" t="s">
        <v>657</v>
      </c>
      <c r="D55" s="307">
        <v>50</v>
      </c>
      <c r="E55" s="531" t="s">
        <v>658</v>
      </c>
      <c r="F55" s="307">
        <v>0.66</v>
      </c>
      <c r="G55" s="138">
        <f>D55*F55</f>
        <v>33</v>
      </c>
      <c r="I55" s="1182"/>
      <c r="J55" s="228"/>
      <c r="K55" s="1197"/>
      <c r="L55" s="1198"/>
      <c r="M55" s="235"/>
      <c r="N55" s="244"/>
      <c r="O55" s="161"/>
      <c r="P55" s="1177"/>
      <c r="Q55" s="1187"/>
      <c r="R55" s="247"/>
      <c r="S55" s="228"/>
      <c r="T55" s="228"/>
      <c r="U55" s="147"/>
      <c r="V55" s="248"/>
    </row>
    <row r="56" spans="2:22" x14ac:dyDescent="0.15">
      <c r="B56" s="1090"/>
      <c r="C56" s="307" t="s">
        <v>659</v>
      </c>
      <c r="D56" s="307">
        <v>167</v>
      </c>
      <c r="E56" s="531" t="s">
        <v>660</v>
      </c>
      <c r="F56" s="307">
        <v>35.9</v>
      </c>
      <c r="G56" s="138">
        <f>D56*F56</f>
        <v>5995.3</v>
      </c>
      <c r="I56" s="1168"/>
      <c r="J56" s="543" t="s">
        <v>115</v>
      </c>
      <c r="K56" s="1190"/>
      <c r="L56" s="1191"/>
      <c r="M56" s="544"/>
      <c r="N56" s="545">
        <f>SUM(N51:N55)</f>
        <v>109</v>
      </c>
      <c r="O56" s="161"/>
      <c r="P56" s="1189"/>
      <c r="Q56" s="251" t="s">
        <v>188</v>
      </c>
      <c r="R56" s="252"/>
      <c r="S56" s="252"/>
      <c r="T56" s="252"/>
      <c r="U56" s="252"/>
      <c r="V56" s="253">
        <f>SUM(V51:V55)</f>
        <v>850</v>
      </c>
    </row>
    <row r="57" spans="2:22" ht="14.25" thickBot="1" x14ac:dyDescent="0.2">
      <c r="B57" s="1173"/>
      <c r="C57" s="144" t="s">
        <v>118</v>
      </c>
      <c r="D57" s="145"/>
      <c r="E57" s="145"/>
      <c r="F57" s="145"/>
      <c r="G57" s="146">
        <f>SUM(G54:G56)</f>
        <v>7981.3</v>
      </c>
      <c r="I57" s="1192" t="s">
        <v>182</v>
      </c>
      <c r="J57" s="1172"/>
      <c r="K57" s="1193"/>
      <c r="L57" s="1194"/>
      <c r="M57" s="168"/>
      <c r="N57" s="250">
        <f>SUM(N42,N46,N50,N56)</f>
        <v>1031.76</v>
      </c>
      <c r="O57" s="161"/>
      <c r="P57" s="1192" t="s">
        <v>182</v>
      </c>
      <c r="Q57" s="1172"/>
      <c r="R57" s="249"/>
      <c r="S57" s="249"/>
      <c r="T57" s="249"/>
      <c r="U57" s="249"/>
      <c r="V57" s="250">
        <f>SUM(V44,V50,V56)</f>
        <v>5509.4</v>
      </c>
    </row>
    <row r="58" spans="2:22" x14ac:dyDescent="0.15">
      <c r="O58" s="161"/>
      <c r="V58" s="26"/>
    </row>
    <row r="59" spans="2:22" x14ac:dyDescent="0.15">
      <c r="I59" s="161"/>
      <c r="J59" s="161"/>
      <c r="K59" s="161"/>
      <c r="L59" s="161"/>
      <c r="M59" s="161"/>
      <c r="N59" s="161"/>
      <c r="O59" s="161"/>
    </row>
    <row r="60" spans="2:22" x14ac:dyDescent="0.15">
      <c r="I60" s="161"/>
      <c r="J60" s="161"/>
      <c r="K60" s="161"/>
      <c r="L60" s="161"/>
      <c r="M60" s="161"/>
      <c r="N60" s="161"/>
      <c r="O60" s="161"/>
    </row>
    <row r="61" spans="2:22" x14ac:dyDescent="0.15">
      <c r="I61" s="161"/>
      <c r="J61" s="161"/>
      <c r="K61" s="161"/>
      <c r="L61" s="161"/>
      <c r="M61" s="161"/>
      <c r="N61" s="161"/>
      <c r="O61" s="161"/>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9:15" s="26" customFormat="1" x14ac:dyDescent="0.15">
      <c r="I65" s="161"/>
      <c r="J65" s="161"/>
      <c r="K65" s="161"/>
      <c r="L65" s="161"/>
      <c r="M65" s="161"/>
      <c r="N65" s="161"/>
      <c r="O65" s="161"/>
    </row>
    <row r="66" spans="9:15" s="26" customFormat="1" x14ac:dyDescent="0.15">
      <c r="I66" s="161"/>
      <c r="J66" s="161"/>
      <c r="K66" s="161"/>
      <c r="L66" s="161"/>
      <c r="M66" s="161"/>
      <c r="N66" s="161"/>
      <c r="O66" s="161"/>
    </row>
    <row r="67" spans="9:15" s="26" customFormat="1" x14ac:dyDescent="0.15">
      <c r="I67" s="161"/>
      <c r="J67" s="161"/>
      <c r="K67" s="161"/>
      <c r="L67" s="161"/>
      <c r="M67" s="161"/>
      <c r="N67" s="161"/>
      <c r="O67" s="161"/>
    </row>
    <row r="68" spans="9:15" s="26" customFormat="1" x14ac:dyDescent="0.15">
      <c r="I68" s="161"/>
      <c r="J68" s="161"/>
      <c r="K68" s="161"/>
      <c r="L68" s="161"/>
      <c r="M68" s="161"/>
      <c r="N68" s="161"/>
      <c r="O68" s="161"/>
    </row>
    <row r="69" spans="9:15" s="26" customFormat="1" x14ac:dyDescent="0.15">
      <c r="I69" s="161"/>
      <c r="J69" s="161"/>
      <c r="K69" s="161"/>
      <c r="L69" s="161"/>
      <c r="M69" s="161"/>
      <c r="N69" s="161"/>
      <c r="O69" s="161"/>
    </row>
    <row r="70" spans="9:15" s="26" customFormat="1" x14ac:dyDescent="0.15">
      <c r="I70" s="161"/>
      <c r="J70" s="161"/>
      <c r="K70" s="161"/>
      <c r="L70" s="161"/>
      <c r="M70" s="161"/>
      <c r="N70" s="161"/>
      <c r="O70" s="161"/>
    </row>
    <row r="71" spans="9:15" s="26" customFormat="1" x14ac:dyDescent="0.15">
      <c r="I71" s="161"/>
      <c r="J71" s="161"/>
      <c r="K71" s="161"/>
      <c r="L71" s="161"/>
      <c r="M71" s="161"/>
      <c r="N71" s="161"/>
      <c r="O71" s="161"/>
    </row>
    <row r="72" spans="9:15" s="26" customFormat="1" x14ac:dyDescent="0.15">
      <c r="I72" s="161"/>
      <c r="J72" s="161"/>
      <c r="K72" s="161"/>
      <c r="L72" s="161"/>
      <c r="M72" s="161"/>
      <c r="N72" s="161"/>
      <c r="O72" s="161"/>
    </row>
    <row r="73" spans="9:15" s="26" customFormat="1" x14ac:dyDescent="0.15">
      <c r="I73" s="161"/>
      <c r="J73" s="161"/>
      <c r="K73" s="161"/>
      <c r="L73" s="161"/>
      <c r="M73" s="161"/>
      <c r="N73" s="161"/>
      <c r="O73" s="161"/>
    </row>
    <row r="74" spans="9:15" s="26" customFormat="1" x14ac:dyDescent="0.15">
      <c r="I74" s="161"/>
      <c r="J74" s="161"/>
      <c r="K74" s="161"/>
      <c r="L74" s="161"/>
      <c r="M74" s="161"/>
      <c r="N74" s="161"/>
      <c r="O74" s="161"/>
    </row>
    <row r="75" spans="9:15" s="26" customFormat="1" x14ac:dyDescent="0.15">
      <c r="I75" s="161"/>
      <c r="J75" s="161"/>
      <c r="K75" s="161"/>
      <c r="L75" s="161"/>
      <c r="M75" s="161"/>
      <c r="N75" s="161"/>
      <c r="O75" s="161"/>
    </row>
    <row r="76" spans="9:15" s="26" customFormat="1" x14ac:dyDescent="0.15">
      <c r="I76" s="161"/>
      <c r="J76" s="161"/>
      <c r="K76" s="161"/>
      <c r="L76" s="161"/>
      <c r="M76" s="161"/>
      <c r="N76" s="161"/>
      <c r="O76" s="161"/>
    </row>
    <row r="77" spans="9:15" s="26" customFormat="1" x14ac:dyDescent="0.15">
      <c r="I77" s="161"/>
      <c r="J77" s="161"/>
      <c r="K77" s="161"/>
      <c r="L77" s="161"/>
      <c r="M77" s="161"/>
      <c r="N77" s="161"/>
      <c r="O77" s="161"/>
    </row>
    <row r="78" spans="9:15" s="26" customFormat="1" x14ac:dyDescent="0.15">
      <c r="I78" s="161"/>
      <c r="J78" s="161"/>
      <c r="K78" s="161"/>
      <c r="L78" s="161"/>
      <c r="M78" s="161"/>
      <c r="N78" s="161"/>
      <c r="O78" s="161"/>
    </row>
    <row r="79" spans="9:15" s="26" customFormat="1" x14ac:dyDescent="0.15">
      <c r="I79" s="161"/>
      <c r="J79" s="161"/>
      <c r="K79" s="161"/>
      <c r="L79" s="161"/>
      <c r="M79" s="161"/>
      <c r="N79" s="161"/>
      <c r="O79" s="161"/>
    </row>
    <row r="80" spans="9:15" s="26" customFormat="1" x14ac:dyDescent="0.15">
      <c r="I80" s="161"/>
      <c r="J80" s="161"/>
      <c r="K80" s="161"/>
      <c r="L80" s="161"/>
      <c r="M80" s="161"/>
      <c r="N80" s="161"/>
      <c r="O80" s="161"/>
    </row>
    <row r="81" spans="2:15" s="26" customFormat="1" x14ac:dyDescent="0.15">
      <c r="H81" s="161"/>
      <c r="I81" s="161"/>
      <c r="J81" s="161"/>
      <c r="K81" s="161"/>
      <c r="L81" s="161"/>
      <c r="M81" s="161"/>
      <c r="N81" s="161"/>
      <c r="O81" s="161"/>
    </row>
    <row r="82" spans="2:15" s="26" customFormat="1" x14ac:dyDescent="0.15">
      <c r="H82" s="161"/>
      <c r="I82" s="161"/>
      <c r="J82" s="161"/>
      <c r="K82" s="161"/>
      <c r="L82" s="161"/>
      <c r="M82" s="161"/>
      <c r="N82" s="161"/>
      <c r="O82" s="161"/>
    </row>
    <row r="83" spans="2:15" s="26" customFormat="1" x14ac:dyDescent="0.15">
      <c r="B83" s="149"/>
      <c r="C83" s="150"/>
      <c r="D83" s="150"/>
      <c r="E83" s="150"/>
      <c r="F83" s="150"/>
      <c r="H83" s="161"/>
      <c r="I83" s="161"/>
      <c r="J83" s="161"/>
      <c r="K83" s="161"/>
      <c r="L83" s="161"/>
      <c r="M83" s="161"/>
      <c r="N83" s="161"/>
      <c r="O83" s="161"/>
    </row>
    <row r="84" spans="2:15" s="26" customFormat="1" x14ac:dyDescent="0.15">
      <c r="B84" s="149"/>
      <c r="C84" s="150"/>
      <c r="D84" s="150"/>
      <c r="E84" s="150"/>
      <c r="F84" s="150"/>
      <c r="H84" s="161"/>
      <c r="I84" s="161"/>
      <c r="J84" s="161"/>
      <c r="K84" s="161"/>
      <c r="L84" s="161"/>
      <c r="M84" s="161"/>
      <c r="N84" s="161"/>
      <c r="O84" s="161"/>
    </row>
    <row r="85" spans="2:15" s="26" customFormat="1" x14ac:dyDescent="0.15">
      <c r="H85" s="161"/>
      <c r="I85" s="161"/>
      <c r="J85" s="161"/>
      <c r="K85" s="161"/>
      <c r="L85" s="161"/>
      <c r="M85" s="161"/>
      <c r="N85" s="161"/>
      <c r="O85" s="161"/>
    </row>
    <row r="86" spans="2:15" s="26" customFormat="1" x14ac:dyDescent="0.15">
      <c r="H86" s="161"/>
      <c r="I86" s="161"/>
      <c r="J86" s="161"/>
      <c r="K86" s="161"/>
      <c r="L86" s="161"/>
      <c r="M86" s="161"/>
      <c r="N86" s="161"/>
      <c r="O86" s="161"/>
    </row>
    <row r="87" spans="2:15" s="26" customFormat="1" x14ac:dyDescent="0.15">
      <c r="H87" s="161"/>
      <c r="I87" s="161"/>
      <c r="J87" s="161"/>
      <c r="K87" s="161"/>
      <c r="L87" s="161"/>
      <c r="M87" s="161"/>
      <c r="N87" s="161"/>
      <c r="O87" s="161"/>
    </row>
    <row r="88" spans="2:15" s="26" customFormat="1" x14ac:dyDescent="0.15">
      <c r="H88" s="161"/>
      <c r="I88" s="161"/>
      <c r="J88" s="161"/>
      <c r="K88" s="161"/>
      <c r="L88" s="161"/>
      <c r="M88" s="161"/>
      <c r="N88" s="161"/>
      <c r="O88" s="161"/>
    </row>
    <row r="89" spans="2:15" s="26" customFormat="1" x14ac:dyDescent="0.15">
      <c r="H89" s="161"/>
      <c r="I89" s="161"/>
      <c r="J89" s="161"/>
      <c r="K89" s="161"/>
      <c r="L89" s="161"/>
      <c r="M89" s="161"/>
      <c r="N89" s="161"/>
      <c r="O89" s="161"/>
    </row>
    <row r="90" spans="2:15" s="26" customFormat="1" x14ac:dyDescent="0.15">
      <c r="H90" s="161"/>
      <c r="I90" s="161"/>
      <c r="J90" s="161"/>
      <c r="K90" s="161"/>
      <c r="L90" s="161"/>
      <c r="M90" s="161"/>
      <c r="N90" s="161"/>
      <c r="O90" s="161"/>
    </row>
    <row r="91" spans="2:15" s="26" customFormat="1" x14ac:dyDescent="0.15">
      <c r="H91" s="161"/>
      <c r="I91" s="161"/>
      <c r="J91" s="161"/>
      <c r="K91" s="161"/>
      <c r="L91" s="161"/>
      <c r="M91" s="161"/>
      <c r="N91" s="161"/>
      <c r="O91" s="161"/>
    </row>
    <row r="92" spans="2:15" s="26" customFormat="1" x14ac:dyDescent="0.15">
      <c r="H92" s="161"/>
      <c r="I92" s="161"/>
      <c r="J92" s="161"/>
      <c r="K92" s="161"/>
      <c r="L92" s="161"/>
      <c r="M92" s="161"/>
      <c r="N92" s="161"/>
      <c r="O92" s="161"/>
    </row>
    <row r="93" spans="2:15" s="26" customFormat="1" x14ac:dyDescent="0.15">
      <c r="H93" s="161"/>
      <c r="I93" s="161"/>
      <c r="J93" s="161"/>
      <c r="K93" s="161"/>
      <c r="L93" s="161"/>
      <c r="M93" s="161"/>
      <c r="N93" s="161"/>
      <c r="O93" s="161"/>
    </row>
    <row r="94" spans="2:15" s="26" customFormat="1" x14ac:dyDescent="0.15">
      <c r="H94" s="161"/>
      <c r="I94" s="161"/>
      <c r="J94" s="161"/>
      <c r="K94" s="161"/>
      <c r="L94" s="161"/>
      <c r="M94" s="161"/>
      <c r="N94" s="161"/>
      <c r="O94" s="161"/>
    </row>
    <row r="95" spans="2:15" s="26" customFormat="1" x14ac:dyDescent="0.15">
      <c r="H95" s="161"/>
      <c r="I95" s="161"/>
      <c r="J95" s="161"/>
      <c r="K95" s="161"/>
      <c r="L95" s="161"/>
      <c r="M95" s="161"/>
      <c r="N95" s="161"/>
      <c r="O95" s="161"/>
    </row>
    <row r="96" spans="2:15" s="26" customFormat="1" x14ac:dyDescent="0.15">
      <c r="H96" s="161"/>
      <c r="I96" s="161"/>
      <c r="J96" s="161"/>
      <c r="K96" s="161"/>
      <c r="L96" s="161"/>
      <c r="M96" s="161"/>
      <c r="N96" s="161"/>
      <c r="O96" s="161"/>
    </row>
    <row r="97" spans="9:15" s="26" customFormat="1" x14ac:dyDescent="0.15">
      <c r="I97" s="161"/>
      <c r="J97" s="161"/>
      <c r="K97" s="161"/>
      <c r="L97" s="161"/>
      <c r="M97" s="161"/>
      <c r="N97" s="161"/>
      <c r="O97" s="161"/>
    </row>
    <row r="98" spans="9:15" s="26" customFormat="1" x14ac:dyDescent="0.15">
      <c r="I98" s="161"/>
      <c r="J98" s="161"/>
      <c r="K98" s="161"/>
      <c r="L98" s="161"/>
      <c r="M98" s="161"/>
      <c r="N98" s="161"/>
      <c r="O98" s="161"/>
    </row>
    <row r="99" spans="9:15" s="26" customFormat="1" x14ac:dyDescent="0.15">
      <c r="I99" s="161"/>
      <c r="J99" s="161"/>
      <c r="K99" s="161"/>
      <c r="L99" s="161"/>
      <c r="M99" s="161"/>
      <c r="N99" s="161"/>
      <c r="O99" s="161"/>
    </row>
    <row r="100" spans="9:15" s="26" customFormat="1" x14ac:dyDescent="0.15">
      <c r="I100" s="161"/>
      <c r="J100" s="161"/>
      <c r="K100" s="161"/>
      <c r="L100" s="161"/>
      <c r="M100" s="161"/>
      <c r="N100" s="161"/>
      <c r="O100" s="161"/>
    </row>
    <row r="101" spans="9:15" s="26" customFormat="1" x14ac:dyDescent="0.15">
      <c r="I101" s="161"/>
      <c r="J101" s="161"/>
      <c r="K101" s="161"/>
      <c r="L101" s="161"/>
      <c r="M101" s="161"/>
      <c r="N101" s="161"/>
      <c r="O101" s="161"/>
    </row>
    <row r="102" spans="9:15" s="26" customFormat="1" x14ac:dyDescent="0.15">
      <c r="I102" s="161"/>
      <c r="J102" s="161"/>
      <c r="K102" s="161"/>
      <c r="L102" s="161"/>
      <c r="M102" s="161"/>
      <c r="N102" s="161"/>
      <c r="O102" s="161"/>
    </row>
    <row r="103" spans="9:15" s="26" customFormat="1" x14ac:dyDescent="0.15">
      <c r="I103" s="161"/>
      <c r="J103" s="161"/>
      <c r="K103" s="161"/>
      <c r="L103" s="161"/>
      <c r="M103" s="161"/>
      <c r="N103" s="161"/>
      <c r="O103" s="161"/>
    </row>
    <row r="104" spans="9:15" s="26" customFormat="1" x14ac:dyDescent="0.15">
      <c r="I104" s="161"/>
      <c r="J104" s="161"/>
      <c r="K104" s="161"/>
      <c r="L104" s="161"/>
      <c r="M104" s="161"/>
      <c r="N104" s="161"/>
      <c r="O104" s="161"/>
    </row>
    <row r="105" spans="9:15" s="26" customFormat="1" x14ac:dyDescent="0.15">
      <c r="I105" s="161"/>
      <c r="J105" s="161"/>
      <c r="K105" s="161"/>
      <c r="L105" s="161"/>
      <c r="M105" s="161"/>
      <c r="N105" s="161"/>
      <c r="O105" s="161"/>
    </row>
    <row r="106" spans="9:15" s="26" customFormat="1" x14ac:dyDescent="0.15">
      <c r="I106" s="161"/>
      <c r="J106" s="161"/>
      <c r="K106" s="161"/>
      <c r="L106" s="161"/>
      <c r="M106" s="161"/>
      <c r="N106" s="161"/>
      <c r="O106" s="161"/>
    </row>
    <row r="107" spans="9:15" s="26" customFormat="1" x14ac:dyDescent="0.15">
      <c r="I107" s="161"/>
      <c r="J107" s="161"/>
      <c r="K107" s="161"/>
      <c r="L107" s="161"/>
      <c r="M107" s="161"/>
      <c r="N107" s="161"/>
      <c r="O107" s="161"/>
    </row>
    <row r="108" spans="9:15" s="26" customFormat="1" x14ac:dyDescent="0.15">
      <c r="I108" s="161"/>
      <c r="J108" s="161"/>
      <c r="K108" s="161"/>
      <c r="L108" s="161"/>
      <c r="M108" s="161"/>
      <c r="N108" s="161"/>
      <c r="O108" s="161"/>
    </row>
    <row r="109" spans="9:15" s="26" customFormat="1" x14ac:dyDescent="0.15">
      <c r="I109" s="161"/>
      <c r="J109" s="161"/>
      <c r="K109" s="161"/>
      <c r="L109" s="161"/>
      <c r="M109" s="161"/>
      <c r="N109" s="161"/>
      <c r="O109" s="161"/>
    </row>
    <row r="110" spans="9:15" s="26" customFormat="1" x14ac:dyDescent="0.15">
      <c r="I110" s="161"/>
      <c r="J110" s="161"/>
      <c r="K110" s="161"/>
      <c r="L110" s="161"/>
      <c r="M110" s="161"/>
      <c r="N110" s="161"/>
      <c r="O110" s="161"/>
    </row>
    <row r="111" spans="9:15" s="26" customFormat="1" x14ac:dyDescent="0.15">
      <c r="I111" s="161"/>
      <c r="J111" s="161"/>
      <c r="K111" s="161"/>
      <c r="L111" s="161"/>
      <c r="M111" s="161"/>
      <c r="N111" s="161"/>
      <c r="O111" s="161"/>
    </row>
    <row r="112" spans="9:15" s="26" customFormat="1" x14ac:dyDescent="0.15">
      <c r="I112" s="161"/>
      <c r="J112" s="161"/>
      <c r="K112" s="161"/>
      <c r="L112" s="161"/>
      <c r="M112" s="161"/>
      <c r="N112" s="161"/>
      <c r="O112" s="161"/>
    </row>
    <row r="113" spans="9:15" s="26" customFormat="1" x14ac:dyDescent="0.15">
      <c r="I113" s="161"/>
      <c r="J113" s="161"/>
      <c r="K113" s="161"/>
      <c r="L113" s="161"/>
      <c r="M113" s="161"/>
      <c r="N113" s="161"/>
      <c r="O113" s="161"/>
    </row>
    <row r="114" spans="9:15" s="26" customFormat="1" x14ac:dyDescent="0.15">
      <c r="I114" s="161"/>
      <c r="J114" s="161"/>
      <c r="K114" s="161"/>
      <c r="L114" s="161"/>
      <c r="M114" s="161"/>
      <c r="N114" s="161"/>
      <c r="O114" s="161"/>
    </row>
    <row r="115" spans="9:15" s="26" customFormat="1" x14ac:dyDescent="0.15">
      <c r="I115" s="161"/>
      <c r="J115" s="161"/>
      <c r="K115" s="161"/>
      <c r="L115" s="161"/>
      <c r="M115" s="161"/>
      <c r="N115" s="161"/>
      <c r="O115" s="161"/>
    </row>
    <row r="116" spans="9:15" s="26" customFormat="1" x14ac:dyDescent="0.15">
      <c r="I116" s="161"/>
      <c r="J116" s="161"/>
      <c r="K116" s="161"/>
      <c r="L116" s="161"/>
      <c r="M116" s="161"/>
      <c r="N116" s="161"/>
      <c r="O116" s="161"/>
    </row>
    <row r="117" spans="9:15" s="26" customFormat="1" x14ac:dyDescent="0.15">
      <c r="I117" s="161"/>
      <c r="J117" s="161"/>
      <c r="K117" s="161"/>
      <c r="L117" s="161"/>
      <c r="M117" s="161"/>
      <c r="N117" s="161"/>
      <c r="O117" s="161"/>
    </row>
    <row r="118" spans="9:15" s="26" customFormat="1" x14ac:dyDescent="0.15">
      <c r="I118" s="161"/>
      <c r="J118" s="161"/>
      <c r="K118" s="161"/>
      <c r="L118" s="161"/>
      <c r="M118" s="161"/>
      <c r="N118" s="161"/>
      <c r="O118" s="161"/>
    </row>
    <row r="119" spans="9:15" s="26" customFormat="1" x14ac:dyDescent="0.15">
      <c r="I119" s="161"/>
      <c r="J119" s="161"/>
      <c r="K119" s="161"/>
      <c r="L119" s="161"/>
      <c r="M119" s="161"/>
      <c r="N119" s="161"/>
      <c r="O119" s="161"/>
    </row>
    <row r="120" spans="9:15" s="26" customFormat="1" x14ac:dyDescent="0.15">
      <c r="I120" s="161"/>
      <c r="J120" s="161"/>
      <c r="K120" s="161"/>
      <c r="L120" s="161"/>
      <c r="M120" s="161"/>
      <c r="N120" s="161"/>
      <c r="O120" s="161"/>
    </row>
    <row r="121" spans="9:15" s="26" customFormat="1" x14ac:dyDescent="0.15">
      <c r="I121" s="161"/>
      <c r="J121" s="161"/>
      <c r="K121" s="161"/>
      <c r="L121" s="161"/>
      <c r="M121" s="161"/>
      <c r="N121" s="161"/>
      <c r="O121" s="161"/>
    </row>
    <row r="122" spans="9:15" s="26" customFormat="1" x14ac:dyDescent="0.15">
      <c r="I122" s="161"/>
      <c r="J122" s="161"/>
      <c r="K122" s="161"/>
      <c r="L122" s="161"/>
      <c r="M122" s="161"/>
      <c r="N122" s="161"/>
      <c r="O122" s="161"/>
    </row>
    <row r="123" spans="9:15" s="26" customFormat="1" x14ac:dyDescent="0.15">
      <c r="I123" s="161"/>
      <c r="J123" s="161"/>
      <c r="K123" s="161"/>
      <c r="L123" s="161"/>
      <c r="M123" s="161"/>
      <c r="N123" s="161"/>
      <c r="O123" s="161"/>
    </row>
    <row r="124" spans="9:15" s="26" customFormat="1" x14ac:dyDescent="0.15">
      <c r="I124" s="161"/>
      <c r="J124" s="161"/>
      <c r="K124" s="161"/>
      <c r="L124" s="161"/>
      <c r="M124" s="161"/>
      <c r="N124" s="161"/>
      <c r="O124" s="161"/>
    </row>
    <row r="125" spans="9:15" s="26" customFormat="1" x14ac:dyDescent="0.15">
      <c r="I125" s="161"/>
      <c r="J125" s="161"/>
      <c r="K125" s="161"/>
      <c r="L125" s="161"/>
      <c r="M125" s="161"/>
      <c r="N125" s="161"/>
      <c r="O125" s="161"/>
    </row>
    <row r="126" spans="9:15" s="26" customFormat="1" x14ac:dyDescent="0.15">
      <c r="I126" s="161"/>
      <c r="J126" s="161"/>
      <c r="K126" s="161"/>
      <c r="L126" s="161"/>
      <c r="M126" s="161"/>
      <c r="N126" s="161"/>
      <c r="O126" s="161"/>
    </row>
    <row r="127" spans="9:15" s="26" customFormat="1" x14ac:dyDescent="0.15">
      <c r="I127" s="161"/>
      <c r="J127" s="161"/>
      <c r="K127" s="161"/>
      <c r="L127" s="161"/>
      <c r="M127" s="161"/>
      <c r="N127" s="161"/>
      <c r="O127" s="161"/>
    </row>
    <row r="128" spans="9:15" s="26" customFormat="1" x14ac:dyDescent="0.15">
      <c r="I128" s="161"/>
      <c r="J128" s="161"/>
      <c r="K128" s="161"/>
      <c r="L128" s="161"/>
      <c r="M128" s="161"/>
      <c r="N128" s="161"/>
      <c r="O128" s="161"/>
    </row>
    <row r="129" spans="9:15" s="26" customFormat="1" x14ac:dyDescent="0.15">
      <c r="I129" s="161"/>
      <c r="J129" s="161"/>
      <c r="K129" s="161"/>
      <c r="L129" s="161"/>
      <c r="M129" s="161"/>
      <c r="N129" s="161"/>
      <c r="O129" s="161"/>
    </row>
    <row r="130" spans="9:15" s="26" customFormat="1" x14ac:dyDescent="0.15">
      <c r="I130" s="161"/>
      <c r="J130" s="161"/>
      <c r="K130" s="161"/>
      <c r="L130" s="161"/>
      <c r="M130" s="161"/>
      <c r="N130" s="161"/>
      <c r="O130" s="161"/>
    </row>
    <row r="131" spans="9:15" s="26" customFormat="1" x14ac:dyDescent="0.15">
      <c r="I131" s="161"/>
      <c r="J131" s="161"/>
      <c r="K131" s="161"/>
      <c r="L131" s="161"/>
      <c r="M131" s="161"/>
      <c r="N131" s="161"/>
      <c r="O131" s="161"/>
    </row>
    <row r="132" spans="9:15" s="26" customFormat="1" x14ac:dyDescent="0.15">
      <c r="I132" s="161"/>
      <c r="J132" s="161"/>
      <c r="K132" s="161"/>
      <c r="L132" s="161"/>
      <c r="M132" s="161"/>
      <c r="N132" s="161"/>
      <c r="O132" s="161"/>
    </row>
    <row r="133" spans="9:15" s="26" customFormat="1" x14ac:dyDescent="0.15">
      <c r="I133" s="161"/>
      <c r="J133" s="161"/>
      <c r="K133" s="161"/>
      <c r="L133" s="161"/>
      <c r="M133" s="161"/>
      <c r="N133" s="161"/>
      <c r="O133" s="161"/>
    </row>
    <row r="134" spans="9:15" s="26" customFormat="1" x14ac:dyDescent="0.15">
      <c r="I134" s="161"/>
      <c r="J134" s="161"/>
      <c r="K134" s="161"/>
      <c r="L134" s="161"/>
      <c r="M134" s="161"/>
      <c r="N134" s="161"/>
      <c r="O134" s="161"/>
    </row>
    <row r="135" spans="9:15" s="26" customFormat="1" x14ac:dyDescent="0.15">
      <c r="I135" s="161"/>
      <c r="J135" s="161"/>
      <c r="K135" s="161"/>
      <c r="L135" s="161"/>
      <c r="M135" s="161"/>
      <c r="N135" s="161"/>
      <c r="O135" s="161"/>
    </row>
    <row r="136" spans="9:15" s="26" customFormat="1" x14ac:dyDescent="0.15">
      <c r="I136" s="161"/>
      <c r="J136" s="161"/>
      <c r="K136" s="161"/>
      <c r="L136" s="161"/>
      <c r="M136" s="161"/>
      <c r="N136" s="161"/>
      <c r="O136" s="161"/>
    </row>
    <row r="137" spans="9:15" s="26" customFormat="1" x14ac:dyDescent="0.15">
      <c r="I137" s="161"/>
      <c r="J137" s="161"/>
      <c r="K137" s="161"/>
      <c r="L137" s="161"/>
      <c r="M137" s="161"/>
      <c r="N137" s="161"/>
      <c r="O137" s="161"/>
    </row>
    <row r="138" spans="9:15" s="26" customFormat="1" x14ac:dyDescent="0.15">
      <c r="I138" s="161"/>
      <c r="J138" s="161"/>
      <c r="K138" s="161"/>
      <c r="L138" s="161"/>
      <c r="M138" s="161"/>
      <c r="N138" s="161"/>
      <c r="O138" s="161"/>
    </row>
    <row r="139" spans="9:15" s="26" customFormat="1" x14ac:dyDescent="0.15">
      <c r="I139" s="161"/>
      <c r="J139" s="161"/>
      <c r="K139" s="161"/>
      <c r="L139" s="161"/>
      <c r="M139" s="161"/>
      <c r="N139" s="161"/>
    </row>
    <row r="140" spans="9:15" s="26" customFormat="1" x14ac:dyDescent="0.15">
      <c r="I140" s="161"/>
      <c r="J140" s="161"/>
      <c r="K140" s="161"/>
      <c r="L140" s="161"/>
      <c r="M140" s="161"/>
      <c r="N140" s="161"/>
    </row>
    <row r="141" spans="9:15" s="26" customFormat="1" x14ac:dyDescent="0.15">
      <c r="I141" s="161"/>
      <c r="J141" s="161"/>
      <c r="K141" s="161"/>
      <c r="L141" s="161"/>
      <c r="M141" s="161"/>
      <c r="N141" s="161"/>
    </row>
    <row r="142" spans="9:15" s="26" customFormat="1" x14ac:dyDescent="0.15">
      <c r="I142" s="161"/>
      <c r="J142" s="161"/>
      <c r="K142" s="161"/>
      <c r="L142" s="161"/>
      <c r="M142" s="161"/>
      <c r="N142" s="161"/>
    </row>
    <row r="143" spans="9:15" s="26" customFormat="1" x14ac:dyDescent="0.15">
      <c r="I143" s="161"/>
      <c r="J143" s="161"/>
      <c r="K143" s="161"/>
      <c r="L143" s="161"/>
      <c r="M143" s="161"/>
      <c r="N143" s="161"/>
    </row>
    <row r="144" spans="9:15" s="26" customFormat="1" x14ac:dyDescent="0.15">
      <c r="I144" s="161"/>
      <c r="J144" s="161"/>
      <c r="K144" s="161"/>
      <c r="L144" s="161"/>
      <c r="M144" s="161"/>
      <c r="N144" s="161"/>
    </row>
    <row r="145" spans="9:14" s="26" customFormat="1" x14ac:dyDescent="0.15">
      <c r="I145" s="161"/>
      <c r="J145" s="161"/>
      <c r="K145" s="161"/>
      <c r="L145" s="161"/>
      <c r="M145" s="161"/>
      <c r="N145" s="161"/>
    </row>
    <row r="146" spans="9:14" s="26" customFormat="1" x14ac:dyDescent="0.15">
      <c r="I146" s="161"/>
      <c r="J146" s="161"/>
      <c r="K146" s="161"/>
      <c r="L146" s="161"/>
      <c r="M146" s="161"/>
      <c r="N146" s="161"/>
    </row>
    <row r="147" spans="9:14" s="26" customFormat="1" x14ac:dyDescent="0.15">
      <c r="I147" s="161"/>
      <c r="J147" s="161"/>
      <c r="K147" s="161"/>
      <c r="L147" s="161"/>
      <c r="M147" s="161"/>
      <c r="N147" s="161"/>
    </row>
    <row r="148" spans="9:14" s="26" customFormat="1" x14ac:dyDescent="0.15">
      <c r="I148" s="161"/>
      <c r="J148" s="161"/>
      <c r="K148" s="161"/>
      <c r="L148" s="161"/>
      <c r="M148" s="161"/>
      <c r="N148" s="161"/>
    </row>
    <row r="149" spans="9:14" s="26" customFormat="1" x14ac:dyDescent="0.15">
      <c r="I149" s="161"/>
      <c r="J149" s="161"/>
      <c r="K149" s="161"/>
      <c r="L149" s="161"/>
      <c r="M149" s="161"/>
      <c r="N149" s="161"/>
    </row>
    <row r="150" spans="9:14" s="26" customFormat="1" x14ac:dyDescent="0.15">
      <c r="I150" s="161"/>
      <c r="J150" s="161"/>
      <c r="K150" s="161"/>
      <c r="L150" s="161"/>
      <c r="M150" s="161"/>
      <c r="N150" s="161"/>
    </row>
    <row r="151" spans="9:14" s="26" customFormat="1" x14ac:dyDescent="0.15">
      <c r="I151" s="161"/>
      <c r="J151" s="161"/>
      <c r="K151" s="161"/>
      <c r="L151" s="161"/>
      <c r="M151" s="161"/>
      <c r="N151" s="161"/>
    </row>
    <row r="152" spans="9:14" s="26" customFormat="1" x14ac:dyDescent="0.15">
      <c r="I152" s="161"/>
      <c r="J152" s="161"/>
      <c r="K152" s="161"/>
      <c r="L152" s="161"/>
      <c r="M152" s="161"/>
      <c r="N152" s="161"/>
    </row>
    <row r="153" spans="9:14" s="26" customFormat="1" x14ac:dyDescent="0.15">
      <c r="I153" s="161"/>
      <c r="J153" s="161"/>
      <c r="K153" s="161"/>
      <c r="L153" s="161"/>
      <c r="M153" s="161"/>
      <c r="N153" s="161"/>
    </row>
    <row r="154" spans="9:14" s="26" customFormat="1" x14ac:dyDescent="0.15">
      <c r="I154" s="161"/>
      <c r="J154" s="161"/>
      <c r="K154" s="161"/>
      <c r="L154" s="161"/>
      <c r="M154" s="161"/>
      <c r="N154" s="161"/>
    </row>
    <row r="155" spans="9:14" s="26" customFormat="1" x14ac:dyDescent="0.15">
      <c r="J155" s="161"/>
      <c r="K155" s="161"/>
      <c r="L155" s="161"/>
      <c r="M155" s="161"/>
      <c r="N155" s="161"/>
    </row>
    <row r="156" spans="9:14" s="26" customFormat="1" x14ac:dyDescent="0.15">
      <c r="J156" s="161"/>
      <c r="K156" s="161"/>
      <c r="L156" s="161"/>
      <c r="M156" s="161"/>
      <c r="N156" s="161"/>
    </row>
    <row r="172" spans="15:15" s="26" customFormat="1" x14ac:dyDescent="0.15">
      <c r="O172" s="161"/>
    </row>
    <row r="173" spans="15:15" s="26" customFormat="1" x14ac:dyDescent="0.15">
      <c r="O173" s="161"/>
    </row>
    <row r="174" spans="15:15" s="26" customFormat="1" x14ac:dyDescent="0.15">
      <c r="O174" s="161"/>
    </row>
    <row r="175" spans="15:15" s="26" customFormat="1" x14ac:dyDescent="0.15">
      <c r="O175" s="161"/>
    </row>
    <row r="176" spans="15:15" s="26" customFormat="1" x14ac:dyDescent="0.15">
      <c r="O176" s="161"/>
    </row>
    <row r="177" spans="15:15" s="26" customFormat="1" x14ac:dyDescent="0.15">
      <c r="O177" s="161"/>
    </row>
    <row r="178" spans="15:15" s="26" customFormat="1" x14ac:dyDescent="0.15">
      <c r="O178" s="161"/>
    </row>
    <row r="179" spans="15:15" s="26" customFormat="1" x14ac:dyDescent="0.15">
      <c r="O179" s="161"/>
    </row>
    <row r="180" spans="15:15" s="26" customFormat="1" x14ac:dyDescent="0.15">
      <c r="O180" s="161"/>
    </row>
    <row r="181" spans="15:15" s="26" customFormat="1" x14ac:dyDescent="0.15">
      <c r="O181" s="161"/>
    </row>
    <row r="182" spans="15:15" s="26" customFormat="1" x14ac:dyDescent="0.15">
      <c r="O182" s="161"/>
    </row>
    <row r="183" spans="15:15" s="26" customFormat="1" x14ac:dyDescent="0.15">
      <c r="O183" s="161"/>
    </row>
    <row r="184" spans="15:15" s="26" customFormat="1" x14ac:dyDescent="0.15">
      <c r="O184" s="161"/>
    </row>
    <row r="185" spans="15:15" s="26" customFormat="1" x14ac:dyDescent="0.15">
      <c r="O185" s="161"/>
    </row>
    <row r="186" spans="15:15" s="26" customFormat="1" x14ac:dyDescent="0.15">
      <c r="O186" s="161"/>
    </row>
    <row r="187" spans="15:15" s="26" customFormat="1" x14ac:dyDescent="0.15">
      <c r="O187" s="161"/>
    </row>
    <row r="188" spans="15:15" s="26" customFormat="1" x14ac:dyDescent="0.15">
      <c r="O188" s="161"/>
    </row>
    <row r="189" spans="15:15" s="26" customFormat="1" x14ac:dyDescent="0.15">
      <c r="O189" s="161"/>
    </row>
    <row r="190" spans="15:15" s="26" customFormat="1" x14ac:dyDescent="0.15">
      <c r="O190" s="161"/>
    </row>
    <row r="191" spans="15:15" s="26" customFormat="1" x14ac:dyDescent="0.15">
      <c r="O191" s="161"/>
    </row>
  </sheetData>
  <mergeCells count="66">
    <mergeCell ref="I57:J57"/>
    <mergeCell ref="K57:L57"/>
    <mergeCell ref="P57:Q57"/>
    <mergeCell ref="B50:B53"/>
    <mergeCell ref="K50:L50"/>
    <mergeCell ref="I51:I56"/>
    <mergeCell ref="K51:L51"/>
    <mergeCell ref="Q51:Q55"/>
    <mergeCell ref="K52:L52"/>
    <mergeCell ref="K53:L53"/>
    <mergeCell ref="B54:B57"/>
    <mergeCell ref="K54:L54"/>
    <mergeCell ref="K55:L55"/>
    <mergeCell ref="K47:L47"/>
    <mergeCell ref="K48:L48"/>
    <mergeCell ref="K49:L49"/>
    <mergeCell ref="P45:P56"/>
    <mergeCell ref="K56:L56"/>
    <mergeCell ref="B37:B49"/>
    <mergeCell ref="K37:L37"/>
    <mergeCell ref="Q37:R37"/>
    <mergeCell ref="K38:L38"/>
    <mergeCell ref="P38:P44"/>
    <mergeCell ref="K39:L39"/>
    <mergeCell ref="K40:L40"/>
    <mergeCell ref="K41:L41"/>
    <mergeCell ref="K42:L42"/>
    <mergeCell ref="I43:I46"/>
    <mergeCell ref="K43:L43"/>
    <mergeCell ref="K44:L44"/>
    <mergeCell ref="K45:L45"/>
    <mergeCell ref="Q45:Q49"/>
    <mergeCell ref="K46:L46"/>
    <mergeCell ref="I47:I50"/>
    <mergeCell ref="B12:B16"/>
    <mergeCell ref="T12:U12"/>
    <mergeCell ref="T13:U13"/>
    <mergeCell ref="T14:U14"/>
    <mergeCell ref="I26:I28"/>
    <mergeCell ref="B28:B36"/>
    <mergeCell ref="I29:I31"/>
    <mergeCell ref="K34:L34"/>
    <mergeCell ref="I35:I42"/>
    <mergeCell ref="T15:U15"/>
    <mergeCell ref="B17:B20"/>
    <mergeCell ref="I18:I22"/>
    <mergeCell ref="B21:B24"/>
    <mergeCell ref="I23:I25"/>
    <mergeCell ref="K35:L35"/>
    <mergeCell ref="K36:L3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zoomScaleSheetLayoutView="100" workbookViewId="0">
      <selection activeCell="D10" sqref="D10:G10"/>
    </sheetView>
  </sheetViews>
  <sheetFormatPr defaultRowHeight="13.5" x14ac:dyDescent="0.15"/>
  <cols>
    <col min="1" max="1" width="1.625" style="61" customWidth="1"/>
    <col min="2" max="2" width="7.625" style="61" customWidth="1"/>
    <col min="3" max="3" width="25.625" style="61" customWidth="1"/>
    <col min="4" max="13" width="15.625" style="61" customWidth="1"/>
    <col min="14" max="16384" width="9" style="61"/>
  </cols>
  <sheetData>
    <row r="1" spans="2:13" x14ac:dyDescent="0.15">
      <c r="B1" s="60"/>
      <c r="C1" s="60"/>
      <c r="D1" s="60"/>
      <c r="E1" s="60"/>
      <c r="F1" s="60"/>
      <c r="G1" s="60"/>
      <c r="H1" s="60"/>
      <c r="I1" s="60"/>
      <c r="J1" s="60"/>
      <c r="K1" s="60"/>
      <c r="L1" s="60"/>
    </row>
    <row r="2" spans="2:13" ht="14.25" thickBot="1" x14ac:dyDescent="0.2">
      <c r="B2" s="257" t="s">
        <v>988</v>
      </c>
      <c r="F2" s="285" t="s">
        <v>871</v>
      </c>
      <c r="G2" s="257"/>
      <c r="I2" s="281" t="s">
        <v>204</v>
      </c>
      <c r="J2" s="257" t="s">
        <v>263</v>
      </c>
    </row>
    <row r="3" spans="2:13" x14ac:dyDescent="0.15">
      <c r="B3" s="896" t="s">
        <v>89</v>
      </c>
      <c r="C3" s="897"/>
      <c r="D3" s="605" t="s">
        <v>373</v>
      </c>
      <c r="E3" s="605" t="s">
        <v>362</v>
      </c>
      <c r="F3" s="605" t="s">
        <v>363</v>
      </c>
      <c r="G3" s="605" t="s">
        <v>364</v>
      </c>
      <c r="H3" s="605" t="s">
        <v>365</v>
      </c>
      <c r="I3" s="605" t="s">
        <v>366</v>
      </c>
      <c r="J3" s="605" t="s">
        <v>367</v>
      </c>
      <c r="K3" s="605" t="s">
        <v>368</v>
      </c>
      <c r="L3" s="605" t="s">
        <v>388</v>
      </c>
      <c r="M3" s="606" t="s">
        <v>369</v>
      </c>
    </row>
    <row r="4" spans="2:13" ht="135" x14ac:dyDescent="0.15">
      <c r="B4" s="891" t="s">
        <v>80</v>
      </c>
      <c r="C4" s="603" t="s">
        <v>81</v>
      </c>
      <c r="D4" s="65" t="s">
        <v>774</v>
      </c>
      <c r="E4" s="65" t="s">
        <v>882</v>
      </c>
      <c r="F4" s="65" t="s">
        <v>377</v>
      </c>
      <c r="G4" s="65" t="s">
        <v>785</v>
      </c>
      <c r="H4" s="65" t="s">
        <v>883</v>
      </c>
      <c r="I4" s="65" t="s">
        <v>884</v>
      </c>
      <c r="J4" s="65" t="s">
        <v>775</v>
      </c>
      <c r="K4" s="65" t="s">
        <v>776</v>
      </c>
      <c r="L4" s="65"/>
      <c r="M4" s="66" t="s">
        <v>408</v>
      </c>
    </row>
    <row r="5" spans="2:13" ht="54" x14ac:dyDescent="0.15">
      <c r="B5" s="891"/>
      <c r="C5" s="603" t="s">
        <v>82</v>
      </c>
      <c r="D5" s="441" t="s">
        <v>706</v>
      </c>
      <c r="E5" s="441" t="s">
        <v>786</v>
      </c>
      <c r="F5" s="441" t="s">
        <v>849</v>
      </c>
      <c r="G5" s="603" t="s">
        <v>850</v>
      </c>
      <c r="H5" s="603" t="s">
        <v>382</v>
      </c>
      <c r="I5" s="603" t="s">
        <v>710</v>
      </c>
      <c r="J5" s="603" t="s">
        <v>779</v>
      </c>
      <c r="K5" s="603" t="s">
        <v>787</v>
      </c>
      <c r="L5" s="603"/>
      <c r="M5" s="68" t="s">
        <v>788</v>
      </c>
    </row>
    <row r="6" spans="2:13" ht="94.5" x14ac:dyDescent="0.15">
      <c r="B6" s="891"/>
      <c r="C6" s="603" t="s">
        <v>88</v>
      </c>
      <c r="D6" s="442" t="s">
        <v>715</v>
      </c>
      <c r="E6" s="442" t="s">
        <v>804</v>
      </c>
      <c r="F6" s="442" t="s">
        <v>881</v>
      </c>
      <c r="G6" s="65" t="s">
        <v>716</v>
      </c>
      <c r="H6" s="65" t="s">
        <v>868</v>
      </c>
      <c r="I6" s="65" t="s">
        <v>851</v>
      </c>
      <c r="J6" s="65" t="s">
        <v>852</v>
      </c>
      <c r="K6" s="65" t="s">
        <v>872</v>
      </c>
      <c r="L6" s="65"/>
      <c r="M6" s="66" t="s">
        <v>410</v>
      </c>
    </row>
    <row r="7" spans="2:13" x14ac:dyDescent="0.15">
      <c r="B7" s="891"/>
      <c r="C7" s="70" t="s">
        <v>85</v>
      </c>
      <c r="D7" s="604"/>
      <c r="E7" s="604">
        <v>2</v>
      </c>
      <c r="F7" s="604">
        <v>4</v>
      </c>
      <c r="G7" s="604"/>
      <c r="H7" s="603">
        <v>8</v>
      </c>
      <c r="I7" s="603">
        <v>8</v>
      </c>
      <c r="J7" s="603">
        <v>8</v>
      </c>
      <c r="K7" s="603">
        <v>13</v>
      </c>
      <c r="L7" s="603"/>
      <c r="M7" s="603">
        <v>2</v>
      </c>
    </row>
    <row r="8" spans="2:13" x14ac:dyDescent="0.15">
      <c r="B8" s="891"/>
      <c r="C8" s="604" t="s">
        <v>86</v>
      </c>
      <c r="D8" s="604">
        <v>28</v>
      </c>
      <c r="E8" s="604">
        <v>2</v>
      </c>
      <c r="F8" s="604">
        <v>4</v>
      </c>
      <c r="G8" s="604">
        <v>34</v>
      </c>
      <c r="H8" s="603">
        <v>8</v>
      </c>
      <c r="I8" s="603">
        <v>12</v>
      </c>
      <c r="J8" s="603">
        <v>8</v>
      </c>
      <c r="K8" s="603">
        <v>76</v>
      </c>
      <c r="L8" s="603"/>
      <c r="M8" s="603">
        <v>16</v>
      </c>
    </row>
    <row r="9" spans="2:13" x14ac:dyDescent="0.15">
      <c r="B9" s="891"/>
      <c r="C9" s="603" t="s">
        <v>87</v>
      </c>
      <c r="D9" s="603"/>
      <c r="E9" s="603"/>
      <c r="F9" s="603"/>
      <c r="G9" s="603"/>
      <c r="H9" s="603"/>
      <c r="I9" s="603"/>
      <c r="J9" s="603"/>
      <c r="K9" s="603"/>
      <c r="L9" s="603"/>
      <c r="M9" s="603"/>
    </row>
    <row r="10" spans="2:13" ht="27" x14ac:dyDescent="0.15">
      <c r="B10" s="892" t="s">
        <v>83</v>
      </c>
      <c r="C10" s="893"/>
      <c r="D10" s="65" t="s">
        <v>782</v>
      </c>
      <c r="E10" s="618"/>
      <c r="F10" s="444" t="s">
        <v>893</v>
      </c>
      <c r="G10" s="441"/>
      <c r="H10" s="604"/>
      <c r="I10" s="604" t="s">
        <v>383</v>
      </c>
      <c r="J10" s="604"/>
      <c r="K10" s="604"/>
      <c r="L10" s="604"/>
      <c r="M10" s="604"/>
    </row>
    <row r="11" spans="2:13" ht="41.25" thickBot="1" x14ac:dyDescent="0.2">
      <c r="B11" s="894" t="s">
        <v>84</v>
      </c>
      <c r="C11" s="895"/>
      <c r="D11" s="607" t="s">
        <v>783</v>
      </c>
      <c r="E11" s="607"/>
      <c r="F11" s="609" t="s">
        <v>784</v>
      </c>
      <c r="G11" s="629"/>
      <c r="H11" s="609"/>
      <c r="I11" s="610"/>
      <c r="J11" s="610"/>
      <c r="K11" s="610"/>
      <c r="L11" s="610"/>
      <c r="M11" s="610"/>
    </row>
    <row r="12" spans="2:13" x14ac:dyDescent="0.15">
      <c r="B12" s="71"/>
    </row>
  </sheetData>
  <mergeCells count="4">
    <mergeCell ref="B3:C3"/>
    <mergeCell ref="B4:B9"/>
    <mergeCell ref="B10:C10"/>
    <mergeCell ref="B11:C11"/>
  </mergeCells>
  <phoneticPr fontId="4"/>
  <pageMargins left="0.7" right="0.7" top="0.75" bottom="0.75" header="0.3" footer="0.3"/>
  <pageSetup paperSize="9" scale="7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91"/>
  <sheetViews>
    <sheetView zoomScale="75" zoomScaleNormal="75" zoomScaleSheetLayoutView="90" workbookViewId="0"/>
  </sheetViews>
  <sheetFormatPr defaultRowHeight="13.5" x14ac:dyDescent="0.15"/>
  <cols>
    <col min="1" max="1" width="1.625" style="26" customWidth="1"/>
    <col min="2" max="2" width="3.625" style="26" customWidth="1"/>
    <col min="3" max="3" width="15.625" style="26" customWidth="1"/>
    <col min="4" max="4" width="8.625" style="26" customWidth="1"/>
    <col min="5" max="5" width="10.625" style="672" customWidth="1"/>
    <col min="6"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2" spans="2:22" x14ac:dyDescent="0.15">
      <c r="B2" s="26" t="s">
        <v>1005</v>
      </c>
      <c r="C2" s="28"/>
      <c r="D2" s="5"/>
      <c r="E2" s="671"/>
      <c r="F2" s="28"/>
      <c r="G2" s="99"/>
      <c r="H2" s="109"/>
      <c r="I2" s="99"/>
      <c r="J2" s="99"/>
      <c r="K2" s="99"/>
      <c r="L2" s="99"/>
      <c r="M2" s="99"/>
      <c r="N2" s="99"/>
      <c r="O2" s="5"/>
    </row>
    <row r="3" spans="2:22" ht="14.25" thickBot="1" x14ac:dyDescent="0.2">
      <c r="B3" s="26" t="s">
        <v>166</v>
      </c>
      <c r="I3" s="5" t="s">
        <v>167</v>
      </c>
      <c r="P3" s="161" t="s">
        <v>190</v>
      </c>
    </row>
    <row r="4" spans="2:22" x14ac:dyDescent="0.15">
      <c r="B4" s="516" t="s">
        <v>70</v>
      </c>
      <c r="C4" s="517" t="s">
        <v>139</v>
      </c>
      <c r="D4" s="517" t="s">
        <v>108</v>
      </c>
      <c r="E4" s="517" t="s">
        <v>109</v>
      </c>
      <c r="F4" s="517" t="s">
        <v>21</v>
      </c>
      <c r="G4" s="510" t="s">
        <v>110</v>
      </c>
      <c r="H4" s="149"/>
      <c r="I4" s="1154" t="s">
        <v>70</v>
      </c>
      <c r="J4" s="1156" t="s">
        <v>142</v>
      </c>
      <c r="K4" s="708" t="s">
        <v>575</v>
      </c>
      <c r="L4" s="708" t="s">
        <v>111</v>
      </c>
      <c r="M4" s="1156" t="s">
        <v>21</v>
      </c>
      <c r="N4" s="1158" t="s">
        <v>110</v>
      </c>
      <c r="O4" s="171"/>
      <c r="P4" s="520" t="s">
        <v>145</v>
      </c>
      <c r="Q4" s="521" t="s">
        <v>146</v>
      </c>
      <c r="R4" s="521" t="s">
        <v>147</v>
      </c>
      <c r="S4" s="521" t="s">
        <v>576</v>
      </c>
      <c r="T4" s="1160" t="s">
        <v>149</v>
      </c>
      <c r="U4" s="998"/>
      <c r="V4" s="568" t="s">
        <v>150</v>
      </c>
    </row>
    <row r="5" spans="2:22" x14ac:dyDescent="0.15">
      <c r="B5" s="1092" t="s">
        <v>133</v>
      </c>
      <c r="C5" s="307" t="s">
        <v>1020</v>
      </c>
      <c r="D5" s="307">
        <v>2</v>
      </c>
      <c r="E5" s="531" t="s">
        <v>608</v>
      </c>
      <c r="F5" s="307">
        <v>12000</v>
      </c>
      <c r="G5" s="137">
        <f t="shared" ref="G5" si="0">D5*F5</f>
        <v>24000</v>
      </c>
      <c r="H5" s="150"/>
      <c r="I5" s="1155"/>
      <c r="J5" s="1157"/>
      <c r="K5" s="709" t="s">
        <v>113</v>
      </c>
      <c r="L5" s="709" t="s">
        <v>262</v>
      </c>
      <c r="M5" s="1157"/>
      <c r="N5" s="1159"/>
      <c r="O5" s="171"/>
      <c r="P5" s="240"/>
      <c r="Q5" s="134"/>
      <c r="R5" s="506"/>
      <c r="S5" s="134"/>
      <c r="T5" s="1149"/>
      <c r="U5" s="1150"/>
      <c r="V5" s="164"/>
    </row>
    <row r="6" spans="2:22" x14ac:dyDescent="0.15">
      <c r="B6" s="1090"/>
      <c r="C6" s="307"/>
      <c r="D6" s="307"/>
      <c r="E6" s="531"/>
      <c r="F6" s="307"/>
      <c r="G6" s="138"/>
      <c r="H6" s="150"/>
      <c r="I6" s="1199" t="s">
        <v>141</v>
      </c>
      <c r="J6" s="307" t="s">
        <v>468</v>
      </c>
      <c r="K6" s="436">
        <v>0.5</v>
      </c>
      <c r="L6" s="436">
        <v>2</v>
      </c>
      <c r="M6" s="436">
        <v>116.8</v>
      </c>
      <c r="N6" s="138">
        <f>K6*L6*M6</f>
        <v>116.8</v>
      </c>
      <c r="O6" s="171"/>
      <c r="P6" s="240"/>
      <c r="Q6" s="134"/>
      <c r="R6" s="506"/>
      <c r="S6" s="134"/>
      <c r="T6" s="1149"/>
      <c r="U6" s="1150"/>
      <c r="V6" s="164"/>
    </row>
    <row r="7" spans="2:22" ht="14.25" thickBot="1" x14ac:dyDescent="0.2">
      <c r="B7" s="1148"/>
      <c r="C7" s="139" t="s">
        <v>114</v>
      </c>
      <c r="D7" s="139"/>
      <c r="E7" s="670"/>
      <c r="F7" s="139"/>
      <c r="G7" s="140">
        <f>SUM(G5:G6)</f>
        <v>24000</v>
      </c>
      <c r="H7" s="150"/>
      <c r="I7" s="1200"/>
      <c r="J7" s="307" t="s">
        <v>470</v>
      </c>
      <c r="K7" s="436">
        <v>1.8</v>
      </c>
      <c r="L7" s="436">
        <v>1</v>
      </c>
      <c r="M7" s="436">
        <v>116.8</v>
      </c>
      <c r="N7" s="138">
        <f t="shared" ref="N7:N9" si="1">K7*L7*M7</f>
        <v>210.24</v>
      </c>
      <c r="O7" s="171"/>
      <c r="P7" s="240"/>
      <c r="Q7" s="134"/>
      <c r="R7" s="506"/>
      <c r="S7" s="134"/>
      <c r="T7" s="1149"/>
      <c r="U7" s="1150"/>
      <c r="V7" s="164"/>
    </row>
    <row r="8" spans="2:22" ht="14.25" thickTop="1" x14ac:dyDescent="0.15">
      <c r="B8" s="1161" t="s">
        <v>131</v>
      </c>
      <c r="C8" s="307" t="s">
        <v>611</v>
      </c>
      <c r="D8" s="307">
        <v>5</v>
      </c>
      <c r="E8" s="531" t="s">
        <v>903</v>
      </c>
      <c r="F8" s="307">
        <v>460</v>
      </c>
      <c r="G8" s="138">
        <f>D8*F8</f>
        <v>2300</v>
      </c>
      <c r="H8" s="150"/>
      <c r="I8" s="1200"/>
      <c r="J8" s="307" t="s">
        <v>471</v>
      </c>
      <c r="K8" s="436">
        <v>2</v>
      </c>
      <c r="L8" s="436">
        <v>1</v>
      </c>
      <c r="M8" s="436">
        <v>116.8</v>
      </c>
      <c r="N8" s="138">
        <f t="shared" si="1"/>
        <v>233.6</v>
      </c>
      <c r="O8" s="171"/>
      <c r="P8" s="240"/>
      <c r="Q8" s="134"/>
      <c r="R8" s="506"/>
      <c r="S8" s="134"/>
      <c r="T8" s="1149"/>
      <c r="U8" s="1150"/>
      <c r="V8" s="164"/>
    </row>
    <row r="9" spans="2:22" x14ac:dyDescent="0.15">
      <c r="B9" s="1090"/>
      <c r="C9" s="307"/>
      <c r="D9" s="307"/>
      <c r="E9" s="531"/>
      <c r="F9" s="307"/>
      <c r="G9" s="138"/>
      <c r="H9" s="150"/>
      <c r="I9" s="1200"/>
      <c r="J9" s="307"/>
      <c r="K9" s="436"/>
      <c r="L9" s="436"/>
      <c r="M9" s="436"/>
      <c r="N9" s="138">
        <f t="shared" si="1"/>
        <v>0</v>
      </c>
      <c r="O9" s="171"/>
      <c r="P9" s="240"/>
      <c r="Q9" s="134"/>
      <c r="R9" s="506"/>
      <c r="S9" s="134"/>
      <c r="T9" s="1149"/>
      <c r="U9" s="1150"/>
      <c r="V9" s="164"/>
    </row>
    <row r="10" spans="2:22" ht="14.25" thickBot="1" x14ac:dyDescent="0.2">
      <c r="B10" s="1090"/>
      <c r="C10" s="307"/>
      <c r="D10" s="307"/>
      <c r="E10" s="531"/>
      <c r="F10" s="307"/>
      <c r="G10" s="138"/>
      <c r="H10" s="150"/>
      <c r="I10" s="1201"/>
      <c r="J10" s="241" t="s">
        <v>194</v>
      </c>
      <c r="K10" s="157">
        <f>SUM(K6:K9)</f>
        <v>4.3</v>
      </c>
      <c r="L10" s="157">
        <f>SUM(L6:L9)</f>
        <v>4</v>
      </c>
      <c r="M10" s="157"/>
      <c r="N10" s="153">
        <f>SUM(N6:N9)</f>
        <v>560.64</v>
      </c>
      <c r="O10" s="171"/>
      <c r="P10" s="240"/>
      <c r="Q10" s="134"/>
      <c r="R10" s="506"/>
      <c r="S10" s="134"/>
      <c r="T10" s="1149"/>
      <c r="U10" s="1150"/>
      <c r="V10" s="164"/>
    </row>
    <row r="11" spans="2:22" ht="15" thickTop="1" thickBot="1" x14ac:dyDescent="0.2">
      <c r="B11" s="1148"/>
      <c r="C11" s="141" t="s">
        <v>115</v>
      </c>
      <c r="D11" s="142"/>
      <c r="E11" s="141"/>
      <c r="F11" s="142"/>
      <c r="G11" s="143">
        <f>SUM(G8:G10)</f>
        <v>2300</v>
      </c>
      <c r="H11" s="150"/>
      <c r="I11" s="1202" t="s">
        <v>612</v>
      </c>
      <c r="J11" s="307" t="s">
        <v>324</v>
      </c>
      <c r="K11" s="436">
        <v>2.5</v>
      </c>
      <c r="L11" s="436">
        <v>1</v>
      </c>
      <c r="M11" s="436">
        <v>158.4</v>
      </c>
      <c r="N11" s="138">
        <f>K11*L11*M11</f>
        <v>396</v>
      </c>
      <c r="O11" s="171"/>
      <c r="P11" s="240"/>
      <c r="Q11" s="134"/>
      <c r="R11" s="506"/>
      <c r="S11" s="134"/>
      <c r="T11" s="1149"/>
      <c r="U11" s="1150"/>
      <c r="V11" s="164"/>
    </row>
    <row r="12" spans="2:22" ht="14.25" thickTop="1" x14ac:dyDescent="0.15">
      <c r="B12" s="1161" t="s">
        <v>132</v>
      </c>
      <c r="C12" s="307" t="s">
        <v>1021</v>
      </c>
      <c r="D12" s="307">
        <v>11.5</v>
      </c>
      <c r="E12" s="531" t="s">
        <v>903</v>
      </c>
      <c r="F12" s="307">
        <v>2580</v>
      </c>
      <c r="G12" s="138">
        <f>D12*F12</f>
        <v>29670</v>
      </c>
      <c r="H12" s="150"/>
      <c r="I12" s="1200"/>
      <c r="J12" s="307" t="s">
        <v>325</v>
      </c>
      <c r="K12" s="436">
        <v>1</v>
      </c>
      <c r="L12" s="436">
        <v>1</v>
      </c>
      <c r="M12" s="436">
        <v>158.4</v>
      </c>
      <c r="N12" s="138">
        <f t="shared" ref="N12:N15" si="2">K12*L12*M12</f>
        <v>158.4</v>
      </c>
      <c r="O12" s="171"/>
      <c r="P12" s="240"/>
      <c r="Q12" s="134"/>
      <c r="R12" s="506"/>
      <c r="S12" s="134"/>
      <c r="T12" s="1149"/>
      <c r="U12" s="1150"/>
      <c r="V12" s="164"/>
    </row>
    <row r="13" spans="2:22" x14ac:dyDescent="0.15">
      <c r="B13" s="1090"/>
      <c r="C13" s="307"/>
      <c r="D13" s="307"/>
      <c r="E13" s="531"/>
      <c r="F13" s="307"/>
      <c r="G13" s="138"/>
      <c r="H13" s="150"/>
      <c r="I13" s="1200"/>
      <c r="J13" s="307" t="s">
        <v>469</v>
      </c>
      <c r="K13" s="436">
        <v>3.1</v>
      </c>
      <c r="L13" s="436">
        <v>2</v>
      </c>
      <c r="M13" s="436">
        <v>158.4</v>
      </c>
      <c r="N13" s="138">
        <f t="shared" si="2"/>
        <v>982.08</v>
      </c>
      <c r="O13" s="171"/>
      <c r="P13" s="240"/>
      <c r="Q13" s="134"/>
      <c r="R13" s="506"/>
      <c r="S13" s="134"/>
      <c r="T13" s="1149"/>
      <c r="U13" s="1150"/>
      <c r="V13" s="164"/>
    </row>
    <row r="14" spans="2:22" x14ac:dyDescent="0.15">
      <c r="B14" s="1090"/>
      <c r="C14" s="307"/>
      <c r="D14" s="307"/>
      <c r="E14" s="531"/>
      <c r="F14" s="307"/>
      <c r="G14" s="138"/>
      <c r="H14" s="150"/>
      <c r="I14" s="1200"/>
      <c r="J14" s="307" t="s">
        <v>472</v>
      </c>
      <c r="K14" s="436">
        <v>4.2</v>
      </c>
      <c r="L14" s="436">
        <v>1</v>
      </c>
      <c r="M14" s="436">
        <v>158.4</v>
      </c>
      <c r="N14" s="138">
        <f t="shared" si="2"/>
        <v>665.28000000000009</v>
      </c>
      <c r="O14" s="171"/>
      <c r="P14" s="240"/>
      <c r="Q14" s="134"/>
      <c r="R14" s="506"/>
      <c r="S14" s="134"/>
      <c r="T14" s="1149"/>
      <c r="U14" s="1150"/>
      <c r="V14" s="164"/>
    </row>
    <row r="15" spans="2:22" ht="14.25" thickBot="1" x14ac:dyDescent="0.2">
      <c r="B15" s="1090"/>
      <c r="C15" s="307"/>
      <c r="D15" s="307"/>
      <c r="E15" s="531"/>
      <c r="F15" s="307"/>
      <c r="G15" s="138"/>
      <c r="H15" s="150"/>
      <c r="I15" s="1200"/>
      <c r="J15" s="307" t="s">
        <v>853</v>
      </c>
      <c r="K15" s="436">
        <v>4</v>
      </c>
      <c r="L15" s="436">
        <v>2</v>
      </c>
      <c r="M15" s="436">
        <v>158.4</v>
      </c>
      <c r="N15" s="138">
        <f t="shared" si="2"/>
        <v>1267.2</v>
      </c>
      <c r="O15" s="171"/>
      <c r="P15" s="532" t="s">
        <v>26</v>
      </c>
      <c r="Q15" s="249"/>
      <c r="R15" s="249"/>
      <c r="S15" s="249"/>
      <c r="T15" s="1171"/>
      <c r="U15" s="1172"/>
      <c r="V15" s="533">
        <f>SUM(V5:V14)</f>
        <v>0</v>
      </c>
    </row>
    <row r="16" spans="2:22" ht="14.25" thickBot="1" x14ac:dyDescent="0.2">
      <c r="B16" s="1148"/>
      <c r="C16" s="141" t="s">
        <v>115</v>
      </c>
      <c r="D16" s="142"/>
      <c r="E16" s="141"/>
      <c r="F16" s="142"/>
      <c r="G16" s="143">
        <f>SUM(G12:G15)</f>
        <v>29670</v>
      </c>
      <c r="H16" s="150"/>
      <c r="I16" s="1200"/>
      <c r="J16" s="307"/>
      <c r="K16" s="436"/>
      <c r="L16" s="436"/>
      <c r="M16" s="436"/>
      <c r="N16" s="138"/>
      <c r="O16" s="171"/>
    </row>
    <row r="17" spans="2:22" ht="15" thickTop="1" thickBot="1" x14ac:dyDescent="0.2">
      <c r="B17" s="1161" t="s">
        <v>134</v>
      </c>
      <c r="C17" s="663" t="s">
        <v>841</v>
      </c>
      <c r="D17" s="663">
        <v>3.33</v>
      </c>
      <c r="E17" s="673" t="s">
        <v>904</v>
      </c>
      <c r="F17" s="307">
        <v>100</v>
      </c>
      <c r="G17" s="138">
        <f t="shared" ref="G17" si="3">D17*F17</f>
        <v>333</v>
      </c>
      <c r="H17" s="150"/>
      <c r="I17" s="1201"/>
      <c r="J17" s="241" t="s">
        <v>590</v>
      </c>
      <c r="K17" s="157">
        <f>SUM(K11:K16)</f>
        <v>14.8</v>
      </c>
      <c r="L17" s="157">
        <f>SUM(L11:L16)</f>
        <v>7</v>
      </c>
      <c r="M17" s="157"/>
      <c r="N17" s="153">
        <f>SUM(N11:N16)</f>
        <v>3468.96</v>
      </c>
      <c r="O17" s="171"/>
      <c r="P17" s="161" t="s">
        <v>191</v>
      </c>
    </row>
    <row r="18" spans="2:22" ht="14.25" thickTop="1" x14ac:dyDescent="0.15">
      <c r="B18" s="1090"/>
      <c r="C18" s="664" t="s">
        <v>1022</v>
      </c>
      <c r="D18" s="663">
        <v>6</v>
      </c>
      <c r="E18" s="673" t="s">
        <v>905</v>
      </c>
      <c r="F18" s="307">
        <v>138</v>
      </c>
      <c r="G18" s="138">
        <f>D18*F18</f>
        <v>828</v>
      </c>
      <c r="H18" s="150"/>
      <c r="I18" s="1202" t="s">
        <v>143</v>
      </c>
      <c r="J18" s="307" t="s">
        <v>326</v>
      </c>
      <c r="K18" s="436">
        <v>1</v>
      </c>
      <c r="L18" s="436">
        <v>0.5</v>
      </c>
      <c r="M18" s="436">
        <v>168.4</v>
      </c>
      <c r="N18" s="138">
        <f>K18*L18*M18</f>
        <v>84.2</v>
      </c>
      <c r="O18" s="171"/>
      <c r="P18" s="520" t="s">
        <v>151</v>
      </c>
      <c r="Q18" s="521" t="s">
        <v>146</v>
      </c>
      <c r="R18" s="521" t="s">
        <v>147</v>
      </c>
      <c r="S18" s="521" t="s">
        <v>576</v>
      </c>
      <c r="T18" s="521" t="s">
        <v>149</v>
      </c>
      <c r="U18" s="534" t="s">
        <v>233</v>
      </c>
      <c r="V18" s="522" t="s">
        <v>150</v>
      </c>
    </row>
    <row r="19" spans="2:22" x14ac:dyDescent="0.15">
      <c r="B19" s="1090"/>
      <c r="C19" s="752" t="s">
        <v>1023</v>
      </c>
      <c r="D19" s="663">
        <v>1950</v>
      </c>
      <c r="E19" s="673" t="s">
        <v>906</v>
      </c>
      <c r="F19" s="270">
        <v>1.38</v>
      </c>
      <c r="G19" s="138">
        <f t="shared" ref="G19" si="4">D19*F19</f>
        <v>2691</v>
      </c>
      <c r="H19" s="150"/>
      <c r="I19" s="1200"/>
      <c r="J19" s="307" t="s">
        <v>327</v>
      </c>
      <c r="K19" s="436">
        <v>2.5</v>
      </c>
      <c r="L19" s="436">
        <v>0.5</v>
      </c>
      <c r="M19" s="436">
        <v>168.4</v>
      </c>
      <c r="N19" s="138">
        <f t="shared" ref="N19" si="5">K19*L19*M19</f>
        <v>210.5</v>
      </c>
      <c r="O19" s="171"/>
      <c r="P19" s="437" t="s">
        <v>328</v>
      </c>
      <c r="Q19" s="134">
        <v>80</v>
      </c>
      <c r="R19" s="651" t="s">
        <v>588</v>
      </c>
      <c r="S19" s="134">
        <v>800</v>
      </c>
      <c r="T19" s="134">
        <v>10</v>
      </c>
      <c r="U19" s="306">
        <v>1000</v>
      </c>
      <c r="V19" s="490">
        <f>Q19*S19/T19/U19*10</f>
        <v>64</v>
      </c>
    </row>
    <row r="20" spans="2:22" ht="14.25" thickBot="1" x14ac:dyDescent="0.2">
      <c r="B20" s="1148"/>
      <c r="C20" s="141" t="s">
        <v>115</v>
      </c>
      <c r="D20" s="142"/>
      <c r="E20" s="141"/>
      <c r="F20" s="142"/>
      <c r="G20" s="143">
        <f>SUM(G17:G19)</f>
        <v>3852</v>
      </c>
      <c r="H20" s="150"/>
      <c r="I20" s="1200"/>
      <c r="J20" s="307"/>
      <c r="K20" s="436"/>
      <c r="L20" s="436"/>
      <c r="M20" s="436"/>
      <c r="N20" s="138"/>
      <c r="O20" s="171"/>
      <c r="P20" s="437" t="s">
        <v>329</v>
      </c>
      <c r="Q20" s="134">
        <v>2</v>
      </c>
      <c r="R20" s="651" t="s">
        <v>588</v>
      </c>
      <c r="S20" s="134">
        <v>9000</v>
      </c>
      <c r="T20" s="134">
        <v>10</v>
      </c>
      <c r="U20" s="306">
        <v>1000</v>
      </c>
      <c r="V20" s="490">
        <f t="shared" ref="V20:V31" si="6">Q20*S20/T20*(10/U20)</f>
        <v>18</v>
      </c>
    </row>
    <row r="21" spans="2:22" ht="14.25" thickTop="1" x14ac:dyDescent="0.15">
      <c r="B21" s="1161" t="s">
        <v>135</v>
      </c>
      <c r="C21" s="307"/>
      <c r="D21" s="307"/>
      <c r="E21" s="531"/>
      <c r="F21" s="307"/>
      <c r="G21" s="138"/>
      <c r="H21" s="150"/>
      <c r="I21" s="1200"/>
      <c r="J21" s="307"/>
      <c r="K21" s="436"/>
      <c r="L21" s="436"/>
      <c r="M21" s="436"/>
      <c r="N21" s="138"/>
      <c r="O21" s="171"/>
      <c r="P21" s="240" t="s">
        <v>332</v>
      </c>
      <c r="Q21" s="134">
        <v>1</v>
      </c>
      <c r="R21" s="296" t="s">
        <v>78</v>
      </c>
      <c r="S21" s="134">
        <v>30000</v>
      </c>
      <c r="T21" s="134">
        <v>7</v>
      </c>
      <c r="U21" s="306">
        <v>1000</v>
      </c>
      <c r="V21" s="490">
        <f t="shared" si="6"/>
        <v>42.857142857142854</v>
      </c>
    </row>
    <row r="22" spans="2:22" ht="14.25" thickBot="1" x14ac:dyDescent="0.2">
      <c r="B22" s="1090"/>
      <c r="C22" s="307"/>
      <c r="D22" s="307"/>
      <c r="E22" s="531"/>
      <c r="F22" s="307"/>
      <c r="G22" s="138"/>
      <c r="H22" s="150"/>
      <c r="I22" s="1201"/>
      <c r="J22" s="241" t="s">
        <v>618</v>
      </c>
      <c r="K22" s="157">
        <f>SUM(K18:K21)</f>
        <v>3.5</v>
      </c>
      <c r="L22" s="158">
        <f>SUM(L18:L21)</f>
        <v>1</v>
      </c>
      <c r="M22" s="159"/>
      <c r="N22" s="153">
        <f>SUM(N18:N21)</f>
        <v>294.7</v>
      </c>
      <c r="O22" s="171"/>
      <c r="P22" s="240" t="s">
        <v>330</v>
      </c>
      <c r="Q22" s="134">
        <v>2</v>
      </c>
      <c r="R22" s="296" t="s">
        <v>234</v>
      </c>
      <c r="S22" s="134">
        <v>3000</v>
      </c>
      <c r="T22" s="134">
        <v>3</v>
      </c>
      <c r="U22" s="306">
        <v>1000</v>
      </c>
      <c r="V22" s="490">
        <f t="shared" si="6"/>
        <v>20</v>
      </c>
    </row>
    <row r="23" spans="2:22" ht="14.25" thickTop="1" x14ac:dyDescent="0.15">
      <c r="B23" s="1090"/>
      <c r="C23" s="307"/>
      <c r="D23" s="307"/>
      <c r="E23" s="531"/>
      <c r="F23" s="307"/>
      <c r="G23" s="138"/>
      <c r="H23" s="150"/>
      <c r="I23" s="1202" t="s">
        <v>144</v>
      </c>
      <c r="J23" s="307"/>
      <c r="K23" s="436"/>
      <c r="L23" s="436"/>
      <c r="M23" s="436"/>
      <c r="N23" s="138"/>
      <c r="O23" s="171"/>
      <c r="P23" s="240" t="s">
        <v>331</v>
      </c>
      <c r="Q23" s="134">
        <v>2</v>
      </c>
      <c r="R23" s="651" t="s">
        <v>78</v>
      </c>
      <c r="S23" s="134">
        <v>2000</v>
      </c>
      <c r="T23" s="134">
        <v>3</v>
      </c>
      <c r="U23" s="306">
        <v>1000</v>
      </c>
      <c r="V23" s="490">
        <f t="shared" si="6"/>
        <v>13.333333333333332</v>
      </c>
    </row>
    <row r="24" spans="2:22" ht="14.25" thickBot="1" x14ac:dyDescent="0.2">
      <c r="B24" s="1173"/>
      <c r="C24" s="144" t="s">
        <v>118</v>
      </c>
      <c r="D24" s="145"/>
      <c r="E24" s="144"/>
      <c r="F24" s="152"/>
      <c r="G24" s="146"/>
      <c r="I24" s="1200"/>
      <c r="J24" s="307"/>
      <c r="K24" s="436"/>
      <c r="L24" s="436"/>
      <c r="M24" s="436"/>
      <c r="N24" s="138"/>
      <c r="O24" s="171"/>
      <c r="P24" s="240" t="s">
        <v>333</v>
      </c>
      <c r="Q24" s="134">
        <v>2</v>
      </c>
      <c r="R24" s="296" t="s">
        <v>234</v>
      </c>
      <c r="S24" s="134">
        <v>1000</v>
      </c>
      <c r="T24" s="134">
        <v>3</v>
      </c>
      <c r="U24" s="306">
        <v>1000</v>
      </c>
      <c r="V24" s="490">
        <f t="shared" si="6"/>
        <v>6.6666666666666661</v>
      </c>
    </row>
    <row r="25" spans="2:22" ht="14.25" thickBot="1" x14ac:dyDescent="0.2">
      <c r="H25" s="151"/>
      <c r="I25" s="1201"/>
      <c r="J25" s="241" t="s">
        <v>592</v>
      </c>
      <c r="K25" s="157"/>
      <c r="L25" s="158"/>
      <c r="M25" s="159"/>
      <c r="N25" s="153"/>
      <c r="O25" s="171"/>
      <c r="P25" s="240" t="s">
        <v>351</v>
      </c>
      <c r="Q25" s="134">
        <v>2</v>
      </c>
      <c r="R25" s="651" t="s">
        <v>234</v>
      </c>
      <c r="S25" s="134">
        <v>1250</v>
      </c>
      <c r="T25" s="134">
        <v>10</v>
      </c>
      <c r="U25" s="306">
        <v>1000</v>
      </c>
      <c r="V25" s="490">
        <f t="shared" si="6"/>
        <v>2.5</v>
      </c>
    </row>
    <row r="26" spans="2:22" ht="15" thickTop="1" thickBot="1" x14ac:dyDescent="0.2">
      <c r="B26" s="5" t="s">
        <v>595</v>
      </c>
      <c r="C26" s="5"/>
      <c r="D26" s="28"/>
      <c r="E26" s="671"/>
      <c r="F26" s="28"/>
      <c r="G26" s="29"/>
      <c r="H26" s="149"/>
      <c r="I26" s="1202" t="s">
        <v>238</v>
      </c>
      <c r="J26" s="307"/>
      <c r="K26" s="436"/>
      <c r="L26" s="436"/>
      <c r="M26" s="436"/>
      <c r="N26" s="138"/>
      <c r="O26" s="171"/>
      <c r="P26" s="240" t="s">
        <v>352</v>
      </c>
      <c r="Q26" s="134">
        <v>4</v>
      </c>
      <c r="R26" s="651" t="s">
        <v>116</v>
      </c>
      <c r="S26" s="134">
        <v>7200</v>
      </c>
      <c r="T26" s="134">
        <v>10</v>
      </c>
      <c r="U26" s="306">
        <v>1000</v>
      </c>
      <c r="V26" s="490">
        <f t="shared" si="6"/>
        <v>28.8</v>
      </c>
    </row>
    <row r="27" spans="2:22" x14ac:dyDescent="0.15">
      <c r="B27" s="516" t="s">
        <v>70</v>
      </c>
      <c r="C27" s="517" t="s">
        <v>107</v>
      </c>
      <c r="D27" s="517" t="s">
        <v>108</v>
      </c>
      <c r="E27" s="517" t="s">
        <v>109</v>
      </c>
      <c r="F27" s="517" t="s">
        <v>21</v>
      </c>
      <c r="G27" s="510" t="s">
        <v>110</v>
      </c>
      <c r="H27" s="150"/>
      <c r="I27" s="1200"/>
      <c r="J27" s="307"/>
      <c r="K27" s="436"/>
      <c r="L27" s="436"/>
      <c r="M27" s="436"/>
      <c r="N27" s="138"/>
      <c r="O27" s="171"/>
      <c r="P27" s="240" t="s">
        <v>353</v>
      </c>
      <c r="Q27" s="134">
        <v>2</v>
      </c>
      <c r="R27" s="651" t="s">
        <v>116</v>
      </c>
      <c r="S27" s="134">
        <v>10000</v>
      </c>
      <c r="T27" s="134">
        <v>10</v>
      </c>
      <c r="U27" s="306">
        <v>1000</v>
      </c>
      <c r="V27" s="490">
        <f t="shared" si="6"/>
        <v>20</v>
      </c>
    </row>
    <row r="28" spans="2:22" ht="14.25" thickBot="1" x14ac:dyDescent="0.2">
      <c r="B28" s="1092" t="s">
        <v>27</v>
      </c>
      <c r="C28" s="307" t="s">
        <v>1025</v>
      </c>
      <c r="D28" s="307">
        <v>250</v>
      </c>
      <c r="E28" s="531" t="s">
        <v>907</v>
      </c>
      <c r="F28" s="270">
        <v>7.6319999999999997</v>
      </c>
      <c r="G28" s="137">
        <f t="shared" ref="G28:G33" si="7">D28*F28</f>
        <v>1908</v>
      </c>
      <c r="H28" s="150"/>
      <c r="I28" s="1201"/>
      <c r="J28" s="241" t="s">
        <v>590</v>
      </c>
      <c r="K28" s="157"/>
      <c r="L28" s="158"/>
      <c r="M28" s="159"/>
      <c r="N28" s="153"/>
      <c r="O28" s="171"/>
      <c r="P28" s="240" t="s">
        <v>354</v>
      </c>
      <c r="Q28" s="134">
        <v>1</v>
      </c>
      <c r="R28" s="651" t="s">
        <v>234</v>
      </c>
      <c r="S28" s="134">
        <v>2500</v>
      </c>
      <c r="T28" s="134">
        <v>10</v>
      </c>
      <c r="U28" s="306">
        <v>1000</v>
      </c>
      <c r="V28" s="490">
        <f t="shared" si="6"/>
        <v>2.5</v>
      </c>
    </row>
    <row r="29" spans="2:22" ht="14.25" thickTop="1" x14ac:dyDescent="0.15">
      <c r="B29" s="1163"/>
      <c r="C29" s="307" t="s">
        <v>1026</v>
      </c>
      <c r="D29" s="307">
        <v>170</v>
      </c>
      <c r="E29" s="531" t="s">
        <v>908</v>
      </c>
      <c r="F29" s="270">
        <v>11.56</v>
      </c>
      <c r="G29" s="138">
        <f t="shared" si="7"/>
        <v>1965.2</v>
      </c>
      <c r="H29" s="150"/>
      <c r="I29" s="1202" t="s">
        <v>140</v>
      </c>
      <c r="J29" s="307"/>
      <c r="K29" s="436"/>
      <c r="L29" s="436"/>
      <c r="M29" s="436"/>
      <c r="N29" s="138"/>
      <c r="O29" s="27"/>
      <c r="P29" s="240" t="s">
        <v>355</v>
      </c>
      <c r="Q29" s="134">
        <v>1</v>
      </c>
      <c r="R29" s="651" t="s">
        <v>234</v>
      </c>
      <c r="S29" s="134">
        <v>3000</v>
      </c>
      <c r="T29" s="134">
        <v>10</v>
      </c>
      <c r="U29" s="306">
        <v>1000</v>
      </c>
      <c r="V29" s="490">
        <f t="shared" si="6"/>
        <v>3</v>
      </c>
    </row>
    <row r="30" spans="2:22" x14ac:dyDescent="0.15">
      <c r="B30" s="1163"/>
      <c r="C30" s="307" t="s">
        <v>1027</v>
      </c>
      <c r="D30" s="307">
        <v>833</v>
      </c>
      <c r="E30" s="531" t="s">
        <v>909</v>
      </c>
      <c r="F30" s="270">
        <v>1.43</v>
      </c>
      <c r="G30" s="138">
        <f t="shared" si="7"/>
        <v>1191.19</v>
      </c>
      <c r="H30" s="150"/>
      <c r="I30" s="1200"/>
      <c r="J30" s="307"/>
      <c r="K30" s="436"/>
      <c r="L30" s="436"/>
      <c r="M30" s="436"/>
      <c r="N30" s="138"/>
      <c r="P30" s="240" t="s">
        <v>357</v>
      </c>
      <c r="Q30" s="134">
        <v>1</v>
      </c>
      <c r="R30" s="651" t="s">
        <v>234</v>
      </c>
      <c r="S30" s="134">
        <v>15000</v>
      </c>
      <c r="T30" s="134">
        <v>10</v>
      </c>
      <c r="U30" s="306">
        <v>1000</v>
      </c>
      <c r="V30" s="490">
        <f t="shared" si="6"/>
        <v>15</v>
      </c>
    </row>
    <row r="31" spans="2:22" ht="14.25" thickBot="1" x14ac:dyDescent="0.2">
      <c r="B31" s="1163"/>
      <c r="C31" s="307" t="s">
        <v>1028</v>
      </c>
      <c r="D31" s="307">
        <v>1666</v>
      </c>
      <c r="E31" s="531" t="s">
        <v>910</v>
      </c>
      <c r="F31" s="270">
        <v>1.51</v>
      </c>
      <c r="G31" s="138">
        <f t="shared" si="7"/>
        <v>2515.66</v>
      </c>
      <c r="H31" s="150"/>
      <c r="I31" s="1203"/>
      <c r="J31" s="242" t="s">
        <v>592</v>
      </c>
      <c r="K31" s="160"/>
      <c r="L31" s="538"/>
      <c r="M31" s="163"/>
      <c r="N31" s="539"/>
      <c r="P31" s="240" t="s">
        <v>356</v>
      </c>
      <c r="Q31" s="134">
        <v>1</v>
      </c>
      <c r="R31" s="651" t="s">
        <v>234</v>
      </c>
      <c r="S31" s="134">
        <v>90000</v>
      </c>
      <c r="T31" s="134">
        <v>10</v>
      </c>
      <c r="U31" s="306">
        <v>1000</v>
      </c>
      <c r="V31" s="490">
        <f t="shared" si="6"/>
        <v>90</v>
      </c>
    </row>
    <row r="32" spans="2:22" x14ac:dyDescent="0.15">
      <c r="B32" s="1163"/>
      <c r="C32" s="307" t="s">
        <v>1029</v>
      </c>
      <c r="D32" s="307">
        <v>833</v>
      </c>
      <c r="E32" s="531" t="s">
        <v>914</v>
      </c>
      <c r="F32" s="270">
        <v>1.71</v>
      </c>
      <c r="G32" s="138">
        <f t="shared" si="7"/>
        <v>1424.43</v>
      </c>
      <c r="H32" s="150"/>
      <c r="I32" s="130"/>
      <c r="J32" s="130"/>
      <c r="K32" s="130"/>
      <c r="L32" s="130"/>
      <c r="M32" s="130"/>
      <c r="N32" s="130"/>
      <c r="P32" s="240"/>
      <c r="Q32" s="134"/>
      <c r="R32" s="651"/>
      <c r="S32" s="134"/>
      <c r="T32" s="134"/>
      <c r="U32" s="306"/>
      <c r="V32" s="164"/>
    </row>
    <row r="33" spans="2:22" ht="14.25" thickBot="1" x14ac:dyDescent="0.2">
      <c r="B33" s="1163"/>
      <c r="C33" s="307" t="s">
        <v>1030</v>
      </c>
      <c r="D33" s="307">
        <v>333</v>
      </c>
      <c r="E33" s="531" t="s">
        <v>911</v>
      </c>
      <c r="F33" s="270">
        <v>7.3780000000000001</v>
      </c>
      <c r="G33" s="138">
        <f t="shared" si="7"/>
        <v>2456.8740000000003</v>
      </c>
      <c r="H33" s="150"/>
      <c r="I33" s="561" t="s">
        <v>189</v>
      </c>
      <c r="J33" s="561"/>
      <c r="K33" s="118"/>
      <c r="L33" s="118"/>
      <c r="M33" s="118"/>
      <c r="P33" s="240"/>
      <c r="Q33" s="134"/>
      <c r="R33" s="651"/>
      <c r="S33" s="134"/>
      <c r="T33" s="134"/>
      <c r="U33" s="306"/>
      <c r="V33" s="164"/>
    </row>
    <row r="34" spans="2:22" ht="14.25" thickBot="1" x14ac:dyDescent="0.2">
      <c r="B34" s="1163"/>
      <c r="C34" s="307"/>
      <c r="D34" s="307"/>
      <c r="E34" s="531"/>
      <c r="F34" s="307"/>
      <c r="G34" s="138"/>
      <c r="H34" s="150"/>
      <c r="I34" s="224" t="s">
        <v>177</v>
      </c>
      <c r="J34" s="565" t="s">
        <v>3</v>
      </c>
      <c r="K34" s="1166" t="s">
        <v>178</v>
      </c>
      <c r="L34" s="1167"/>
      <c r="M34" s="566" t="s">
        <v>233</v>
      </c>
      <c r="N34" s="567" t="s">
        <v>473</v>
      </c>
      <c r="P34" s="654" t="s">
        <v>182</v>
      </c>
      <c r="Q34" s="249"/>
      <c r="R34" s="249"/>
      <c r="S34" s="249"/>
      <c r="T34" s="249"/>
      <c r="U34" s="168"/>
      <c r="V34" s="542">
        <f>SUM(V19:V33)</f>
        <v>326.65714285714284</v>
      </c>
    </row>
    <row r="35" spans="2:22" ht="13.5" customHeight="1" x14ac:dyDescent="0.15">
      <c r="B35" s="1163"/>
      <c r="C35" s="307"/>
      <c r="D35" s="307"/>
      <c r="E35" s="531"/>
      <c r="F35" s="307"/>
      <c r="G35" s="138"/>
      <c r="H35" s="150"/>
      <c r="I35" s="1168" t="s">
        <v>0</v>
      </c>
      <c r="J35" s="147" t="s">
        <v>337</v>
      </c>
      <c r="K35" s="1174">
        <v>2160000</v>
      </c>
      <c r="L35" s="1174"/>
      <c r="M35" s="652">
        <v>1000</v>
      </c>
      <c r="N35" s="231">
        <f>+K35/M35*10*0.014*0.3</f>
        <v>90.720000000000013</v>
      </c>
    </row>
    <row r="36" spans="2:22" ht="14.25" thickBot="1" x14ac:dyDescent="0.2">
      <c r="B36" s="1164"/>
      <c r="C36" s="139" t="s">
        <v>114</v>
      </c>
      <c r="D36" s="139"/>
      <c r="E36" s="670"/>
      <c r="F36" s="139"/>
      <c r="G36" s="140">
        <f>SUM(G28:G35)</f>
        <v>11461.353999999999</v>
      </c>
      <c r="H36" s="150"/>
      <c r="I36" s="1169"/>
      <c r="J36" s="147" t="s">
        <v>338</v>
      </c>
      <c r="K36" s="1174">
        <v>3024000</v>
      </c>
      <c r="L36" s="1174"/>
      <c r="M36" s="652">
        <v>1000</v>
      </c>
      <c r="N36" s="231">
        <f>+K36/M36*10*0.014*0.3</f>
        <v>127.008</v>
      </c>
      <c r="P36" s="561" t="s">
        <v>183</v>
      </c>
      <c r="Q36" s="118"/>
      <c r="R36" s="118"/>
      <c r="S36" s="118"/>
      <c r="T36" s="118"/>
    </row>
    <row r="37" spans="2:22" ht="14.25" thickTop="1" x14ac:dyDescent="0.15">
      <c r="B37" s="1161" t="s">
        <v>136</v>
      </c>
      <c r="C37" s="307" t="s">
        <v>1025</v>
      </c>
      <c r="D37" s="307">
        <v>6.25</v>
      </c>
      <c r="E37" s="531" t="s">
        <v>912</v>
      </c>
      <c r="F37" s="270">
        <v>410.5</v>
      </c>
      <c r="G37" s="138">
        <f>D37*F37</f>
        <v>2565.625</v>
      </c>
      <c r="H37" s="150"/>
      <c r="I37" s="1169"/>
      <c r="J37" s="147"/>
      <c r="K37" s="1174"/>
      <c r="L37" s="1174"/>
      <c r="M37" s="652"/>
      <c r="N37" s="231"/>
      <c r="O37" s="161"/>
      <c r="P37" s="224" t="s">
        <v>172</v>
      </c>
      <c r="Q37" s="1175" t="s">
        <v>184</v>
      </c>
      <c r="R37" s="1175"/>
      <c r="S37" s="653" t="s">
        <v>187</v>
      </c>
      <c r="T37" s="653" t="s">
        <v>186</v>
      </c>
      <c r="U37" s="570" t="s">
        <v>233</v>
      </c>
      <c r="V37" s="546" t="s">
        <v>473</v>
      </c>
    </row>
    <row r="38" spans="2:22" x14ac:dyDescent="0.15">
      <c r="B38" s="1163"/>
      <c r="C38" s="307" t="s">
        <v>1026</v>
      </c>
      <c r="D38" s="307">
        <v>3.33</v>
      </c>
      <c r="E38" s="531" t="s">
        <v>913</v>
      </c>
      <c r="F38" s="270">
        <v>410.5</v>
      </c>
      <c r="G38" s="138">
        <f>D38*F38</f>
        <v>1366.9649999999999</v>
      </c>
      <c r="H38" s="150"/>
      <c r="I38" s="1169"/>
      <c r="J38" s="147"/>
      <c r="K38" s="1174"/>
      <c r="L38" s="1174"/>
      <c r="M38" s="652"/>
      <c r="N38" s="231"/>
      <c r="O38" s="161"/>
      <c r="P38" s="1176" t="s">
        <v>185</v>
      </c>
      <c r="Q38" s="228" t="s">
        <v>475</v>
      </c>
      <c r="R38" s="665" t="s">
        <v>847</v>
      </c>
      <c r="S38" s="229"/>
      <c r="T38" s="246"/>
      <c r="U38" s="229">
        <v>10</v>
      </c>
      <c r="V38" s="231">
        <v>4263</v>
      </c>
    </row>
    <row r="39" spans="2:22" x14ac:dyDescent="0.15">
      <c r="B39" s="1163"/>
      <c r="C39" s="307" t="s">
        <v>1027</v>
      </c>
      <c r="D39" s="307">
        <v>500</v>
      </c>
      <c r="E39" s="531" t="s">
        <v>915</v>
      </c>
      <c r="F39" s="270">
        <v>4.4800000000000004</v>
      </c>
      <c r="G39" s="138">
        <f t="shared" ref="G39:G52" si="8">D39*F39</f>
        <v>2240</v>
      </c>
      <c r="H39" s="150"/>
      <c r="I39" s="1169"/>
      <c r="J39" s="147" t="s">
        <v>474</v>
      </c>
      <c r="K39" s="1174">
        <v>380</v>
      </c>
      <c r="L39" s="1174"/>
      <c r="M39" s="652">
        <v>200</v>
      </c>
      <c r="N39" s="231">
        <f>M39*380/10</f>
        <v>7600</v>
      </c>
      <c r="O39" s="161"/>
      <c r="P39" s="1177"/>
      <c r="Q39" s="228"/>
      <c r="R39" s="245"/>
      <c r="S39" s="229"/>
      <c r="T39" s="246"/>
      <c r="U39" s="229"/>
      <c r="V39" s="231"/>
    </row>
    <row r="40" spans="2:22" x14ac:dyDescent="0.15">
      <c r="B40" s="1163"/>
      <c r="C40" s="307" t="s">
        <v>1028</v>
      </c>
      <c r="D40" s="307">
        <v>100</v>
      </c>
      <c r="E40" s="531" t="s">
        <v>916</v>
      </c>
      <c r="F40" s="270">
        <v>15.2</v>
      </c>
      <c r="G40" s="138">
        <f t="shared" si="8"/>
        <v>1520</v>
      </c>
      <c r="H40" s="150"/>
      <c r="I40" s="1169"/>
      <c r="J40" s="147"/>
      <c r="K40" s="1174"/>
      <c r="L40" s="1174"/>
      <c r="M40" s="652"/>
      <c r="N40" s="231"/>
      <c r="O40" s="161"/>
      <c r="P40" s="1177"/>
      <c r="Q40" s="228"/>
      <c r="R40" s="245"/>
      <c r="S40" s="229"/>
      <c r="T40" s="246"/>
      <c r="U40" s="229"/>
      <c r="V40" s="231"/>
    </row>
    <row r="41" spans="2:22" x14ac:dyDescent="0.15">
      <c r="B41" s="1163"/>
      <c r="C41" s="307" t="s">
        <v>1029</v>
      </c>
      <c r="D41" s="307">
        <v>167</v>
      </c>
      <c r="E41" s="531" t="s">
        <v>917</v>
      </c>
      <c r="F41" s="270">
        <v>13.14</v>
      </c>
      <c r="G41" s="138">
        <f t="shared" si="8"/>
        <v>2194.38</v>
      </c>
      <c r="H41" s="150"/>
      <c r="I41" s="1169"/>
      <c r="J41" s="147"/>
      <c r="K41" s="1174"/>
      <c r="L41" s="1174"/>
      <c r="M41" s="652"/>
      <c r="N41" s="231"/>
      <c r="O41" s="161"/>
      <c r="P41" s="1177"/>
      <c r="Q41" s="228"/>
      <c r="R41" s="245"/>
      <c r="S41" s="229"/>
      <c r="T41" s="246"/>
      <c r="U41" s="229"/>
      <c r="V41" s="231"/>
    </row>
    <row r="42" spans="2:22" ht="14.25" thickBot="1" x14ac:dyDescent="0.2">
      <c r="B42" s="1163"/>
      <c r="C42" s="307" t="s">
        <v>1030</v>
      </c>
      <c r="D42" s="307">
        <v>250</v>
      </c>
      <c r="E42" s="531" t="s">
        <v>918</v>
      </c>
      <c r="F42" s="270">
        <v>4.9400000000000004</v>
      </c>
      <c r="G42" s="138">
        <f t="shared" si="8"/>
        <v>1235</v>
      </c>
      <c r="H42" s="150"/>
      <c r="I42" s="1170"/>
      <c r="J42" s="225" t="s">
        <v>115</v>
      </c>
      <c r="K42" s="1179"/>
      <c r="L42" s="1180"/>
      <c r="M42" s="226"/>
      <c r="N42" s="230">
        <f>SUM(N35:N41)</f>
        <v>7817.7280000000001</v>
      </c>
      <c r="O42" s="161"/>
      <c r="P42" s="1177"/>
      <c r="Q42" s="228"/>
      <c r="R42" s="245"/>
      <c r="S42" s="229"/>
      <c r="T42" s="246"/>
      <c r="U42" s="229"/>
      <c r="V42" s="231"/>
    </row>
    <row r="43" spans="2:22" ht="14.25" customHeight="1" thickTop="1" x14ac:dyDescent="0.15">
      <c r="B43" s="1163"/>
      <c r="C43" s="307" t="s">
        <v>1031</v>
      </c>
      <c r="D43" s="307">
        <v>500</v>
      </c>
      <c r="E43" s="531" t="s">
        <v>919</v>
      </c>
      <c r="F43" s="270">
        <v>4.26</v>
      </c>
      <c r="G43" s="138">
        <f t="shared" si="8"/>
        <v>2130</v>
      </c>
      <c r="H43" s="150"/>
      <c r="I43" s="1181" t="s">
        <v>179</v>
      </c>
      <c r="J43" s="227" t="s">
        <v>199</v>
      </c>
      <c r="K43" s="1184">
        <v>8200</v>
      </c>
      <c r="L43" s="1184"/>
      <c r="M43" s="652">
        <v>1000</v>
      </c>
      <c r="N43" s="492">
        <f>+K43/M43*10</f>
        <v>82</v>
      </c>
      <c r="O43" s="161"/>
      <c r="P43" s="1177"/>
      <c r="Q43" s="228"/>
      <c r="R43" s="245"/>
      <c r="S43" s="229"/>
      <c r="T43" s="246"/>
      <c r="U43" s="229"/>
      <c r="V43" s="231"/>
    </row>
    <row r="44" spans="2:22" ht="14.25" thickBot="1" x14ac:dyDescent="0.2">
      <c r="B44" s="1163"/>
      <c r="C44" s="307" t="s">
        <v>1032</v>
      </c>
      <c r="D44" s="307">
        <v>125</v>
      </c>
      <c r="E44" s="531" t="s">
        <v>920</v>
      </c>
      <c r="F44" s="270">
        <v>15.18</v>
      </c>
      <c r="G44" s="138">
        <f t="shared" si="8"/>
        <v>1897.5</v>
      </c>
      <c r="H44" s="150"/>
      <c r="I44" s="1182"/>
      <c r="J44" s="228" t="s">
        <v>192</v>
      </c>
      <c r="K44" s="1174">
        <v>4100</v>
      </c>
      <c r="L44" s="1174"/>
      <c r="M44" s="652">
        <v>1000</v>
      </c>
      <c r="N44" s="492">
        <f>+K44/M44*10</f>
        <v>41</v>
      </c>
      <c r="O44" s="161"/>
      <c r="P44" s="1178"/>
      <c r="Q44" s="232" t="s">
        <v>188</v>
      </c>
      <c r="R44" s="233"/>
      <c r="S44" s="233"/>
      <c r="T44" s="233"/>
      <c r="U44" s="233"/>
      <c r="V44" s="234">
        <f>SUM(V38:V43)</f>
        <v>4263</v>
      </c>
    </row>
    <row r="45" spans="2:22" ht="14.25" thickTop="1" x14ac:dyDescent="0.15">
      <c r="B45" s="1163"/>
      <c r="C45" s="307" t="s">
        <v>1033</v>
      </c>
      <c r="D45" s="307">
        <v>167</v>
      </c>
      <c r="E45" s="531" t="s">
        <v>921</v>
      </c>
      <c r="F45" s="270">
        <v>19.2</v>
      </c>
      <c r="G45" s="138">
        <f t="shared" si="8"/>
        <v>3206.4</v>
      </c>
      <c r="H45" s="150"/>
      <c r="I45" s="1182"/>
      <c r="J45" s="147"/>
      <c r="K45" s="1174"/>
      <c r="L45" s="1174"/>
      <c r="M45" s="652"/>
      <c r="N45" s="231"/>
      <c r="O45" s="161"/>
      <c r="P45" s="1188" t="s">
        <v>193</v>
      </c>
      <c r="Q45" s="1185" t="s">
        <v>200</v>
      </c>
      <c r="R45" s="247"/>
      <c r="S45" s="228"/>
      <c r="T45" s="246"/>
      <c r="U45" s="228"/>
      <c r="V45" s="231"/>
    </row>
    <row r="46" spans="2:22" ht="14.25" thickBot="1" x14ac:dyDescent="0.2">
      <c r="B46" s="1163"/>
      <c r="C46" s="307" t="s">
        <v>1034</v>
      </c>
      <c r="D46" s="307">
        <v>167</v>
      </c>
      <c r="E46" s="531" t="s">
        <v>922</v>
      </c>
      <c r="F46" s="270">
        <v>8.5399999999999991</v>
      </c>
      <c r="G46" s="138">
        <f t="shared" si="8"/>
        <v>1426.1799999999998</v>
      </c>
      <c r="H46" s="150"/>
      <c r="I46" s="1183"/>
      <c r="J46" s="225" t="s">
        <v>115</v>
      </c>
      <c r="K46" s="1179"/>
      <c r="L46" s="1180"/>
      <c r="M46" s="226"/>
      <c r="N46" s="230">
        <f>SUM(N43:N45)</f>
        <v>123</v>
      </c>
      <c r="O46" s="161"/>
      <c r="P46" s="1177"/>
      <c r="Q46" s="1186"/>
      <c r="R46" s="247" t="s">
        <v>201</v>
      </c>
      <c r="S46" s="228">
        <v>24040</v>
      </c>
      <c r="T46" s="246">
        <v>1</v>
      </c>
      <c r="U46" s="228">
        <v>1000</v>
      </c>
      <c r="V46" s="231">
        <f>+S46*T46/U46*10</f>
        <v>240.39999999999998</v>
      </c>
    </row>
    <row r="47" spans="2:22" ht="14.25" customHeight="1" thickTop="1" x14ac:dyDescent="0.15">
      <c r="B47" s="1163"/>
      <c r="C47" s="307" t="s">
        <v>1035</v>
      </c>
      <c r="D47" s="307">
        <v>1000</v>
      </c>
      <c r="E47" s="531" t="s">
        <v>923</v>
      </c>
      <c r="F47" s="270">
        <v>2.94</v>
      </c>
      <c r="G47" s="138">
        <f t="shared" si="8"/>
        <v>2940</v>
      </c>
      <c r="H47" s="150"/>
      <c r="I47" s="1181" t="s">
        <v>180</v>
      </c>
      <c r="J47" s="227" t="s">
        <v>199</v>
      </c>
      <c r="K47" s="1184">
        <v>11500</v>
      </c>
      <c r="L47" s="1184"/>
      <c r="M47" s="652">
        <v>1000</v>
      </c>
      <c r="N47" s="492">
        <f>+K47/M47*10</f>
        <v>115</v>
      </c>
      <c r="O47" s="161"/>
      <c r="P47" s="1177"/>
      <c r="Q47" s="1186"/>
      <c r="R47" s="247"/>
      <c r="S47" s="228"/>
      <c r="T47" s="228"/>
      <c r="U47" s="147"/>
      <c r="V47" s="248"/>
    </row>
    <row r="48" spans="2:22" x14ac:dyDescent="0.15">
      <c r="B48" s="1163"/>
      <c r="C48" s="307"/>
      <c r="D48" s="307"/>
      <c r="E48" s="531"/>
      <c r="F48" s="307"/>
      <c r="G48" s="138"/>
      <c r="H48" s="150"/>
      <c r="I48" s="1182"/>
      <c r="J48" s="228"/>
      <c r="K48" s="1174"/>
      <c r="L48" s="1174"/>
      <c r="M48" s="652"/>
      <c r="N48" s="231"/>
      <c r="O48" s="161"/>
      <c r="P48" s="1177"/>
      <c r="Q48" s="1186"/>
      <c r="R48" s="247" t="s">
        <v>192</v>
      </c>
      <c r="S48" s="228">
        <v>15600</v>
      </c>
      <c r="T48" s="246">
        <v>1</v>
      </c>
      <c r="U48" s="228">
        <v>1000</v>
      </c>
      <c r="V48" s="231">
        <f>+S48*T48/U48*10</f>
        <v>156</v>
      </c>
    </row>
    <row r="49" spans="2:22" ht="14.25" thickBot="1" x14ac:dyDescent="0.2">
      <c r="B49" s="1164"/>
      <c r="C49" s="141" t="s">
        <v>115</v>
      </c>
      <c r="D49" s="142"/>
      <c r="E49" s="141"/>
      <c r="F49" s="142"/>
      <c r="G49" s="143">
        <f>SUM(G37:G48)</f>
        <v>22722.050000000003</v>
      </c>
      <c r="H49" s="150"/>
      <c r="I49" s="1182"/>
      <c r="J49" s="147"/>
      <c r="K49" s="1174"/>
      <c r="L49" s="1174"/>
      <c r="M49" s="652"/>
      <c r="N49" s="231"/>
      <c r="O49" s="161"/>
      <c r="P49" s="1177"/>
      <c r="Q49" s="1187"/>
      <c r="R49" s="247"/>
      <c r="S49" s="228"/>
      <c r="T49" s="228"/>
      <c r="U49" s="147"/>
      <c r="V49" s="248"/>
    </row>
    <row r="50" spans="2:22" ht="15" thickTop="1" thickBot="1" x14ac:dyDescent="0.2">
      <c r="B50" s="1161" t="s">
        <v>29</v>
      </c>
      <c r="C50" s="307" t="s">
        <v>1025</v>
      </c>
      <c r="D50" s="307">
        <v>1000</v>
      </c>
      <c r="E50" s="531" t="s">
        <v>924</v>
      </c>
      <c r="F50" s="270">
        <v>2.35</v>
      </c>
      <c r="G50" s="138">
        <f t="shared" si="8"/>
        <v>2350</v>
      </c>
      <c r="H50" s="150"/>
      <c r="I50" s="1183"/>
      <c r="J50" s="225" t="s">
        <v>115</v>
      </c>
      <c r="K50" s="1179"/>
      <c r="L50" s="1180"/>
      <c r="M50" s="226"/>
      <c r="N50" s="230">
        <f>SUM(N47:N49)</f>
        <v>115</v>
      </c>
      <c r="O50" s="161"/>
      <c r="P50" s="1177"/>
      <c r="Q50" s="232" t="s">
        <v>188</v>
      </c>
      <c r="R50" s="233"/>
      <c r="S50" s="233"/>
      <c r="T50" s="233"/>
      <c r="U50" s="233"/>
      <c r="V50" s="234">
        <f>SUM(V45:V49)</f>
        <v>396.4</v>
      </c>
    </row>
    <row r="51" spans="2:22" ht="14.25" customHeight="1" thickTop="1" x14ac:dyDescent="0.15">
      <c r="B51" s="1090"/>
      <c r="C51" s="307" t="s">
        <v>1036</v>
      </c>
      <c r="D51" s="307">
        <v>500</v>
      </c>
      <c r="E51" s="531" t="s">
        <v>925</v>
      </c>
      <c r="F51" s="270">
        <v>3.786</v>
      </c>
      <c r="G51" s="138">
        <f t="shared" si="8"/>
        <v>1893</v>
      </c>
      <c r="H51" s="150"/>
      <c r="I51" s="1181" t="s">
        <v>181</v>
      </c>
      <c r="J51" s="652" t="s">
        <v>192</v>
      </c>
      <c r="K51" s="1195">
        <v>5000</v>
      </c>
      <c r="L51" s="1196"/>
      <c r="M51" s="652">
        <v>1000</v>
      </c>
      <c r="N51" s="492">
        <f>+K51/M51*10</f>
        <v>50</v>
      </c>
      <c r="O51" s="161"/>
      <c r="P51" s="1177"/>
      <c r="Q51" s="1185" t="s">
        <v>202</v>
      </c>
      <c r="R51" s="247"/>
      <c r="S51" s="228"/>
      <c r="T51" s="246"/>
      <c r="U51" s="228"/>
      <c r="V51" s="231"/>
    </row>
    <row r="52" spans="2:22" x14ac:dyDescent="0.15">
      <c r="B52" s="1090"/>
      <c r="C52" s="307"/>
      <c r="D52" s="307"/>
      <c r="E52" s="531"/>
      <c r="F52" s="307"/>
      <c r="G52" s="138">
        <f t="shared" si="8"/>
        <v>0</v>
      </c>
      <c r="H52" s="150"/>
      <c r="I52" s="1182"/>
      <c r="J52" s="652" t="s">
        <v>848</v>
      </c>
      <c r="K52" s="1195">
        <v>5900</v>
      </c>
      <c r="L52" s="1196"/>
      <c r="M52" s="235">
        <v>1000</v>
      </c>
      <c r="N52" s="492">
        <f>+K52/M52*10</f>
        <v>59</v>
      </c>
      <c r="O52" s="161"/>
      <c r="P52" s="1177"/>
      <c r="Q52" s="1186"/>
      <c r="R52" s="247" t="s">
        <v>201</v>
      </c>
      <c r="S52" s="228">
        <v>60000</v>
      </c>
      <c r="T52" s="246">
        <v>1</v>
      </c>
      <c r="U52" s="228">
        <v>1000</v>
      </c>
      <c r="V52" s="231">
        <f>+S52*T52/U52*10</f>
        <v>600</v>
      </c>
    </row>
    <row r="53" spans="2:22" ht="14.25" thickBot="1" x14ac:dyDescent="0.2">
      <c r="B53" s="1148"/>
      <c r="C53" s="141" t="s">
        <v>115</v>
      </c>
      <c r="D53" s="142"/>
      <c r="E53" s="141"/>
      <c r="F53" s="142"/>
      <c r="G53" s="143">
        <f>SUM(G50:G52)</f>
        <v>4243</v>
      </c>
      <c r="I53" s="1182"/>
      <c r="J53" s="228" t="s">
        <v>929</v>
      </c>
      <c r="K53" s="1197">
        <v>1600</v>
      </c>
      <c r="L53" s="1198"/>
      <c r="M53" s="235">
        <v>1000</v>
      </c>
      <c r="N53" s="492">
        <f>+K53/M53*10</f>
        <v>16</v>
      </c>
      <c r="O53" s="161"/>
      <c r="P53" s="1177"/>
      <c r="Q53" s="1186"/>
      <c r="R53" s="247"/>
      <c r="S53" s="228"/>
      <c r="T53" s="228"/>
      <c r="U53" s="147"/>
      <c r="V53" s="248"/>
    </row>
    <row r="54" spans="2:22" ht="14.25" thickTop="1" x14ac:dyDescent="0.15">
      <c r="B54" s="1161" t="s">
        <v>138</v>
      </c>
      <c r="C54" s="307" t="s">
        <v>1037</v>
      </c>
      <c r="D54" s="307">
        <v>1500</v>
      </c>
      <c r="E54" s="531" t="s">
        <v>926</v>
      </c>
      <c r="F54" s="270">
        <v>1.302</v>
      </c>
      <c r="G54" s="138">
        <f>D54*F54</f>
        <v>1953</v>
      </c>
      <c r="I54" s="1182"/>
      <c r="J54" s="652"/>
      <c r="K54" s="1195"/>
      <c r="L54" s="1196"/>
      <c r="M54" s="235"/>
      <c r="N54" s="231"/>
      <c r="O54" s="161"/>
      <c r="P54" s="1177"/>
      <c r="Q54" s="1186"/>
      <c r="R54" s="247" t="s">
        <v>192</v>
      </c>
      <c r="S54" s="228">
        <v>25000</v>
      </c>
      <c r="T54" s="246">
        <v>1</v>
      </c>
      <c r="U54" s="228">
        <v>1000</v>
      </c>
      <c r="V54" s="231">
        <f>+S54*T54/U54*10</f>
        <v>250</v>
      </c>
    </row>
    <row r="55" spans="2:22" x14ac:dyDescent="0.15">
      <c r="B55" s="1090"/>
      <c r="C55" s="307" t="s">
        <v>1038</v>
      </c>
      <c r="D55" s="307">
        <v>50</v>
      </c>
      <c r="E55" s="531" t="s">
        <v>927</v>
      </c>
      <c r="F55" s="270">
        <v>0.66</v>
      </c>
      <c r="G55" s="138">
        <f>D55*F55</f>
        <v>33</v>
      </c>
      <c r="I55" s="1182"/>
      <c r="J55" s="228"/>
      <c r="K55" s="1197"/>
      <c r="L55" s="1198"/>
      <c r="M55" s="235"/>
      <c r="N55" s="244"/>
      <c r="O55" s="161"/>
      <c r="P55" s="1177"/>
      <c r="Q55" s="1187"/>
      <c r="R55" s="247"/>
      <c r="S55" s="228"/>
      <c r="T55" s="228"/>
      <c r="U55" s="147"/>
      <c r="V55" s="248"/>
    </row>
    <row r="56" spans="2:22" x14ac:dyDescent="0.15">
      <c r="B56" s="1090"/>
      <c r="C56" s="307" t="s">
        <v>1039</v>
      </c>
      <c r="D56" s="307">
        <v>167</v>
      </c>
      <c r="E56" s="531" t="s">
        <v>928</v>
      </c>
      <c r="F56" s="270">
        <v>35.9</v>
      </c>
      <c r="G56" s="138">
        <f>D56*F56</f>
        <v>5995.3</v>
      </c>
      <c r="I56" s="1168"/>
      <c r="J56" s="543" t="s">
        <v>115</v>
      </c>
      <c r="K56" s="1190"/>
      <c r="L56" s="1191"/>
      <c r="M56" s="544"/>
      <c r="N56" s="545">
        <f>SUM(N51:N55)</f>
        <v>125</v>
      </c>
      <c r="O56" s="161"/>
      <c r="P56" s="1189"/>
      <c r="Q56" s="251" t="s">
        <v>188</v>
      </c>
      <c r="R56" s="252"/>
      <c r="S56" s="252"/>
      <c r="T56" s="252"/>
      <c r="U56" s="252"/>
      <c r="V56" s="253">
        <f>SUM(V51:V55)</f>
        <v>850</v>
      </c>
    </row>
    <row r="57" spans="2:22" ht="14.25" thickBot="1" x14ac:dyDescent="0.2">
      <c r="B57" s="1173"/>
      <c r="C57" s="144" t="s">
        <v>118</v>
      </c>
      <c r="D57" s="145"/>
      <c r="E57" s="144"/>
      <c r="F57" s="145"/>
      <c r="G57" s="146">
        <f>SUM(G54:G56)</f>
        <v>7981.3</v>
      </c>
      <c r="I57" s="1192" t="s">
        <v>182</v>
      </c>
      <c r="J57" s="1172"/>
      <c r="K57" s="1193"/>
      <c r="L57" s="1194"/>
      <c r="M57" s="168"/>
      <c r="N57" s="250">
        <f>SUM(N42,N46,N50,N56)</f>
        <v>8180.7280000000001</v>
      </c>
      <c r="O57" s="161"/>
      <c r="P57" s="1192" t="s">
        <v>182</v>
      </c>
      <c r="Q57" s="1172"/>
      <c r="R57" s="249"/>
      <c r="S57" s="249"/>
      <c r="T57" s="249"/>
      <c r="U57" s="249"/>
      <c r="V57" s="250">
        <f>SUM(V44,V50,V56)</f>
        <v>5509.4</v>
      </c>
    </row>
    <row r="58" spans="2:22" x14ac:dyDescent="0.15">
      <c r="O58" s="161"/>
      <c r="V58" s="26"/>
    </row>
    <row r="59" spans="2:22" x14ac:dyDescent="0.15">
      <c r="I59" s="161"/>
      <c r="J59" s="161"/>
      <c r="K59" s="161"/>
      <c r="L59" s="161"/>
      <c r="M59" s="161"/>
      <c r="N59" s="161"/>
      <c r="O59" s="161"/>
    </row>
    <row r="60" spans="2:22" x14ac:dyDescent="0.15">
      <c r="I60" s="161"/>
      <c r="J60" s="161"/>
      <c r="K60" s="161"/>
      <c r="L60" s="161"/>
      <c r="M60" s="161"/>
      <c r="N60" s="161"/>
      <c r="O60" s="161"/>
    </row>
    <row r="61" spans="2:22" x14ac:dyDescent="0.15">
      <c r="I61" s="161"/>
      <c r="J61" s="161"/>
      <c r="K61" s="161"/>
      <c r="L61" s="161"/>
      <c r="M61" s="161"/>
      <c r="N61" s="161"/>
      <c r="O61" s="161"/>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5:15" s="26" customFormat="1" x14ac:dyDescent="0.15">
      <c r="E65" s="672"/>
      <c r="I65" s="161"/>
      <c r="J65" s="161"/>
      <c r="K65" s="161"/>
      <c r="L65" s="161"/>
      <c r="M65" s="161"/>
      <c r="N65" s="161"/>
      <c r="O65" s="161"/>
    </row>
    <row r="66" spans="5:15" s="26" customFormat="1" x14ac:dyDescent="0.15">
      <c r="E66" s="672"/>
      <c r="I66" s="161"/>
      <c r="J66" s="161"/>
      <c r="K66" s="161"/>
      <c r="L66" s="161"/>
      <c r="M66" s="161"/>
      <c r="N66" s="161"/>
      <c r="O66" s="161"/>
    </row>
    <row r="67" spans="5:15" s="26" customFormat="1" x14ac:dyDescent="0.15">
      <c r="E67" s="672"/>
      <c r="I67" s="161"/>
      <c r="J67" s="161"/>
      <c r="K67" s="161"/>
      <c r="L67" s="161"/>
      <c r="M67" s="161"/>
      <c r="N67" s="161"/>
      <c r="O67" s="161"/>
    </row>
    <row r="68" spans="5:15" s="26" customFormat="1" x14ac:dyDescent="0.15">
      <c r="E68" s="672"/>
      <c r="I68" s="161"/>
      <c r="J68" s="161"/>
      <c r="K68" s="161"/>
      <c r="L68" s="161"/>
      <c r="M68" s="161"/>
      <c r="N68" s="161"/>
      <c r="O68" s="161"/>
    </row>
    <row r="69" spans="5:15" s="26" customFormat="1" x14ac:dyDescent="0.15">
      <c r="E69" s="672"/>
      <c r="I69" s="161"/>
      <c r="J69" s="161"/>
      <c r="K69" s="161"/>
      <c r="L69" s="161"/>
      <c r="M69" s="161"/>
      <c r="N69" s="161"/>
      <c r="O69" s="161"/>
    </row>
    <row r="70" spans="5:15" s="26" customFormat="1" x14ac:dyDescent="0.15">
      <c r="E70" s="672"/>
      <c r="I70" s="161"/>
      <c r="J70" s="161"/>
      <c r="K70" s="161"/>
      <c r="L70" s="161"/>
      <c r="M70" s="161"/>
      <c r="N70" s="161"/>
      <c r="O70" s="161"/>
    </row>
    <row r="71" spans="5:15" s="26" customFormat="1" x14ac:dyDescent="0.15">
      <c r="E71" s="672"/>
      <c r="I71" s="161"/>
      <c r="J71" s="161"/>
      <c r="K71" s="161"/>
      <c r="L71" s="161"/>
      <c r="M71" s="161"/>
      <c r="N71" s="161"/>
      <c r="O71" s="161"/>
    </row>
    <row r="72" spans="5:15" s="26" customFormat="1" x14ac:dyDescent="0.15">
      <c r="E72" s="672"/>
      <c r="I72" s="161"/>
      <c r="J72" s="161"/>
      <c r="K72" s="161"/>
      <c r="L72" s="161"/>
      <c r="M72" s="161"/>
      <c r="N72" s="161"/>
      <c r="O72" s="161"/>
    </row>
    <row r="73" spans="5:15" s="26" customFormat="1" x14ac:dyDescent="0.15">
      <c r="E73" s="672"/>
      <c r="I73" s="161"/>
      <c r="J73" s="161"/>
      <c r="K73" s="161"/>
      <c r="L73" s="161"/>
      <c r="M73" s="161"/>
      <c r="N73" s="161"/>
      <c r="O73" s="161"/>
    </row>
    <row r="74" spans="5:15" s="26" customFormat="1" x14ac:dyDescent="0.15">
      <c r="E74" s="672"/>
      <c r="I74" s="161"/>
      <c r="J74" s="161"/>
      <c r="K74" s="161"/>
      <c r="L74" s="161"/>
      <c r="M74" s="161"/>
      <c r="N74" s="161"/>
      <c r="O74" s="161"/>
    </row>
    <row r="75" spans="5:15" s="26" customFormat="1" x14ac:dyDescent="0.15">
      <c r="E75" s="672"/>
      <c r="I75" s="161"/>
      <c r="J75" s="161"/>
      <c r="K75" s="161"/>
      <c r="L75" s="161"/>
      <c r="M75" s="161"/>
      <c r="N75" s="161"/>
      <c r="O75" s="161"/>
    </row>
    <row r="76" spans="5:15" s="26" customFormat="1" x14ac:dyDescent="0.15">
      <c r="E76" s="672"/>
      <c r="I76" s="161"/>
      <c r="J76" s="161"/>
      <c r="K76" s="161"/>
      <c r="L76" s="161"/>
      <c r="M76" s="161"/>
      <c r="N76" s="161"/>
      <c r="O76" s="161"/>
    </row>
    <row r="77" spans="5:15" s="26" customFormat="1" x14ac:dyDescent="0.15">
      <c r="E77" s="672"/>
      <c r="I77" s="161"/>
      <c r="J77" s="161"/>
      <c r="K77" s="161"/>
      <c r="L77" s="161"/>
      <c r="M77" s="161"/>
      <c r="N77" s="161"/>
      <c r="O77" s="161"/>
    </row>
    <row r="78" spans="5:15" s="26" customFormat="1" x14ac:dyDescent="0.15">
      <c r="E78" s="672"/>
      <c r="I78" s="161"/>
      <c r="J78" s="161"/>
      <c r="K78" s="161"/>
      <c r="L78" s="161"/>
      <c r="M78" s="161"/>
      <c r="N78" s="161"/>
      <c r="O78" s="161"/>
    </row>
    <row r="79" spans="5:15" s="26" customFormat="1" x14ac:dyDescent="0.15">
      <c r="E79" s="672"/>
      <c r="I79" s="161"/>
      <c r="J79" s="161"/>
      <c r="K79" s="161"/>
      <c r="L79" s="161"/>
      <c r="M79" s="161"/>
      <c r="N79" s="161"/>
      <c r="O79" s="161"/>
    </row>
    <row r="80" spans="5:15" s="26" customFormat="1" x14ac:dyDescent="0.15">
      <c r="E80" s="672"/>
      <c r="I80" s="161"/>
      <c r="J80" s="161"/>
      <c r="K80" s="161"/>
      <c r="L80" s="161"/>
      <c r="M80" s="161"/>
      <c r="N80" s="161"/>
      <c r="O80" s="161"/>
    </row>
    <row r="81" spans="2:15" s="26" customFormat="1" x14ac:dyDescent="0.15">
      <c r="E81" s="672"/>
      <c r="H81" s="161"/>
      <c r="I81" s="161"/>
      <c r="J81" s="161"/>
      <c r="K81" s="161"/>
      <c r="L81" s="161"/>
      <c r="M81" s="161"/>
      <c r="N81" s="161"/>
      <c r="O81" s="161"/>
    </row>
    <row r="82" spans="2:15" s="26" customFormat="1" x14ac:dyDescent="0.15">
      <c r="E82" s="672"/>
      <c r="H82" s="161"/>
      <c r="I82" s="161"/>
      <c r="J82" s="161"/>
      <c r="K82" s="161"/>
      <c r="L82" s="161"/>
      <c r="M82" s="161"/>
      <c r="N82" s="161"/>
      <c r="O82" s="161"/>
    </row>
    <row r="83" spans="2:15" s="26" customFormat="1" x14ac:dyDescent="0.15">
      <c r="B83" s="149"/>
      <c r="C83" s="150"/>
      <c r="D83" s="150"/>
      <c r="E83" s="149"/>
      <c r="F83" s="150"/>
      <c r="H83" s="161"/>
      <c r="I83" s="161"/>
      <c r="J83" s="161"/>
      <c r="K83" s="161"/>
      <c r="L83" s="161"/>
      <c r="M83" s="161"/>
      <c r="N83" s="161"/>
      <c r="O83" s="161"/>
    </row>
    <row r="84" spans="2:15" s="26" customFormat="1" x14ac:dyDescent="0.15">
      <c r="B84" s="149"/>
      <c r="C84" s="150"/>
      <c r="D84" s="150"/>
      <c r="E84" s="149"/>
      <c r="F84" s="150"/>
      <c r="H84" s="161"/>
      <c r="I84" s="161"/>
      <c r="J84" s="161"/>
      <c r="K84" s="161"/>
      <c r="L84" s="161"/>
      <c r="M84" s="161"/>
      <c r="N84" s="161"/>
      <c r="O84" s="161"/>
    </row>
    <row r="85" spans="2:15" s="26" customFormat="1" x14ac:dyDescent="0.15">
      <c r="E85" s="672"/>
      <c r="H85" s="161"/>
      <c r="I85" s="161"/>
      <c r="J85" s="161"/>
      <c r="K85" s="161"/>
      <c r="L85" s="161"/>
      <c r="M85" s="161"/>
      <c r="N85" s="161"/>
      <c r="O85" s="161"/>
    </row>
    <row r="86" spans="2:15" s="26" customFormat="1" x14ac:dyDescent="0.15">
      <c r="E86" s="672"/>
      <c r="H86" s="161"/>
      <c r="I86" s="161"/>
      <c r="J86" s="161"/>
      <c r="K86" s="161"/>
      <c r="L86" s="161"/>
      <c r="M86" s="161"/>
      <c r="N86" s="161"/>
      <c r="O86" s="161"/>
    </row>
    <row r="87" spans="2:15" s="26" customFormat="1" x14ac:dyDescent="0.15">
      <c r="E87" s="672"/>
      <c r="H87" s="161"/>
      <c r="I87" s="161"/>
      <c r="J87" s="161"/>
      <c r="K87" s="161"/>
      <c r="L87" s="161"/>
      <c r="M87" s="161"/>
      <c r="N87" s="161"/>
      <c r="O87" s="161"/>
    </row>
    <row r="88" spans="2:15" s="26" customFormat="1" x14ac:dyDescent="0.15">
      <c r="E88" s="672"/>
      <c r="H88" s="161"/>
      <c r="I88" s="161"/>
      <c r="J88" s="161"/>
      <c r="K88" s="161"/>
      <c r="L88" s="161"/>
      <c r="M88" s="161"/>
      <c r="N88" s="161"/>
      <c r="O88" s="161"/>
    </row>
    <row r="89" spans="2:15" s="26" customFormat="1" x14ac:dyDescent="0.15">
      <c r="E89" s="672"/>
      <c r="H89" s="161"/>
      <c r="I89" s="161"/>
      <c r="J89" s="161"/>
      <c r="K89" s="161"/>
      <c r="L89" s="161"/>
      <c r="M89" s="161"/>
      <c r="N89" s="161"/>
      <c r="O89" s="161"/>
    </row>
    <row r="90" spans="2:15" s="26" customFormat="1" x14ac:dyDescent="0.15">
      <c r="E90" s="672"/>
      <c r="H90" s="161"/>
      <c r="I90" s="161"/>
      <c r="J90" s="161"/>
      <c r="K90" s="161"/>
      <c r="L90" s="161"/>
      <c r="M90" s="161"/>
      <c r="N90" s="161"/>
      <c r="O90" s="161"/>
    </row>
    <row r="91" spans="2:15" s="26" customFormat="1" x14ac:dyDescent="0.15">
      <c r="E91" s="672"/>
      <c r="H91" s="161"/>
      <c r="I91" s="161"/>
      <c r="J91" s="161"/>
      <c r="K91" s="161"/>
      <c r="L91" s="161"/>
      <c r="M91" s="161"/>
      <c r="N91" s="161"/>
      <c r="O91" s="161"/>
    </row>
    <row r="92" spans="2:15" s="26" customFormat="1" x14ac:dyDescent="0.15">
      <c r="E92" s="672"/>
      <c r="H92" s="161"/>
      <c r="I92" s="161"/>
      <c r="J92" s="161"/>
      <c r="K92" s="161"/>
      <c r="L92" s="161"/>
      <c r="M92" s="161"/>
      <c r="N92" s="161"/>
      <c r="O92" s="161"/>
    </row>
    <row r="93" spans="2:15" s="26" customFormat="1" x14ac:dyDescent="0.15">
      <c r="E93" s="672"/>
      <c r="H93" s="161"/>
      <c r="I93" s="161"/>
      <c r="J93" s="161"/>
      <c r="K93" s="161"/>
      <c r="L93" s="161"/>
      <c r="M93" s="161"/>
      <c r="N93" s="161"/>
      <c r="O93" s="161"/>
    </row>
    <row r="94" spans="2:15" s="26" customFormat="1" x14ac:dyDescent="0.15">
      <c r="E94" s="672"/>
      <c r="H94" s="161"/>
      <c r="I94" s="161"/>
      <c r="J94" s="161"/>
      <c r="K94" s="161"/>
      <c r="L94" s="161"/>
      <c r="M94" s="161"/>
      <c r="N94" s="161"/>
      <c r="O94" s="161"/>
    </row>
    <row r="95" spans="2:15" s="26" customFormat="1" x14ac:dyDescent="0.15">
      <c r="E95" s="672"/>
      <c r="H95" s="161"/>
      <c r="I95" s="161"/>
      <c r="J95" s="161"/>
      <c r="K95" s="161"/>
      <c r="L95" s="161"/>
      <c r="M95" s="161"/>
      <c r="N95" s="161"/>
      <c r="O95" s="161"/>
    </row>
    <row r="96" spans="2:15" s="26" customFormat="1" x14ac:dyDescent="0.15">
      <c r="E96" s="672"/>
      <c r="H96" s="161"/>
      <c r="I96" s="161"/>
      <c r="J96" s="161"/>
      <c r="K96" s="161"/>
      <c r="L96" s="161"/>
      <c r="M96" s="161"/>
      <c r="N96" s="161"/>
      <c r="O96" s="161"/>
    </row>
    <row r="97" spans="5:15" s="26" customFormat="1" x14ac:dyDescent="0.15">
      <c r="E97" s="672"/>
      <c r="I97" s="161"/>
      <c r="J97" s="161"/>
      <c r="K97" s="161"/>
      <c r="L97" s="161"/>
      <c r="M97" s="161"/>
      <c r="N97" s="161"/>
      <c r="O97" s="161"/>
    </row>
    <row r="98" spans="5:15" s="26" customFormat="1" x14ac:dyDescent="0.15">
      <c r="E98" s="672"/>
      <c r="I98" s="161"/>
      <c r="J98" s="161"/>
      <c r="K98" s="161"/>
      <c r="L98" s="161"/>
      <c r="M98" s="161"/>
      <c r="N98" s="161"/>
      <c r="O98" s="161"/>
    </row>
    <row r="99" spans="5:15" s="26" customFormat="1" x14ac:dyDescent="0.15">
      <c r="E99" s="672"/>
      <c r="I99" s="161"/>
      <c r="J99" s="161"/>
      <c r="K99" s="161"/>
      <c r="L99" s="161"/>
      <c r="M99" s="161"/>
      <c r="N99" s="161"/>
      <c r="O99" s="161"/>
    </row>
    <row r="100" spans="5:15" s="26" customFormat="1" x14ac:dyDescent="0.15">
      <c r="E100" s="672"/>
      <c r="I100" s="161"/>
      <c r="J100" s="161"/>
      <c r="K100" s="161"/>
      <c r="L100" s="161"/>
      <c r="M100" s="161"/>
      <c r="N100" s="161"/>
      <c r="O100" s="161"/>
    </row>
    <row r="101" spans="5:15" s="26" customFormat="1" x14ac:dyDescent="0.15">
      <c r="E101" s="672"/>
      <c r="I101" s="161"/>
      <c r="J101" s="161"/>
      <c r="K101" s="161"/>
      <c r="L101" s="161"/>
      <c r="M101" s="161"/>
      <c r="N101" s="161"/>
      <c r="O101" s="161"/>
    </row>
    <row r="102" spans="5:15" s="26" customFormat="1" x14ac:dyDescent="0.15">
      <c r="E102" s="672"/>
      <c r="I102" s="161"/>
      <c r="J102" s="161"/>
      <c r="K102" s="161"/>
      <c r="L102" s="161"/>
      <c r="M102" s="161"/>
      <c r="N102" s="161"/>
      <c r="O102" s="161"/>
    </row>
    <row r="103" spans="5:15" s="26" customFormat="1" x14ac:dyDescent="0.15">
      <c r="E103" s="672"/>
      <c r="I103" s="161"/>
      <c r="J103" s="161"/>
      <c r="K103" s="161"/>
      <c r="L103" s="161"/>
      <c r="M103" s="161"/>
      <c r="N103" s="161"/>
      <c r="O103" s="161"/>
    </row>
    <row r="104" spans="5:15" s="26" customFormat="1" x14ac:dyDescent="0.15">
      <c r="E104" s="672"/>
      <c r="I104" s="161"/>
      <c r="J104" s="161"/>
      <c r="K104" s="161"/>
      <c r="L104" s="161"/>
      <c r="M104" s="161"/>
      <c r="N104" s="161"/>
      <c r="O104" s="161"/>
    </row>
    <row r="105" spans="5:15" s="26" customFormat="1" x14ac:dyDescent="0.15">
      <c r="E105" s="672"/>
      <c r="I105" s="161"/>
      <c r="J105" s="161"/>
      <c r="K105" s="161"/>
      <c r="L105" s="161"/>
      <c r="M105" s="161"/>
      <c r="N105" s="161"/>
      <c r="O105" s="161"/>
    </row>
    <row r="106" spans="5:15" s="26" customFormat="1" x14ac:dyDescent="0.15">
      <c r="E106" s="672"/>
      <c r="I106" s="161"/>
      <c r="J106" s="161"/>
      <c r="K106" s="161"/>
      <c r="L106" s="161"/>
      <c r="M106" s="161"/>
      <c r="N106" s="161"/>
      <c r="O106" s="161"/>
    </row>
    <row r="107" spans="5:15" s="26" customFormat="1" x14ac:dyDescent="0.15">
      <c r="E107" s="672"/>
      <c r="I107" s="161"/>
      <c r="J107" s="161"/>
      <c r="K107" s="161"/>
      <c r="L107" s="161"/>
      <c r="M107" s="161"/>
      <c r="N107" s="161"/>
      <c r="O107" s="161"/>
    </row>
    <row r="108" spans="5:15" s="26" customFormat="1" x14ac:dyDescent="0.15">
      <c r="E108" s="672"/>
      <c r="I108" s="161"/>
      <c r="J108" s="161"/>
      <c r="K108" s="161"/>
      <c r="L108" s="161"/>
      <c r="M108" s="161"/>
      <c r="N108" s="161"/>
      <c r="O108" s="161"/>
    </row>
    <row r="109" spans="5:15" s="26" customFormat="1" x14ac:dyDescent="0.15">
      <c r="E109" s="672"/>
      <c r="I109" s="161"/>
      <c r="J109" s="161"/>
      <c r="K109" s="161"/>
      <c r="L109" s="161"/>
      <c r="M109" s="161"/>
      <c r="N109" s="161"/>
      <c r="O109" s="161"/>
    </row>
    <row r="110" spans="5:15" s="26" customFormat="1" x14ac:dyDescent="0.15">
      <c r="E110" s="672"/>
      <c r="I110" s="161"/>
      <c r="J110" s="161"/>
      <c r="K110" s="161"/>
      <c r="L110" s="161"/>
      <c r="M110" s="161"/>
      <c r="N110" s="161"/>
      <c r="O110" s="161"/>
    </row>
    <row r="111" spans="5:15" s="26" customFormat="1" x14ac:dyDescent="0.15">
      <c r="E111" s="672"/>
      <c r="I111" s="161"/>
      <c r="J111" s="161"/>
      <c r="K111" s="161"/>
      <c r="L111" s="161"/>
      <c r="M111" s="161"/>
      <c r="N111" s="161"/>
      <c r="O111" s="161"/>
    </row>
    <row r="112" spans="5:15" s="26" customFormat="1" x14ac:dyDescent="0.15">
      <c r="E112" s="672"/>
      <c r="I112" s="161"/>
      <c r="J112" s="161"/>
      <c r="K112" s="161"/>
      <c r="L112" s="161"/>
      <c r="M112" s="161"/>
      <c r="N112" s="161"/>
      <c r="O112" s="161"/>
    </row>
    <row r="113" spans="5:15" s="26" customFormat="1" x14ac:dyDescent="0.15">
      <c r="E113" s="672"/>
      <c r="I113" s="161"/>
      <c r="J113" s="161"/>
      <c r="K113" s="161"/>
      <c r="L113" s="161"/>
      <c r="M113" s="161"/>
      <c r="N113" s="161"/>
      <c r="O113" s="161"/>
    </row>
    <row r="114" spans="5:15" s="26" customFormat="1" x14ac:dyDescent="0.15">
      <c r="E114" s="672"/>
      <c r="I114" s="161"/>
      <c r="J114" s="161"/>
      <c r="K114" s="161"/>
      <c r="L114" s="161"/>
      <c r="M114" s="161"/>
      <c r="N114" s="161"/>
      <c r="O114" s="161"/>
    </row>
    <row r="115" spans="5:15" s="26" customFormat="1" x14ac:dyDescent="0.15">
      <c r="E115" s="672"/>
      <c r="I115" s="161"/>
      <c r="J115" s="161"/>
      <c r="K115" s="161"/>
      <c r="L115" s="161"/>
      <c r="M115" s="161"/>
      <c r="N115" s="161"/>
      <c r="O115" s="161"/>
    </row>
    <row r="116" spans="5:15" s="26" customFormat="1" x14ac:dyDescent="0.15">
      <c r="E116" s="672"/>
      <c r="I116" s="161"/>
      <c r="J116" s="161"/>
      <c r="K116" s="161"/>
      <c r="L116" s="161"/>
      <c r="M116" s="161"/>
      <c r="N116" s="161"/>
      <c r="O116" s="161"/>
    </row>
    <row r="117" spans="5:15" s="26" customFormat="1" x14ac:dyDescent="0.15">
      <c r="E117" s="672"/>
      <c r="I117" s="161"/>
      <c r="J117" s="161"/>
      <c r="K117" s="161"/>
      <c r="L117" s="161"/>
      <c r="M117" s="161"/>
      <c r="N117" s="161"/>
      <c r="O117" s="161"/>
    </row>
    <row r="118" spans="5:15" s="26" customFormat="1" x14ac:dyDescent="0.15">
      <c r="E118" s="672"/>
      <c r="I118" s="161"/>
      <c r="J118" s="161"/>
      <c r="K118" s="161"/>
      <c r="L118" s="161"/>
      <c r="M118" s="161"/>
      <c r="N118" s="161"/>
      <c r="O118" s="161"/>
    </row>
    <row r="119" spans="5:15" s="26" customFormat="1" x14ac:dyDescent="0.15">
      <c r="E119" s="672"/>
      <c r="I119" s="161"/>
      <c r="J119" s="161"/>
      <c r="K119" s="161"/>
      <c r="L119" s="161"/>
      <c r="M119" s="161"/>
      <c r="N119" s="161"/>
      <c r="O119" s="161"/>
    </row>
    <row r="120" spans="5:15" s="26" customFormat="1" x14ac:dyDescent="0.15">
      <c r="E120" s="672"/>
      <c r="I120" s="161"/>
      <c r="J120" s="161"/>
      <c r="K120" s="161"/>
      <c r="L120" s="161"/>
      <c r="M120" s="161"/>
      <c r="N120" s="161"/>
      <c r="O120" s="161"/>
    </row>
    <row r="121" spans="5:15" s="26" customFormat="1" x14ac:dyDescent="0.15">
      <c r="E121" s="672"/>
      <c r="I121" s="161"/>
      <c r="J121" s="161"/>
      <c r="K121" s="161"/>
      <c r="L121" s="161"/>
      <c r="M121" s="161"/>
      <c r="N121" s="161"/>
      <c r="O121" s="161"/>
    </row>
    <row r="122" spans="5:15" s="26" customFormat="1" x14ac:dyDescent="0.15">
      <c r="E122" s="672"/>
      <c r="I122" s="161"/>
      <c r="J122" s="161"/>
      <c r="K122" s="161"/>
      <c r="L122" s="161"/>
      <c r="M122" s="161"/>
      <c r="N122" s="161"/>
      <c r="O122" s="161"/>
    </row>
    <row r="123" spans="5:15" s="26" customFormat="1" x14ac:dyDescent="0.15">
      <c r="E123" s="672"/>
      <c r="I123" s="161"/>
      <c r="J123" s="161"/>
      <c r="K123" s="161"/>
      <c r="L123" s="161"/>
      <c r="M123" s="161"/>
      <c r="N123" s="161"/>
      <c r="O123" s="161"/>
    </row>
    <row r="124" spans="5:15" s="26" customFormat="1" x14ac:dyDescent="0.15">
      <c r="E124" s="672"/>
      <c r="I124" s="161"/>
      <c r="J124" s="161"/>
      <c r="K124" s="161"/>
      <c r="L124" s="161"/>
      <c r="M124" s="161"/>
      <c r="N124" s="161"/>
      <c r="O124" s="161"/>
    </row>
    <row r="125" spans="5:15" s="26" customFormat="1" x14ac:dyDescent="0.15">
      <c r="E125" s="672"/>
      <c r="I125" s="161"/>
      <c r="J125" s="161"/>
      <c r="K125" s="161"/>
      <c r="L125" s="161"/>
      <c r="M125" s="161"/>
      <c r="N125" s="161"/>
      <c r="O125" s="161"/>
    </row>
    <row r="126" spans="5:15" s="26" customFormat="1" x14ac:dyDescent="0.15">
      <c r="E126" s="672"/>
      <c r="I126" s="161"/>
      <c r="J126" s="161"/>
      <c r="K126" s="161"/>
      <c r="L126" s="161"/>
      <c r="M126" s="161"/>
      <c r="N126" s="161"/>
      <c r="O126" s="161"/>
    </row>
    <row r="127" spans="5:15" s="26" customFormat="1" x14ac:dyDescent="0.15">
      <c r="E127" s="672"/>
      <c r="I127" s="161"/>
      <c r="J127" s="161"/>
      <c r="K127" s="161"/>
      <c r="L127" s="161"/>
      <c r="M127" s="161"/>
      <c r="N127" s="161"/>
      <c r="O127" s="161"/>
    </row>
    <row r="128" spans="5:15" s="26" customFormat="1" x14ac:dyDescent="0.15">
      <c r="E128" s="672"/>
      <c r="I128" s="161"/>
      <c r="J128" s="161"/>
      <c r="K128" s="161"/>
      <c r="L128" s="161"/>
      <c r="M128" s="161"/>
      <c r="N128" s="161"/>
      <c r="O128" s="161"/>
    </row>
    <row r="129" spans="5:15" s="26" customFormat="1" x14ac:dyDescent="0.15">
      <c r="E129" s="672"/>
      <c r="I129" s="161"/>
      <c r="J129" s="161"/>
      <c r="K129" s="161"/>
      <c r="L129" s="161"/>
      <c r="M129" s="161"/>
      <c r="N129" s="161"/>
      <c r="O129" s="161"/>
    </row>
    <row r="130" spans="5:15" s="26" customFormat="1" x14ac:dyDescent="0.15">
      <c r="E130" s="672"/>
      <c r="I130" s="161"/>
      <c r="J130" s="161"/>
      <c r="K130" s="161"/>
      <c r="L130" s="161"/>
      <c r="M130" s="161"/>
      <c r="N130" s="161"/>
      <c r="O130" s="161"/>
    </row>
    <row r="131" spans="5:15" s="26" customFormat="1" x14ac:dyDescent="0.15">
      <c r="E131" s="672"/>
      <c r="I131" s="161"/>
      <c r="J131" s="161"/>
      <c r="K131" s="161"/>
      <c r="L131" s="161"/>
      <c r="M131" s="161"/>
      <c r="N131" s="161"/>
      <c r="O131" s="161"/>
    </row>
    <row r="132" spans="5:15" s="26" customFormat="1" x14ac:dyDescent="0.15">
      <c r="E132" s="672"/>
      <c r="I132" s="161"/>
      <c r="J132" s="161"/>
      <c r="K132" s="161"/>
      <c r="L132" s="161"/>
      <c r="M132" s="161"/>
      <c r="N132" s="161"/>
      <c r="O132" s="161"/>
    </row>
    <row r="133" spans="5:15" s="26" customFormat="1" x14ac:dyDescent="0.15">
      <c r="E133" s="672"/>
      <c r="I133" s="161"/>
      <c r="J133" s="161"/>
      <c r="K133" s="161"/>
      <c r="L133" s="161"/>
      <c r="M133" s="161"/>
      <c r="N133" s="161"/>
      <c r="O133" s="161"/>
    </row>
    <row r="134" spans="5:15" s="26" customFormat="1" x14ac:dyDescent="0.15">
      <c r="E134" s="672"/>
      <c r="I134" s="161"/>
      <c r="J134" s="161"/>
      <c r="K134" s="161"/>
      <c r="L134" s="161"/>
      <c r="M134" s="161"/>
      <c r="N134" s="161"/>
      <c r="O134" s="161"/>
    </row>
    <row r="135" spans="5:15" s="26" customFormat="1" x14ac:dyDescent="0.15">
      <c r="E135" s="672"/>
      <c r="I135" s="161"/>
      <c r="J135" s="161"/>
      <c r="K135" s="161"/>
      <c r="L135" s="161"/>
      <c r="M135" s="161"/>
      <c r="N135" s="161"/>
      <c r="O135" s="161"/>
    </row>
    <row r="136" spans="5:15" s="26" customFormat="1" x14ac:dyDescent="0.15">
      <c r="E136" s="672"/>
      <c r="I136" s="161"/>
      <c r="J136" s="161"/>
      <c r="K136" s="161"/>
      <c r="L136" s="161"/>
      <c r="M136" s="161"/>
      <c r="N136" s="161"/>
      <c r="O136" s="161"/>
    </row>
    <row r="137" spans="5:15" s="26" customFormat="1" x14ac:dyDescent="0.15">
      <c r="E137" s="672"/>
      <c r="I137" s="161"/>
      <c r="J137" s="161"/>
      <c r="K137" s="161"/>
      <c r="L137" s="161"/>
      <c r="M137" s="161"/>
      <c r="N137" s="161"/>
      <c r="O137" s="161"/>
    </row>
    <row r="138" spans="5:15" s="26" customFormat="1" x14ac:dyDescent="0.15">
      <c r="E138" s="672"/>
      <c r="I138" s="161"/>
      <c r="J138" s="161"/>
      <c r="K138" s="161"/>
      <c r="L138" s="161"/>
      <c r="M138" s="161"/>
      <c r="N138" s="161"/>
      <c r="O138" s="161"/>
    </row>
    <row r="139" spans="5:15" s="26" customFormat="1" x14ac:dyDescent="0.15">
      <c r="E139" s="672"/>
      <c r="I139" s="161"/>
      <c r="J139" s="161"/>
      <c r="K139" s="161"/>
      <c r="L139" s="161"/>
      <c r="M139" s="161"/>
      <c r="N139" s="161"/>
    </row>
    <row r="140" spans="5:15" s="26" customFormat="1" x14ac:dyDescent="0.15">
      <c r="E140" s="672"/>
      <c r="I140" s="161"/>
      <c r="J140" s="161"/>
      <c r="K140" s="161"/>
      <c r="L140" s="161"/>
      <c r="M140" s="161"/>
      <c r="N140" s="161"/>
    </row>
    <row r="141" spans="5:15" s="26" customFormat="1" x14ac:dyDescent="0.15">
      <c r="E141" s="672"/>
      <c r="I141" s="161"/>
      <c r="J141" s="161"/>
      <c r="K141" s="161"/>
      <c r="L141" s="161"/>
      <c r="M141" s="161"/>
      <c r="N141" s="161"/>
    </row>
    <row r="142" spans="5:15" s="26" customFormat="1" x14ac:dyDescent="0.15">
      <c r="E142" s="672"/>
      <c r="I142" s="161"/>
      <c r="J142" s="161"/>
      <c r="K142" s="161"/>
      <c r="L142" s="161"/>
      <c r="M142" s="161"/>
      <c r="N142" s="161"/>
    </row>
    <row r="143" spans="5:15" s="26" customFormat="1" x14ac:dyDescent="0.15">
      <c r="E143" s="672"/>
      <c r="I143" s="161"/>
      <c r="J143" s="161"/>
      <c r="K143" s="161"/>
      <c r="L143" s="161"/>
      <c r="M143" s="161"/>
      <c r="N143" s="161"/>
    </row>
    <row r="144" spans="5:15" s="26" customFormat="1" x14ac:dyDescent="0.15">
      <c r="E144" s="672"/>
      <c r="I144" s="161"/>
      <c r="J144" s="161"/>
      <c r="K144" s="161"/>
      <c r="L144" s="161"/>
      <c r="M144" s="161"/>
      <c r="N144" s="161"/>
    </row>
    <row r="145" spans="8:22" x14ac:dyDescent="0.15">
      <c r="H145" s="26"/>
      <c r="I145" s="161"/>
      <c r="J145" s="161"/>
      <c r="K145" s="161"/>
      <c r="L145" s="161"/>
      <c r="M145" s="161"/>
      <c r="N145" s="161"/>
      <c r="P145" s="26"/>
      <c r="R145" s="26"/>
      <c r="V145" s="26"/>
    </row>
    <row r="146" spans="8:22" x14ac:dyDescent="0.15">
      <c r="H146" s="26"/>
      <c r="I146" s="161"/>
      <c r="J146" s="161"/>
      <c r="K146" s="161"/>
      <c r="L146" s="161"/>
      <c r="M146" s="161"/>
      <c r="N146" s="161"/>
      <c r="P146" s="26"/>
      <c r="R146" s="26"/>
      <c r="V146" s="26"/>
    </row>
    <row r="147" spans="8:22" x14ac:dyDescent="0.15">
      <c r="H147" s="26"/>
      <c r="I147" s="161"/>
      <c r="J147" s="161"/>
      <c r="K147" s="161"/>
      <c r="L147" s="161"/>
      <c r="M147" s="161"/>
      <c r="N147" s="161"/>
      <c r="P147" s="26"/>
      <c r="R147" s="26"/>
      <c r="V147" s="26"/>
    </row>
    <row r="148" spans="8:22" x14ac:dyDescent="0.15">
      <c r="H148" s="26"/>
      <c r="I148" s="161"/>
      <c r="J148" s="161"/>
      <c r="K148" s="161"/>
      <c r="L148" s="161"/>
      <c r="M148" s="161"/>
      <c r="N148" s="161"/>
      <c r="P148" s="26"/>
      <c r="R148" s="26"/>
      <c r="V148" s="26"/>
    </row>
    <row r="149" spans="8:22" x14ac:dyDescent="0.15">
      <c r="H149" s="26"/>
      <c r="I149" s="161"/>
      <c r="J149" s="161"/>
      <c r="K149" s="161"/>
      <c r="L149" s="161"/>
      <c r="M149" s="161"/>
      <c r="N149" s="161"/>
      <c r="P149" s="26"/>
      <c r="R149" s="26"/>
      <c r="V149" s="26"/>
    </row>
    <row r="150" spans="8:22" x14ac:dyDescent="0.15">
      <c r="H150" s="26"/>
      <c r="I150" s="161"/>
      <c r="J150" s="161"/>
      <c r="K150" s="161"/>
      <c r="L150" s="161"/>
      <c r="M150" s="161"/>
      <c r="N150" s="161"/>
      <c r="P150" s="26"/>
      <c r="R150" s="26"/>
      <c r="V150" s="26"/>
    </row>
    <row r="151" spans="8:22" x14ac:dyDescent="0.15">
      <c r="H151" s="26"/>
      <c r="I151" s="161"/>
      <c r="J151" s="161"/>
      <c r="K151" s="161"/>
      <c r="L151" s="161"/>
      <c r="M151" s="161"/>
      <c r="N151" s="161"/>
      <c r="P151" s="26"/>
      <c r="R151" s="26"/>
      <c r="V151" s="26"/>
    </row>
    <row r="152" spans="8:22" x14ac:dyDescent="0.15">
      <c r="H152" s="26"/>
      <c r="I152" s="161"/>
      <c r="J152" s="161"/>
      <c r="K152" s="161"/>
      <c r="L152" s="161"/>
      <c r="M152" s="161"/>
      <c r="N152" s="161"/>
      <c r="P152" s="26"/>
      <c r="R152" s="26"/>
      <c r="V152" s="26"/>
    </row>
    <row r="153" spans="8:22" x14ac:dyDescent="0.15">
      <c r="H153" s="26"/>
      <c r="I153" s="161"/>
      <c r="J153" s="161"/>
      <c r="K153" s="161"/>
      <c r="L153" s="161"/>
      <c r="M153" s="161"/>
      <c r="N153" s="161"/>
      <c r="P153" s="26"/>
      <c r="R153" s="26"/>
      <c r="V153" s="26"/>
    </row>
    <row r="154" spans="8:22" x14ac:dyDescent="0.15">
      <c r="H154" s="26"/>
      <c r="I154" s="161"/>
      <c r="J154" s="161"/>
      <c r="K154" s="161"/>
      <c r="L154" s="161"/>
      <c r="M154" s="161"/>
      <c r="N154" s="161"/>
      <c r="P154" s="26"/>
      <c r="R154" s="26"/>
      <c r="V154" s="26"/>
    </row>
    <row r="155" spans="8:22" x14ac:dyDescent="0.15">
      <c r="H155" s="26"/>
      <c r="J155" s="161"/>
      <c r="K155" s="161"/>
      <c r="L155" s="161"/>
      <c r="M155" s="161"/>
      <c r="N155" s="161"/>
      <c r="P155" s="26"/>
      <c r="R155" s="26"/>
      <c r="V155" s="26"/>
    </row>
    <row r="156" spans="8:22" x14ac:dyDescent="0.15">
      <c r="H156" s="26"/>
      <c r="J156" s="161"/>
      <c r="K156" s="161"/>
      <c r="L156" s="161"/>
      <c r="M156" s="161"/>
      <c r="N156" s="161"/>
      <c r="P156" s="26"/>
      <c r="R156" s="26"/>
      <c r="V156" s="26"/>
    </row>
    <row r="172" spans="8:22" x14ac:dyDescent="0.15">
      <c r="H172" s="26"/>
      <c r="O172" s="161"/>
      <c r="P172" s="26"/>
      <c r="R172" s="26"/>
      <c r="V172" s="26"/>
    </row>
    <row r="173" spans="8:22" x14ac:dyDescent="0.15">
      <c r="H173" s="26"/>
      <c r="O173" s="161"/>
      <c r="P173" s="26"/>
      <c r="R173" s="26"/>
      <c r="V173" s="26"/>
    </row>
    <row r="174" spans="8:22" x14ac:dyDescent="0.15">
      <c r="H174" s="26"/>
      <c r="O174" s="161"/>
      <c r="P174" s="26"/>
      <c r="R174" s="26"/>
      <c r="V174" s="26"/>
    </row>
    <row r="175" spans="8:22" x14ac:dyDescent="0.15">
      <c r="H175" s="26"/>
      <c r="O175" s="161"/>
      <c r="P175" s="26"/>
      <c r="R175" s="26"/>
      <c r="V175" s="26"/>
    </row>
    <row r="176" spans="8:22" x14ac:dyDescent="0.15">
      <c r="H176" s="26"/>
      <c r="O176" s="161"/>
      <c r="P176" s="26"/>
      <c r="R176" s="26"/>
      <c r="V176" s="26"/>
    </row>
    <row r="177" spans="5:15" s="26" customFormat="1" x14ac:dyDescent="0.15">
      <c r="E177" s="672"/>
      <c r="O177" s="161"/>
    </row>
    <row r="178" spans="5:15" s="26" customFormat="1" x14ac:dyDescent="0.15">
      <c r="E178" s="672"/>
      <c r="O178" s="161"/>
    </row>
    <row r="179" spans="5:15" s="26" customFormat="1" x14ac:dyDescent="0.15">
      <c r="E179" s="672"/>
      <c r="O179" s="161"/>
    </row>
    <row r="180" spans="5:15" s="26" customFormat="1" x14ac:dyDescent="0.15">
      <c r="E180" s="672"/>
      <c r="O180" s="161"/>
    </row>
    <row r="181" spans="5:15" s="26" customFormat="1" x14ac:dyDescent="0.15">
      <c r="E181" s="672"/>
      <c r="O181" s="161"/>
    </row>
    <row r="182" spans="5:15" s="26" customFormat="1" x14ac:dyDescent="0.15">
      <c r="E182" s="672"/>
      <c r="O182" s="161"/>
    </row>
    <row r="183" spans="5:15" s="26" customFormat="1" x14ac:dyDescent="0.15">
      <c r="E183" s="672"/>
      <c r="O183" s="161"/>
    </row>
    <row r="184" spans="5:15" s="26" customFormat="1" x14ac:dyDescent="0.15">
      <c r="E184" s="672"/>
      <c r="O184" s="161"/>
    </row>
    <row r="185" spans="5:15" s="26" customFormat="1" x14ac:dyDescent="0.15">
      <c r="E185" s="672"/>
      <c r="O185" s="161"/>
    </row>
    <row r="186" spans="5:15" s="26" customFormat="1" x14ac:dyDescent="0.15">
      <c r="E186" s="672"/>
      <c r="O186" s="161"/>
    </row>
    <row r="187" spans="5:15" s="26" customFormat="1" x14ac:dyDescent="0.15">
      <c r="E187" s="672"/>
      <c r="O187" s="161"/>
    </row>
    <row r="188" spans="5:15" s="26" customFormat="1" x14ac:dyDescent="0.15">
      <c r="E188" s="672"/>
      <c r="O188" s="161"/>
    </row>
    <row r="189" spans="5:15" s="26" customFormat="1" x14ac:dyDescent="0.15">
      <c r="E189" s="672"/>
      <c r="O189" s="161"/>
    </row>
    <row r="190" spans="5:15" s="26" customFormat="1" x14ac:dyDescent="0.15">
      <c r="E190" s="672"/>
      <c r="O190" s="161"/>
    </row>
    <row r="191" spans="5:15" s="26" customFormat="1" x14ac:dyDescent="0.15">
      <c r="E191" s="672"/>
      <c r="O191" s="161"/>
    </row>
  </sheetData>
  <mergeCells count="66">
    <mergeCell ref="I57:J57"/>
    <mergeCell ref="K57:L57"/>
    <mergeCell ref="P57:Q57"/>
    <mergeCell ref="B50:B53"/>
    <mergeCell ref="K50:L50"/>
    <mergeCell ref="I51:I56"/>
    <mergeCell ref="K51:L51"/>
    <mergeCell ref="Q51:Q55"/>
    <mergeCell ref="K52:L52"/>
    <mergeCell ref="K53:L53"/>
    <mergeCell ref="B54:B57"/>
    <mergeCell ref="K54:L54"/>
    <mergeCell ref="K55:L55"/>
    <mergeCell ref="K47:L47"/>
    <mergeCell ref="K48:L48"/>
    <mergeCell ref="K49:L49"/>
    <mergeCell ref="P45:P56"/>
    <mergeCell ref="K56:L56"/>
    <mergeCell ref="B37:B49"/>
    <mergeCell ref="K37:L37"/>
    <mergeCell ref="Q37:R37"/>
    <mergeCell ref="K38:L38"/>
    <mergeCell ref="P38:P44"/>
    <mergeCell ref="K39:L39"/>
    <mergeCell ref="K40:L40"/>
    <mergeCell ref="K41:L41"/>
    <mergeCell ref="K42:L42"/>
    <mergeCell ref="I43:I46"/>
    <mergeCell ref="K43:L43"/>
    <mergeCell ref="K44:L44"/>
    <mergeCell ref="K45:L45"/>
    <mergeCell ref="Q45:Q49"/>
    <mergeCell ref="K46:L46"/>
    <mergeCell ref="I47:I50"/>
    <mergeCell ref="B12:B16"/>
    <mergeCell ref="T12:U12"/>
    <mergeCell ref="T13:U13"/>
    <mergeCell ref="T14:U14"/>
    <mergeCell ref="I26:I28"/>
    <mergeCell ref="B28:B36"/>
    <mergeCell ref="I29:I31"/>
    <mergeCell ref="K34:L34"/>
    <mergeCell ref="I35:I42"/>
    <mergeCell ref="T15:U15"/>
    <mergeCell ref="B17:B20"/>
    <mergeCell ref="I18:I22"/>
    <mergeCell ref="B21:B24"/>
    <mergeCell ref="I23:I25"/>
    <mergeCell ref="K35:L35"/>
    <mergeCell ref="K36:L3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91"/>
  <sheetViews>
    <sheetView zoomScale="75" zoomScaleNormal="75" zoomScaleSheetLayoutView="80" workbookViewId="0"/>
  </sheetViews>
  <sheetFormatPr defaultRowHeight="13.5" x14ac:dyDescent="0.15"/>
  <cols>
    <col min="1" max="1" width="1.625" style="26" customWidth="1"/>
    <col min="2" max="2" width="3.625" style="26" customWidth="1"/>
    <col min="3" max="3" width="15.625" style="26" customWidth="1"/>
    <col min="4" max="4" width="8.625" style="26" customWidth="1"/>
    <col min="5" max="5" width="10.625" style="672" customWidth="1"/>
    <col min="6"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2" spans="2:22" x14ac:dyDescent="0.15">
      <c r="B2" s="26" t="s">
        <v>1006</v>
      </c>
      <c r="C2" s="28"/>
      <c r="D2" s="5"/>
      <c r="E2" s="671"/>
      <c r="F2" s="28"/>
      <c r="G2" s="99"/>
      <c r="H2" s="109"/>
      <c r="I2" s="99"/>
      <c r="J2" s="99"/>
      <c r="K2" s="99"/>
      <c r="L2" s="99"/>
      <c r="M2" s="99"/>
      <c r="N2" s="99"/>
      <c r="O2" s="5"/>
    </row>
    <row r="3" spans="2:22" ht="14.25" thickBot="1" x14ac:dyDescent="0.2">
      <c r="B3" s="26" t="s">
        <v>166</v>
      </c>
      <c r="I3" s="5" t="s">
        <v>167</v>
      </c>
      <c r="P3" s="161" t="s">
        <v>190</v>
      </c>
    </row>
    <row r="4" spans="2:22" x14ac:dyDescent="0.15">
      <c r="B4" s="516" t="s">
        <v>70</v>
      </c>
      <c r="C4" s="517" t="s">
        <v>139</v>
      </c>
      <c r="D4" s="517" t="s">
        <v>108</v>
      </c>
      <c r="E4" s="517" t="s">
        <v>109</v>
      </c>
      <c r="F4" s="517" t="s">
        <v>21</v>
      </c>
      <c r="G4" s="510" t="s">
        <v>110</v>
      </c>
      <c r="H4" s="149"/>
      <c r="I4" s="1154" t="s">
        <v>70</v>
      </c>
      <c r="J4" s="1156" t="s">
        <v>142</v>
      </c>
      <c r="K4" s="708" t="s">
        <v>575</v>
      </c>
      <c r="L4" s="708" t="s">
        <v>111</v>
      </c>
      <c r="M4" s="1156" t="s">
        <v>21</v>
      </c>
      <c r="N4" s="1158" t="s">
        <v>110</v>
      </c>
      <c r="O4" s="171"/>
      <c r="P4" s="520" t="s">
        <v>145</v>
      </c>
      <c r="Q4" s="521" t="s">
        <v>146</v>
      </c>
      <c r="R4" s="521" t="s">
        <v>147</v>
      </c>
      <c r="S4" s="521" t="s">
        <v>576</v>
      </c>
      <c r="T4" s="1160" t="s">
        <v>149</v>
      </c>
      <c r="U4" s="1204"/>
      <c r="V4" s="522" t="s">
        <v>150</v>
      </c>
    </row>
    <row r="5" spans="2:22" x14ac:dyDescent="0.15">
      <c r="B5" s="1092" t="s">
        <v>133</v>
      </c>
      <c r="C5" s="307" t="s">
        <v>1020</v>
      </c>
      <c r="D5" s="307">
        <v>2</v>
      </c>
      <c r="E5" s="531" t="s">
        <v>952</v>
      </c>
      <c r="F5" s="307">
        <v>12000</v>
      </c>
      <c r="G5" s="137">
        <f t="shared" ref="G5" si="0">D5*F5</f>
        <v>24000</v>
      </c>
      <c r="H5" s="150"/>
      <c r="I5" s="1155"/>
      <c r="J5" s="1157"/>
      <c r="K5" s="709" t="s">
        <v>113</v>
      </c>
      <c r="L5" s="709" t="s">
        <v>262</v>
      </c>
      <c r="M5" s="1157"/>
      <c r="N5" s="1159"/>
      <c r="O5" s="171"/>
      <c r="P5" s="240"/>
      <c r="Q5" s="134"/>
      <c r="R5" s="506"/>
      <c r="S5" s="134"/>
      <c r="T5" s="1149"/>
      <c r="U5" s="1150"/>
      <c r="V5" s="164"/>
    </row>
    <row r="6" spans="2:22" x14ac:dyDescent="0.15">
      <c r="B6" s="1090"/>
      <c r="C6" s="307"/>
      <c r="D6" s="307"/>
      <c r="E6" s="531"/>
      <c r="F6" s="307"/>
      <c r="G6" s="138"/>
      <c r="H6" s="150"/>
      <c r="I6" s="1199" t="s">
        <v>141</v>
      </c>
      <c r="J6" s="307" t="s">
        <v>468</v>
      </c>
      <c r="K6" s="436">
        <v>0.5</v>
      </c>
      <c r="L6" s="436">
        <v>2</v>
      </c>
      <c r="M6" s="436">
        <v>116.8</v>
      </c>
      <c r="N6" s="138">
        <f>K6*L6*M6</f>
        <v>116.8</v>
      </c>
      <c r="O6" s="171"/>
      <c r="P6" s="240"/>
      <c r="Q6" s="134"/>
      <c r="R6" s="506"/>
      <c r="S6" s="134"/>
      <c r="T6" s="1149"/>
      <c r="U6" s="1150"/>
      <c r="V6" s="164"/>
    </row>
    <row r="7" spans="2:22" ht="14.25" thickBot="1" x14ac:dyDescent="0.2">
      <c r="B7" s="1148"/>
      <c r="C7" s="139" t="s">
        <v>114</v>
      </c>
      <c r="D7" s="139"/>
      <c r="E7" s="670"/>
      <c r="F7" s="139"/>
      <c r="G7" s="140">
        <f>SUM(G5:G6)</f>
        <v>24000</v>
      </c>
      <c r="H7" s="150"/>
      <c r="I7" s="1200"/>
      <c r="J7" s="307" t="s">
        <v>470</v>
      </c>
      <c r="K7" s="436">
        <v>1.8</v>
      </c>
      <c r="L7" s="436">
        <v>1</v>
      </c>
      <c r="M7" s="436">
        <v>116.8</v>
      </c>
      <c r="N7" s="138">
        <f t="shared" ref="N7:N8" si="1">K7*L7*M7</f>
        <v>210.24</v>
      </c>
      <c r="O7" s="171"/>
      <c r="P7" s="240"/>
      <c r="Q7" s="134"/>
      <c r="R7" s="506"/>
      <c r="S7" s="134"/>
      <c r="T7" s="1149"/>
      <c r="U7" s="1150"/>
      <c r="V7" s="164"/>
    </row>
    <row r="8" spans="2:22" ht="14.25" thickTop="1" x14ac:dyDescent="0.15">
      <c r="B8" s="1161" t="s">
        <v>131</v>
      </c>
      <c r="C8" s="307" t="s">
        <v>611</v>
      </c>
      <c r="D8" s="307">
        <v>5</v>
      </c>
      <c r="E8" s="531" t="s">
        <v>953</v>
      </c>
      <c r="F8" s="307">
        <v>460</v>
      </c>
      <c r="G8" s="138">
        <f>D8*F8</f>
        <v>2300</v>
      </c>
      <c r="H8" s="150"/>
      <c r="I8" s="1200"/>
      <c r="J8" s="307" t="s">
        <v>471</v>
      </c>
      <c r="K8" s="436">
        <v>2</v>
      </c>
      <c r="L8" s="436">
        <v>1</v>
      </c>
      <c r="M8" s="436">
        <v>116.8</v>
      </c>
      <c r="N8" s="138">
        <f t="shared" si="1"/>
        <v>233.6</v>
      </c>
      <c r="O8" s="171"/>
      <c r="P8" s="240"/>
      <c r="Q8" s="134"/>
      <c r="R8" s="506"/>
      <c r="S8" s="134"/>
      <c r="T8" s="1149"/>
      <c r="U8" s="1150"/>
      <c r="V8" s="164"/>
    </row>
    <row r="9" spans="2:22" x14ac:dyDescent="0.15">
      <c r="B9" s="1090"/>
      <c r="C9" s="307"/>
      <c r="D9" s="307"/>
      <c r="E9" s="531"/>
      <c r="F9" s="307"/>
      <c r="G9" s="138"/>
      <c r="H9" s="150"/>
      <c r="I9" s="1200"/>
      <c r="J9" s="307"/>
      <c r="K9" s="436"/>
      <c r="L9" s="436"/>
      <c r="M9" s="436"/>
      <c r="N9" s="138"/>
      <c r="O9" s="171"/>
      <c r="P9" s="240"/>
      <c r="Q9" s="134"/>
      <c r="R9" s="506"/>
      <c r="S9" s="134"/>
      <c r="T9" s="1149"/>
      <c r="U9" s="1150"/>
      <c r="V9" s="164"/>
    </row>
    <row r="10" spans="2:22" ht="14.25" thickBot="1" x14ac:dyDescent="0.2">
      <c r="B10" s="1090"/>
      <c r="C10" s="307"/>
      <c r="D10" s="307"/>
      <c r="E10" s="531"/>
      <c r="F10" s="307"/>
      <c r="G10" s="138"/>
      <c r="H10" s="150"/>
      <c r="I10" s="1201"/>
      <c r="J10" s="241" t="s">
        <v>194</v>
      </c>
      <c r="K10" s="157">
        <f>SUM(K6:K9)</f>
        <v>4.3</v>
      </c>
      <c r="L10" s="157">
        <f>SUM(L6:L9)</f>
        <v>4</v>
      </c>
      <c r="M10" s="157"/>
      <c r="N10" s="153">
        <f>SUM(N6:N9)</f>
        <v>560.64</v>
      </c>
      <c r="O10" s="171"/>
      <c r="P10" s="240"/>
      <c r="Q10" s="134"/>
      <c r="R10" s="506"/>
      <c r="S10" s="134"/>
      <c r="T10" s="1149"/>
      <c r="U10" s="1150"/>
      <c r="V10" s="164"/>
    </row>
    <row r="11" spans="2:22" ht="15" thickTop="1" thickBot="1" x14ac:dyDescent="0.2">
      <c r="B11" s="1148"/>
      <c r="C11" s="141" t="s">
        <v>115</v>
      </c>
      <c r="D11" s="142"/>
      <c r="E11" s="141"/>
      <c r="F11" s="142"/>
      <c r="G11" s="143">
        <f>SUM(G8:G10)</f>
        <v>2300</v>
      </c>
      <c r="H11" s="150"/>
      <c r="I11" s="1202" t="s">
        <v>612</v>
      </c>
      <c r="J11" s="307" t="s">
        <v>324</v>
      </c>
      <c r="K11" s="436">
        <v>2.5</v>
      </c>
      <c r="L11" s="436">
        <v>1</v>
      </c>
      <c r="M11" s="436">
        <v>158.4</v>
      </c>
      <c r="N11" s="138">
        <f>K11*L11*M11</f>
        <v>396</v>
      </c>
      <c r="O11" s="171"/>
      <c r="P11" s="240"/>
      <c r="Q11" s="134"/>
      <c r="R11" s="506"/>
      <c r="S11" s="134"/>
      <c r="T11" s="1149"/>
      <c r="U11" s="1150"/>
      <c r="V11" s="164"/>
    </row>
    <row r="12" spans="2:22" ht="14.25" thickTop="1" x14ac:dyDescent="0.15">
      <c r="B12" s="1161" t="s">
        <v>132</v>
      </c>
      <c r="C12" s="307" t="s">
        <v>1021</v>
      </c>
      <c r="D12" s="307">
        <v>11.5</v>
      </c>
      <c r="E12" s="531" t="s">
        <v>953</v>
      </c>
      <c r="F12" s="307">
        <v>2580</v>
      </c>
      <c r="G12" s="138">
        <f>D12*F12</f>
        <v>29670</v>
      </c>
      <c r="H12" s="150"/>
      <c r="I12" s="1200"/>
      <c r="J12" s="307" t="s">
        <v>325</v>
      </c>
      <c r="K12" s="436">
        <v>2</v>
      </c>
      <c r="L12" s="436">
        <v>1</v>
      </c>
      <c r="M12" s="436">
        <v>158.4</v>
      </c>
      <c r="N12" s="138">
        <f t="shared" ref="N12:N15" si="2">K12*L12*M12</f>
        <v>316.8</v>
      </c>
      <c r="O12" s="171"/>
      <c r="P12" s="240"/>
      <c r="Q12" s="134"/>
      <c r="R12" s="506"/>
      <c r="S12" s="134"/>
      <c r="T12" s="1149"/>
      <c r="U12" s="1150"/>
      <c r="V12" s="164"/>
    </row>
    <row r="13" spans="2:22" x14ac:dyDescent="0.15">
      <c r="B13" s="1090"/>
      <c r="C13" s="307"/>
      <c r="D13" s="307"/>
      <c r="E13" s="531"/>
      <c r="F13" s="307"/>
      <c r="G13" s="138"/>
      <c r="H13" s="150"/>
      <c r="I13" s="1200"/>
      <c r="J13" s="307" t="s">
        <v>469</v>
      </c>
      <c r="K13" s="436">
        <v>3.1</v>
      </c>
      <c r="L13" s="436">
        <v>2</v>
      </c>
      <c r="M13" s="436">
        <v>158.4</v>
      </c>
      <c r="N13" s="138">
        <f t="shared" si="2"/>
        <v>982.08</v>
      </c>
      <c r="O13" s="171"/>
      <c r="P13" s="240"/>
      <c r="Q13" s="134"/>
      <c r="R13" s="506"/>
      <c r="S13" s="134"/>
      <c r="T13" s="1149"/>
      <c r="U13" s="1150"/>
      <c r="V13" s="164"/>
    </row>
    <row r="14" spans="2:22" x14ac:dyDescent="0.15">
      <c r="B14" s="1090"/>
      <c r="C14" s="307"/>
      <c r="D14" s="307"/>
      <c r="E14" s="531"/>
      <c r="F14" s="307"/>
      <c r="G14" s="138"/>
      <c r="H14" s="150"/>
      <c r="I14" s="1200"/>
      <c r="J14" s="307" t="s">
        <v>472</v>
      </c>
      <c r="K14" s="436">
        <v>4.2</v>
      </c>
      <c r="L14" s="436">
        <v>1</v>
      </c>
      <c r="M14" s="436">
        <v>158.4</v>
      </c>
      <c r="N14" s="138">
        <f t="shared" si="2"/>
        <v>665.28000000000009</v>
      </c>
      <c r="O14" s="171"/>
      <c r="P14" s="240"/>
      <c r="Q14" s="134"/>
      <c r="R14" s="506"/>
      <c r="S14" s="134"/>
      <c r="T14" s="1149"/>
      <c r="U14" s="1150"/>
      <c r="V14" s="164"/>
    </row>
    <row r="15" spans="2:22" ht="14.25" thickBot="1" x14ac:dyDescent="0.2">
      <c r="B15" s="1090"/>
      <c r="C15" s="307"/>
      <c r="D15" s="307"/>
      <c r="E15" s="531"/>
      <c r="F15" s="307"/>
      <c r="G15" s="138"/>
      <c r="H15" s="150"/>
      <c r="I15" s="1200"/>
      <c r="J15" s="307" t="s">
        <v>805</v>
      </c>
      <c r="K15" s="436">
        <v>4</v>
      </c>
      <c r="L15" s="436">
        <v>2</v>
      </c>
      <c r="M15" s="436">
        <v>158.4</v>
      </c>
      <c r="N15" s="138">
        <f t="shared" si="2"/>
        <v>1267.2</v>
      </c>
      <c r="O15" s="171"/>
      <c r="P15" s="532" t="s">
        <v>26</v>
      </c>
      <c r="Q15" s="249"/>
      <c r="R15" s="249"/>
      <c r="S15" s="249"/>
      <c r="T15" s="1171"/>
      <c r="U15" s="1172"/>
      <c r="V15" s="533">
        <f>SUM(V5:V14)</f>
        <v>0</v>
      </c>
    </row>
    <row r="16" spans="2:22" ht="14.25" thickBot="1" x14ac:dyDescent="0.2">
      <c r="B16" s="1148"/>
      <c r="C16" s="141" t="s">
        <v>115</v>
      </c>
      <c r="D16" s="142"/>
      <c r="E16" s="141"/>
      <c r="F16" s="142"/>
      <c r="G16" s="143">
        <f>SUM(G12:G15)</f>
        <v>29670</v>
      </c>
      <c r="H16" s="150"/>
      <c r="I16" s="1200"/>
      <c r="J16" s="307"/>
      <c r="K16" s="436"/>
      <c r="L16" s="436"/>
      <c r="M16" s="436"/>
      <c r="N16" s="138"/>
      <c r="O16" s="171"/>
    </row>
    <row r="17" spans="2:22" ht="15" thickTop="1" thickBot="1" x14ac:dyDescent="0.2">
      <c r="B17" s="1161" t="s">
        <v>134</v>
      </c>
      <c r="C17" s="663" t="s">
        <v>841</v>
      </c>
      <c r="D17" s="663">
        <v>3.33</v>
      </c>
      <c r="E17" s="673" t="s">
        <v>842</v>
      </c>
      <c r="F17" s="307">
        <v>100</v>
      </c>
      <c r="G17" s="138">
        <f t="shared" ref="G17" si="3">D17*F17</f>
        <v>333</v>
      </c>
      <c r="H17" s="150"/>
      <c r="I17" s="1201"/>
      <c r="J17" s="241" t="s">
        <v>590</v>
      </c>
      <c r="K17" s="157">
        <f>SUM(K11:K16)</f>
        <v>15.8</v>
      </c>
      <c r="L17" s="157">
        <f>SUM(L11:L16)</f>
        <v>7</v>
      </c>
      <c r="M17" s="157"/>
      <c r="N17" s="153">
        <f>SUM(N11:N16)</f>
        <v>3627.3600000000006</v>
      </c>
      <c r="O17" s="171"/>
      <c r="P17" s="161" t="s">
        <v>191</v>
      </c>
    </row>
    <row r="18" spans="2:22" ht="14.25" thickTop="1" x14ac:dyDescent="0.15">
      <c r="B18" s="1090"/>
      <c r="C18" s="664" t="s">
        <v>1022</v>
      </c>
      <c r="D18" s="663">
        <v>6</v>
      </c>
      <c r="E18" s="673" t="s">
        <v>930</v>
      </c>
      <c r="F18" s="307">
        <v>138</v>
      </c>
      <c r="G18" s="138">
        <f>D18*F18</f>
        <v>828</v>
      </c>
      <c r="H18" s="150"/>
      <c r="I18" s="1202" t="s">
        <v>143</v>
      </c>
      <c r="J18" s="307" t="s">
        <v>326</v>
      </c>
      <c r="K18" s="436">
        <v>1</v>
      </c>
      <c r="L18" s="436">
        <v>0.5</v>
      </c>
      <c r="M18" s="436">
        <v>168.4</v>
      </c>
      <c r="N18" s="138">
        <f>K18*L18*M18</f>
        <v>84.2</v>
      </c>
      <c r="O18" s="171"/>
      <c r="P18" s="520" t="s">
        <v>151</v>
      </c>
      <c r="Q18" s="521" t="s">
        <v>146</v>
      </c>
      <c r="R18" s="521" t="s">
        <v>147</v>
      </c>
      <c r="S18" s="521" t="s">
        <v>576</v>
      </c>
      <c r="T18" s="521" t="s">
        <v>149</v>
      </c>
      <c r="U18" s="534" t="s">
        <v>233</v>
      </c>
      <c r="V18" s="522" t="s">
        <v>150</v>
      </c>
    </row>
    <row r="19" spans="2:22" x14ac:dyDescent="0.15">
      <c r="B19" s="1090"/>
      <c r="C19" s="752" t="s">
        <v>1023</v>
      </c>
      <c r="D19" s="663">
        <v>1950</v>
      </c>
      <c r="E19" s="673" t="s">
        <v>931</v>
      </c>
      <c r="F19" s="307">
        <v>1.38</v>
      </c>
      <c r="G19" s="138">
        <f t="shared" ref="G19" si="4">D19*F19</f>
        <v>2691</v>
      </c>
      <c r="H19" s="150"/>
      <c r="I19" s="1200"/>
      <c r="J19" s="307" t="s">
        <v>327</v>
      </c>
      <c r="K19" s="436">
        <v>2.5</v>
      </c>
      <c r="L19" s="436">
        <v>0.5</v>
      </c>
      <c r="M19" s="436">
        <v>168.4</v>
      </c>
      <c r="N19" s="138">
        <f t="shared" ref="N19" si="5">K19*L19*M19</f>
        <v>210.5</v>
      </c>
      <c r="O19" s="171"/>
      <c r="P19" s="437" t="s">
        <v>328</v>
      </c>
      <c r="Q19" s="134">
        <v>80</v>
      </c>
      <c r="R19" s="651" t="s">
        <v>588</v>
      </c>
      <c r="S19" s="134">
        <v>800</v>
      </c>
      <c r="T19" s="134">
        <v>10</v>
      </c>
      <c r="U19" s="306">
        <v>1000</v>
      </c>
      <c r="V19" s="490">
        <f>Q19*S19/T19/U19*10</f>
        <v>64</v>
      </c>
    </row>
    <row r="20" spans="2:22" ht="14.25" thickBot="1" x14ac:dyDescent="0.2">
      <c r="B20" s="1148"/>
      <c r="C20" s="141" t="s">
        <v>115</v>
      </c>
      <c r="D20" s="142"/>
      <c r="E20" s="141"/>
      <c r="F20" s="142"/>
      <c r="G20" s="143">
        <f>SUM(G17:G19)</f>
        <v>3852</v>
      </c>
      <c r="H20" s="150"/>
      <c r="I20" s="1200"/>
      <c r="J20" s="307"/>
      <c r="K20" s="436"/>
      <c r="L20" s="436"/>
      <c r="M20" s="436"/>
      <c r="N20" s="138"/>
      <c r="O20" s="171"/>
      <c r="P20" s="437" t="s">
        <v>329</v>
      </c>
      <c r="Q20" s="134">
        <v>2</v>
      </c>
      <c r="R20" s="651" t="s">
        <v>588</v>
      </c>
      <c r="S20" s="134">
        <v>9000</v>
      </c>
      <c r="T20" s="134">
        <v>10</v>
      </c>
      <c r="U20" s="306">
        <v>1000</v>
      </c>
      <c r="V20" s="490">
        <f t="shared" ref="V20:V31" si="6">Q20*S20/T20*(10/U20)</f>
        <v>18</v>
      </c>
    </row>
    <row r="21" spans="2:22" ht="14.25" thickTop="1" x14ac:dyDescent="0.15">
      <c r="B21" s="1161" t="s">
        <v>135</v>
      </c>
      <c r="C21" s="307"/>
      <c r="D21" s="307"/>
      <c r="E21" s="531"/>
      <c r="F21" s="307"/>
      <c r="G21" s="138"/>
      <c r="H21" s="150"/>
      <c r="I21" s="1200"/>
      <c r="J21" s="307"/>
      <c r="K21" s="436"/>
      <c r="L21" s="436"/>
      <c r="M21" s="436"/>
      <c r="N21" s="138"/>
      <c r="O21" s="171"/>
      <c r="P21" s="240" t="s">
        <v>332</v>
      </c>
      <c r="Q21" s="134">
        <v>1</v>
      </c>
      <c r="R21" s="296" t="s">
        <v>78</v>
      </c>
      <c r="S21" s="134">
        <v>30000</v>
      </c>
      <c r="T21" s="134">
        <v>7</v>
      </c>
      <c r="U21" s="306">
        <v>1000</v>
      </c>
      <c r="V21" s="490">
        <f t="shared" si="6"/>
        <v>42.857142857142854</v>
      </c>
    </row>
    <row r="22" spans="2:22" ht="14.25" thickBot="1" x14ac:dyDescent="0.2">
      <c r="B22" s="1090"/>
      <c r="C22" s="307"/>
      <c r="D22" s="307"/>
      <c r="E22" s="531"/>
      <c r="F22" s="307"/>
      <c r="G22" s="138"/>
      <c r="H22" s="150"/>
      <c r="I22" s="1201"/>
      <c r="J22" s="241" t="s">
        <v>618</v>
      </c>
      <c r="K22" s="157">
        <f>SUM(K18:K21)</f>
        <v>3.5</v>
      </c>
      <c r="L22" s="158">
        <f>SUM(L18:L21)</f>
        <v>1</v>
      </c>
      <c r="M22" s="159"/>
      <c r="N22" s="153">
        <f>SUM(N18:N21)</f>
        <v>294.7</v>
      </c>
      <c r="O22" s="171"/>
      <c r="P22" s="240" t="s">
        <v>330</v>
      </c>
      <c r="Q22" s="134">
        <v>2</v>
      </c>
      <c r="R22" s="296" t="s">
        <v>234</v>
      </c>
      <c r="S22" s="134">
        <v>3000</v>
      </c>
      <c r="T22" s="134">
        <v>3</v>
      </c>
      <c r="U22" s="306">
        <v>1000</v>
      </c>
      <c r="V22" s="490">
        <f t="shared" si="6"/>
        <v>20</v>
      </c>
    </row>
    <row r="23" spans="2:22" ht="14.25" thickTop="1" x14ac:dyDescent="0.15">
      <c r="B23" s="1090"/>
      <c r="C23" s="307"/>
      <c r="D23" s="307"/>
      <c r="E23" s="531"/>
      <c r="F23" s="307"/>
      <c r="G23" s="138"/>
      <c r="H23" s="150"/>
      <c r="I23" s="1202" t="s">
        <v>144</v>
      </c>
      <c r="J23" s="307"/>
      <c r="K23" s="436"/>
      <c r="L23" s="436"/>
      <c r="M23" s="436"/>
      <c r="N23" s="138"/>
      <c r="O23" s="171"/>
      <c r="P23" s="240" t="s">
        <v>331</v>
      </c>
      <c r="Q23" s="134">
        <v>2</v>
      </c>
      <c r="R23" s="651" t="s">
        <v>78</v>
      </c>
      <c r="S23" s="134">
        <v>2000</v>
      </c>
      <c r="T23" s="134">
        <v>3</v>
      </c>
      <c r="U23" s="306">
        <v>1000</v>
      </c>
      <c r="V23" s="490">
        <f t="shared" si="6"/>
        <v>13.333333333333332</v>
      </c>
    </row>
    <row r="24" spans="2:22" ht="14.25" thickBot="1" x14ac:dyDescent="0.2">
      <c r="B24" s="1173"/>
      <c r="C24" s="144" t="s">
        <v>118</v>
      </c>
      <c r="D24" s="145"/>
      <c r="E24" s="144"/>
      <c r="F24" s="152"/>
      <c r="G24" s="146"/>
      <c r="I24" s="1200"/>
      <c r="J24" s="307"/>
      <c r="K24" s="436"/>
      <c r="L24" s="436"/>
      <c r="M24" s="436"/>
      <c r="N24" s="138"/>
      <c r="O24" s="171"/>
      <c r="P24" s="240" t="s">
        <v>333</v>
      </c>
      <c r="Q24" s="134">
        <v>2</v>
      </c>
      <c r="R24" s="296" t="s">
        <v>234</v>
      </c>
      <c r="S24" s="134">
        <v>1000</v>
      </c>
      <c r="T24" s="134">
        <v>3</v>
      </c>
      <c r="U24" s="306">
        <v>1000</v>
      </c>
      <c r="V24" s="490">
        <f t="shared" si="6"/>
        <v>6.6666666666666661</v>
      </c>
    </row>
    <row r="25" spans="2:22" ht="14.25" thickBot="1" x14ac:dyDescent="0.2">
      <c r="H25" s="151"/>
      <c r="I25" s="1201"/>
      <c r="J25" s="241" t="s">
        <v>592</v>
      </c>
      <c r="K25" s="157"/>
      <c r="L25" s="158"/>
      <c r="M25" s="159"/>
      <c r="N25" s="153"/>
      <c r="O25" s="171"/>
      <c r="P25" s="240" t="s">
        <v>351</v>
      </c>
      <c r="Q25" s="134">
        <v>2</v>
      </c>
      <c r="R25" s="651" t="s">
        <v>234</v>
      </c>
      <c r="S25" s="134">
        <v>1250</v>
      </c>
      <c r="T25" s="134">
        <v>10</v>
      </c>
      <c r="U25" s="306">
        <v>1000</v>
      </c>
      <c r="V25" s="490">
        <f t="shared" si="6"/>
        <v>2.5</v>
      </c>
    </row>
    <row r="26" spans="2:22" ht="15" thickTop="1" thickBot="1" x14ac:dyDescent="0.2">
      <c r="B26" s="5" t="s">
        <v>595</v>
      </c>
      <c r="C26" s="5"/>
      <c r="D26" s="28"/>
      <c r="E26" s="671"/>
      <c r="F26" s="28"/>
      <c r="G26" s="29"/>
      <c r="H26" s="149"/>
      <c r="I26" s="1202" t="s">
        <v>238</v>
      </c>
      <c r="J26" s="307"/>
      <c r="K26" s="436"/>
      <c r="L26" s="436"/>
      <c r="M26" s="436"/>
      <c r="N26" s="138"/>
      <c r="O26" s="171"/>
      <c r="P26" s="240" t="s">
        <v>352</v>
      </c>
      <c r="Q26" s="134">
        <v>4</v>
      </c>
      <c r="R26" s="651" t="s">
        <v>116</v>
      </c>
      <c r="S26" s="134">
        <v>7200</v>
      </c>
      <c r="T26" s="134">
        <v>10</v>
      </c>
      <c r="U26" s="306">
        <v>1000</v>
      </c>
      <c r="V26" s="490">
        <f t="shared" si="6"/>
        <v>28.8</v>
      </c>
    </row>
    <row r="27" spans="2:22" x14ac:dyDescent="0.15">
      <c r="B27" s="516" t="s">
        <v>70</v>
      </c>
      <c r="C27" s="517" t="s">
        <v>107</v>
      </c>
      <c r="D27" s="517" t="s">
        <v>108</v>
      </c>
      <c r="E27" s="517" t="s">
        <v>109</v>
      </c>
      <c r="F27" s="517" t="s">
        <v>21</v>
      </c>
      <c r="G27" s="510" t="s">
        <v>110</v>
      </c>
      <c r="H27" s="150"/>
      <c r="I27" s="1200"/>
      <c r="J27" s="307"/>
      <c r="K27" s="436"/>
      <c r="L27" s="436"/>
      <c r="M27" s="436"/>
      <c r="N27" s="138"/>
      <c r="O27" s="171"/>
      <c r="P27" s="240" t="s">
        <v>353</v>
      </c>
      <c r="Q27" s="134">
        <v>2</v>
      </c>
      <c r="R27" s="651" t="s">
        <v>116</v>
      </c>
      <c r="S27" s="134">
        <v>10000</v>
      </c>
      <c r="T27" s="134">
        <v>10</v>
      </c>
      <c r="U27" s="306">
        <v>1000</v>
      </c>
      <c r="V27" s="490">
        <f t="shared" si="6"/>
        <v>20</v>
      </c>
    </row>
    <row r="28" spans="2:22" ht="14.25" thickBot="1" x14ac:dyDescent="0.2">
      <c r="B28" s="1092" t="s">
        <v>27</v>
      </c>
      <c r="C28" s="307" t="s">
        <v>1025</v>
      </c>
      <c r="D28" s="307">
        <v>250</v>
      </c>
      <c r="E28" s="531" t="s">
        <v>620</v>
      </c>
      <c r="F28" s="307">
        <v>7.6319999999999997</v>
      </c>
      <c r="G28" s="137">
        <f t="shared" ref="G28:G33" si="7">D28*F28</f>
        <v>1908</v>
      </c>
      <c r="H28" s="150"/>
      <c r="I28" s="1201"/>
      <c r="J28" s="241" t="s">
        <v>590</v>
      </c>
      <c r="K28" s="157"/>
      <c r="L28" s="158"/>
      <c r="M28" s="159"/>
      <c r="N28" s="153"/>
      <c r="O28" s="171"/>
      <c r="P28" s="240" t="s">
        <v>354</v>
      </c>
      <c r="Q28" s="134">
        <v>1</v>
      </c>
      <c r="R28" s="651" t="s">
        <v>234</v>
      </c>
      <c r="S28" s="134">
        <v>2500</v>
      </c>
      <c r="T28" s="134">
        <v>10</v>
      </c>
      <c r="U28" s="306">
        <v>1000</v>
      </c>
      <c r="V28" s="490">
        <f t="shared" si="6"/>
        <v>2.5</v>
      </c>
    </row>
    <row r="29" spans="2:22" ht="14.25" thickTop="1" x14ac:dyDescent="0.15">
      <c r="B29" s="1163"/>
      <c r="C29" s="307" t="s">
        <v>1026</v>
      </c>
      <c r="D29" s="307">
        <v>170</v>
      </c>
      <c r="E29" s="531" t="s">
        <v>932</v>
      </c>
      <c r="F29" s="307">
        <v>11.56</v>
      </c>
      <c r="G29" s="138">
        <f t="shared" si="7"/>
        <v>1965.2</v>
      </c>
      <c r="H29" s="150"/>
      <c r="I29" s="1202" t="s">
        <v>140</v>
      </c>
      <c r="J29" s="307"/>
      <c r="K29" s="436"/>
      <c r="L29" s="436"/>
      <c r="M29" s="436"/>
      <c r="N29" s="138"/>
      <c r="O29" s="27"/>
      <c r="P29" s="240" t="s">
        <v>355</v>
      </c>
      <c r="Q29" s="134">
        <v>1</v>
      </c>
      <c r="R29" s="651" t="s">
        <v>234</v>
      </c>
      <c r="S29" s="134">
        <v>3000</v>
      </c>
      <c r="T29" s="134">
        <v>10</v>
      </c>
      <c r="U29" s="306">
        <v>1000</v>
      </c>
      <c r="V29" s="490">
        <f t="shared" si="6"/>
        <v>3</v>
      </c>
    </row>
    <row r="30" spans="2:22" x14ac:dyDescent="0.15">
      <c r="B30" s="1163"/>
      <c r="C30" s="307" t="s">
        <v>1027</v>
      </c>
      <c r="D30" s="307">
        <v>833</v>
      </c>
      <c r="E30" s="531" t="s">
        <v>933</v>
      </c>
      <c r="F30" s="307">
        <v>1.43</v>
      </c>
      <c r="G30" s="138">
        <f t="shared" si="7"/>
        <v>1191.19</v>
      </c>
      <c r="H30" s="150"/>
      <c r="I30" s="1200"/>
      <c r="J30" s="307"/>
      <c r="K30" s="436"/>
      <c r="L30" s="436"/>
      <c r="M30" s="436"/>
      <c r="N30" s="138"/>
      <c r="P30" s="240" t="s">
        <v>357</v>
      </c>
      <c r="Q30" s="134">
        <v>1</v>
      </c>
      <c r="R30" s="651" t="s">
        <v>234</v>
      </c>
      <c r="S30" s="134">
        <v>15000</v>
      </c>
      <c r="T30" s="134">
        <v>10</v>
      </c>
      <c r="U30" s="306">
        <v>1000</v>
      </c>
      <c r="V30" s="490">
        <f t="shared" si="6"/>
        <v>15</v>
      </c>
    </row>
    <row r="31" spans="2:22" ht="14.25" thickBot="1" x14ac:dyDescent="0.2">
      <c r="B31" s="1163"/>
      <c r="C31" s="307" t="s">
        <v>1028</v>
      </c>
      <c r="D31" s="307">
        <v>1666</v>
      </c>
      <c r="E31" s="531" t="s">
        <v>934</v>
      </c>
      <c r="F31" s="307">
        <v>1.51</v>
      </c>
      <c r="G31" s="138">
        <f t="shared" si="7"/>
        <v>2515.66</v>
      </c>
      <c r="H31" s="150"/>
      <c r="I31" s="1203"/>
      <c r="J31" s="242" t="s">
        <v>592</v>
      </c>
      <c r="K31" s="160"/>
      <c r="L31" s="538"/>
      <c r="M31" s="163"/>
      <c r="N31" s="539"/>
      <c r="P31" s="240" t="s">
        <v>356</v>
      </c>
      <c r="Q31" s="134">
        <v>1</v>
      </c>
      <c r="R31" s="651" t="s">
        <v>234</v>
      </c>
      <c r="S31" s="134">
        <v>90000</v>
      </c>
      <c r="T31" s="134">
        <v>10</v>
      </c>
      <c r="U31" s="306">
        <v>1000</v>
      </c>
      <c r="V31" s="490">
        <f t="shared" si="6"/>
        <v>90</v>
      </c>
    </row>
    <row r="32" spans="2:22" x14ac:dyDescent="0.15">
      <c r="B32" s="1163"/>
      <c r="C32" s="307" t="s">
        <v>1029</v>
      </c>
      <c r="D32" s="307">
        <v>833</v>
      </c>
      <c r="E32" s="531" t="s">
        <v>935</v>
      </c>
      <c r="F32" s="307">
        <v>1.71</v>
      </c>
      <c r="G32" s="138">
        <f t="shared" si="7"/>
        <v>1424.43</v>
      </c>
      <c r="H32" s="150"/>
      <c r="I32" s="130"/>
      <c r="J32" s="130"/>
      <c r="K32" s="130"/>
      <c r="L32" s="130"/>
      <c r="M32" s="130"/>
      <c r="N32" s="130"/>
      <c r="P32" s="240"/>
      <c r="Q32" s="134"/>
      <c r="R32" s="651"/>
      <c r="S32" s="134"/>
      <c r="T32" s="134"/>
      <c r="U32" s="306"/>
      <c r="V32" s="164"/>
    </row>
    <row r="33" spans="2:22" ht="14.25" thickBot="1" x14ac:dyDescent="0.2">
      <c r="B33" s="1163"/>
      <c r="C33" s="307" t="s">
        <v>1030</v>
      </c>
      <c r="D33" s="307">
        <v>333</v>
      </c>
      <c r="E33" s="531" t="s">
        <v>936</v>
      </c>
      <c r="F33" s="307">
        <v>7.3780000000000001</v>
      </c>
      <c r="G33" s="138">
        <f t="shared" si="7"/>
        <v>2456.8740000000003</v>
      </c>
      <c r="H33" s="150"/>
      <c r="I33" s="561" t="s">
        <v>189</v>
      </c>
      <c r="J33" s="561"/>
      <c r="K33" s="118"/>
      <c r="L33" s="118"/>
      <c r="M33" s="118"/>
      <c r="P33" s="240"/>
      <c r="Q33" s="134"/>
      <c r="R33" s="651"/>
      <c r="S33" s="134"/>
      <c r="T33" s="134"/>
      <c r="U33" s="306"/>
      <c r="V33" s="164"/>
    </row>
    <row r="34" spans="2:22" ht="14.25" thickBot="1" x14ac:dyDescent="0.2">
      <c r="B34" s="1163"/>
      <c r="C34" s="307"/>
      <c r="D34" s="307"/>
      <c r="E34" s="531"/>
      <c r="F34" s="307"/>
      <c r="G34" s="138"/>
      <c r="H34" s="150"/>
      <c r="I34" s="224" t="s">
        <v>177</v>
      </c>
      <c r="J34" s="565" t="s">
        <v>3</v>
      </c>
      <c r="K34" s="1166" t="s">
        <v>178</v>
      </c>
      <c r="L34" s="1167"/>
      <c r="M34" s="566" t="s">
        <v>233</v>
      </c>
      <c r="N34" s="567" t="s">
        <v>473</v>
      </c>
      <c r="P34" s="654" t="s">
        <v>182</v>
      </c>
      <c r="Q34" s="249"/>
      <c r="R34" s="249"/>
      <c r="S34" s="249"/>
      <c r="T34" s="249"/>
      <c r="U34" s="168"/>
      <c r="V34" s="542">
        <f>SUM(V19:V33)</f>
        <v>326.65714285714284</v>
      </c>
    </row>
    <row r="35" spans="2:22" ht="13.5" customHeight="1" x14ac:dyDescent="0.15">
      <c r="B35" s="1163"/>
      <c r="C35" s="307"/>
      <c r="D35" s="307"/>
      <c r="E35" s="531"/>
      <c r="F35" s="307"/>
      <c r="G35" s="138"/>
      <c r="H35" s="150"/>
      <c r="I35" s="1168" t="s">
        <v>0</v>
      </c>
      <c r="J35" s="147" t="s">
        <v>337</v>
      </c>
      <c r="K35" s="1174">
        <v>2160000</v>
      </c>
      <c r="L35" s="1174"/>
      <c r="M35" s="652">
        <v>1000</v>
      </c>
      <c r="N35" s="231">
        <f>+K35/M35*10*0.014*0.3</f>
        <v>90.720000000000013</v>
      </c>
    </row>
    <row r="36" spans="2:22" ht="14.25" thickBot="1" x14ac:dyDescent="0.2">
      <c r="B36" s="1164"/>
      <c r="C36" s="139" t="s">
        <v>114</v>
      </c>
      <c r="D36" s="139"/>
      <c r="E36" s="670"/>
      <c r="F36" s="139"/>
      <c r="G36" s="140">
        <f>SUM(G28:G35)</f>
        <v>11461.353999999999</v>
      </c>
      <c r="H36" s="150"/>
      <c r="I36" s="1169"/>
      <c r="J36" s="147" t="s">
        <v>338</v>
      </c>
      <c r="K36" s="1174">
        <v>3024000</v>
      </c>
      <c r="L36" s="1174"/>
      <c r="M36" s="652">
        <v>1000</v>
      </c>
      <c r="N36" s="231">
        <f>+K36/M36*10*0.014*0.3</f>
        <v>127.008</v>
      </c>
      <c r="P36" s="561" t="s">
        <v>183</v>
      </c>
      <c r="Q36" s="118"/>
      <c r="R36" s="118"/>
      <c r="S36" s="118"/>
      <c r="T36" s="118"/>
    </row>
    <row r="37" spans="2:22" ht="14.25" thickTop="1" x14ac:dyDescent="0.15">
      <c r="B37" s="1161" t="s">
        <v>136</v>
      </c>
      <c r="C37" s="307" t="s">
        <v>1025</v>
      </c>
      <c r="D37" s="307">
        <v>6.25</v>
      </c>
      <c r="E37" s="531" t="s">
        <v>937</v>
      </c>
      <c r="F37" s="307">
        <v>410.5</v>
      </c>
      <c r="G37" s="138">
        <f>D37*F37</f>
        <v>2565.625</v>
      </c>
      <c r="H37" s="150"/>
      <c r="I37" s="1169"/>
      <c r="J37" s="147"/>
      <c r="K37" s="1174"/>
      <c r="L37" s="1174"/>
      <c r="M37" s="652"/>
      <c r="N37" s="231"/>
      <c r="O37" s="161"/>
      <c r="P37" s="224" t="s">
        <v>172</v>
      </c>
      <c r="Q37" s="1175" t="s">
        <v>184</v>
      </c>
      <c r="R37" s="1175"/>
      <c r="S37" s="653" t="s">
        <v>187</v>
      </c>
      <c r="T37" s="653" t="s">
        <v>186</v>
      </c>
      <c r="U37" s="570" t="s">
        <v>233</v>
      </c>
      <c r="V37" s="546" t="s">
        <v>473</v>
      </c>
    </row>
    <row r="38" spans="2:22" x14ac:dyDescent="0.15">
      <c r="B38" s="1163"/>
      <c r="C38" s="307" t="s">
        <v>1026</v>
      </c>
      <c r="D38" s="307">
        <v>3.33</v>
      </c>
      <c r="E38" s="531" t="s">
        <v>937</v>
      </c>
      <c r="F38" s="307">
        <v>410.5</v>
      </c>
      <c r="G38" s="138">
        <f>D38*F38</f>
        <v>1366.9649999999999</v>
      </c>
      <c r="H38" s="150"/>
      <c r="I38" s="1169"/>
      <c r="J38" s="147"/>
      <c r="K38" s="1174"/>
      <c r="L38" s="1174"/>
      <c r="M38" s="652"/>
      <c r="N38" s="231"/>
      <c r="O38" s="161"/>
      <c r="P38" s="1176" t="s">
        <v>185</v>
      </c>
      <c r="Q38" s="228" t="s">
        <v>475</v>
      </c>
      <c r="R38" s="665" t="s">
        <v>847</v>
      </c>
      <c r="S38" s="229"/>
      <c r="T38" s="246"/>
      <c r="U38" s="229">
        <v>10</v>
      </c>
      <c r="V38" s="231">
        <v>4263</v>
      </c>
    </row>
    <row r="39" spans="2:22" x14ac:dyDescent="0.15">
      <c r="B39" s="1163"/>
      <c r="C39" s="307" t="s">
        <v>1027</v>
      </c>
      <c r="D39" s="307">
        <v>500</v>
      </c>
      <c r="E39" s="531" t="s">
        <v>938</v>
      </c>
      <c r="F39" s="307">
        <v>4.4800000000000004</v>
      </c>
      <c r="G39" s="138">
        <f t="shared" ref="G39:G51" si="8">D39*F39</f>
        <v>2240</v>
      </c>
      <c r="H39" s="150"/>
      <c r="I39" s="1169"/>
      <c r="J39" s="147" t="s">
        <v>474</v>
      </c>
      <c r="K39" s="1174">
        <v>380</v>
      </c>
      <c r="L39" s="1174"/>
      <c r="M39" s="652">
        <v>200</v>
      </c>
      <c r="N39" s="231">
        <f>M39*380/10</f>
        <v>7600</v>
      </c>
      <c r="O39" s="161"/>
      <c r="P39" s="1177"/>
      <c r="Q39" s="228"/>
      <c r="R39" s="245"/>
      <c r="S39" s="229"/>
      <c r="T39" s="246"/>
      <c r="U39" s="229"/>
      <c r="V39" s="231"/>
    </row>
    <row r="40" spans="2:22" x14ac:dyDescent="0.15">
      <c r="B40" s="1163"/>
      <c r="C40" s="307" t="s">
        <v>1028</v>
      </c>
      <c r="D40" s="307">
        <v>100</v>
      </c>
      <c r="E40" s="531" t="s">
        <v>939</v>
      </c>
      <c r="F40" s="307">
        <v>15.2</v>
      </c>
      <c r="G40" s="138">
        <f t="shared" si="8"/>
        <v>1520</v>
      </c>
      <c r="H40" s="150"/>
      <c r="I40" s="1169"/>
      <c r="J40" s="147"/>
      <c r="K40" s="1174"/>
      <c r="L40" s="1174"/>
      <c r="M40" s="652"/>
      <c r="N40" s="231"/>
      <c r="O40" s="161"/>
      <c r="P40" s="1177"/>
      <c r="Q40" s="228"/>
      <c r="R40" s="245"/>
      <c r="S40" s="229"/>
      <c r="T40" s="246"/>
      <c r="U40" s="229"/>
      <c r="V40" s="231"/>
    </row>
    <row r="41" spans="2:22" x14ac:dyDescent="0.15">
      <c r="B41" s="1163"/>
      <c r="C41" s="307" t="s">
        <v>1029</v>
      </c>
      <c r="D41" s="307">
        <v>167</v>
      </c>
      <c r="E41" s="531" t="s">
        <v>940</v>
      </c>
      <c r="F41" s="307">
        <v>13.14</v>
      </c>
      <c r="G41" s="138">
        <f t="shared" si="8"/>
        <v>2194.38</v>
      </c>
      <c r="H41" s="150"/>
      <c r="I41" s="1169"/>
      <c r="J41" s="147"/>
      <c r="K41" s="1174"/>
      <c r="L41" s="1174"/>
      <c r="M41" s="652"/>
      <c r="N41" s="231"/>
      <c r="O41" s="161"/>
      <c r="P41" s="1177"/>
      <c r="Q41" s="228"/>
      <c r="R41" s="245"/>
      <c r="S41" s="229"/>
      <c r="T41" s="246"/>
      <c r="U41" s="229"/>
      <c r="V41" s="231"/>
    </row>
    <row r="42" spans="2:22" ht="14.25" thickBot="1" x14ac:dyDescent="0.2">
      <c r="B42" s="1163"/>
      <c r="C42" s="307" t="s">
        <v>1030</v>
      </c>
      <c r="D42" s="307">
        <v>250</v>
      </c>
      <c r="E42" s="531" t="s">
        <v>941</v>
      </c>
      <c r="F42" s="307">
        <v>4.9400000000000004</v>
      </c>
      <c r="G42" s="138">
        <f t="shared" si="8"/>
        <v>1235</v>
      </c>
      <c r="H42" s="150"/>
      <c r="I42" s="1170"/>
      <c r="J42" s="225" t="s">
        <v>115</v>
      </c>
      <c r="K42" s="1179"/>
      <c r="L42" s="1180"/>
      <c r="M42" s="226"/>
      <c r="N42" s="230">
        <f>SUM(N35:N41)</f>
        <v>7817.7280000000001</v>
      </c>
      <c r="O42" s="161"/>
      <c r="P42" s="1177"/>
      <c r="Q42" s="228"/>
      <c r="R42" s="245"/>
      <c r="S42" s="229"/>
      <c r="T42" s="246"/>
      <c r="U42" s="229"/>
      <c r="V42" s="231"/>
    </row>
    <row r="43" spans="2:22" ht="14.25" customHeight="1" thickTop="1" x14ac:dyDescent="0.15">
      <c r="B43" s="1163"/>
      <c r="C43" s="307" t="s">
        <v>1031</v>
      </c>
      <c r="D43" s="307">
        <v>500</v>
      </c>
      <c r="E43" s="531" t="s">
        <v>942</v>
      </c>
      <c r="F43" s="307">
        <v>4.26</v>
      </c>
      <c r="G43" s="138">
        <f t="shared" si="8"/>
        <v>2130</v>
      </c>
      <c r="H43" s="150"/>
      <c r="I43" s="1181" t="s">
        <v>179</v>
      </c>
      <c r="J43" s="227" t="s">
        <v>199</v>
      </c>
      <c r="K43" s="1184">
        <v>8200</v>
      </c>
      <c r="L43" s="1184"/>
      <c r="M43" s="652">
        <v>1000</v>
      </c>
      <c r="N43" s="492">
        <f>+K43/M43*10</f>
        <v>82</v>
      </c>
      <c r="O43" s="161"/>
      <c r="P43" s="1177"/>
      <c r="Q43" s="228"/>
      <c r="R43" s="245"/>
      <c r="S43" s="229"/>
      <c r="T43" s="246"/>
      <c r="U43" s="229"/>
      <c r="V43" s="231"/>
    </row>
    <row r="44" spans="2:22" ht="14.25" thickBot="1" x14ac:dyDescent="0.2">
      <c r="B44" s="1163"/>
      <c r="C44" s="307" t="s">
        <v>1032</v>
      </c>
      <c r="D44" s="307">
        <v>125</v>
      </c>
      <c r="E44" s="531" t="s">
        <v>943</v>
      </c>
      <c r="F44" s="307">
        <v>15.18</v>
      </c>
      <c r="G44" s="138">
        <f t="shared" si="8"/>
        <v>1897.5</v>
      </c>
      <c r="H44" s="150"/>
      <c r="I44" s="1182"/>
      <c r="J44" s="228" t="s">
        <v>192</v>
      </c>
      <c r="K44" s="1174">
        <v>4100</v>
      </c>
      <c r="L44" s="1174"/>
      <c r="M44" s="689">
        <v>1000</v>
      </c>
      <c r="N44" s="492">
        <f>+K44/M44*10</f>
        <v>41</v>
      </c>
      <c r="O44" s="161"/>
      <c r="P44" s="1178"/>
      <c r="Q44" s="232" t="s">
        <v>188</v>
      </c>
      <c r="R44" s="233"/>
      <c r="S44" s="233"/>
      <c r="T44" s="233"/>
      <c r="U44" s="233"/>
      <c r="V44" s="234">
        <f>SUM(V38:V43)</f>
        <v>4263</v>
      </c>
    </row>
    <row r="45" spans="2:22" ht="14.25" thickTop="1" x14ac:dyDescent="0.15">
      <c r="B45" s="1163"/>
      <c r="C45" s="307" t="s">
        <v>1033</v>
      </c>
      <c r="D45" s="307">
        <v>167</v>
      </c>
      <c r="E45" s="531" t="s">
        <v>944</v>
      </c>
      <c r="F45" s="307">
        <v>19.2</v>
      </c>
      <c r="G45" s="138">
        <f t="shared" si="8"/>
        <v>3206.4</v>
      </c>
      <c r="H45" s="150"/>
      <c r="I45" s="1182"/>
      <c r="J45" s="147"/>
      <c r="K45" s="1174"/>
      <c r="L45" s="1174"/>
      <c r="M45" s="652"/>
      <c r="N45" s="231"/>
      <c r="O45" s="161"/>
      <c r="P45" s="1188" t="s">
        <v>193</v>
      </c>
      <c r="Q45" s="1185" t="s">
        <v>200</v>
      </c>
      <c r="R45" s="247"/>
      <c r="S45" s="228"/>
      <c r="T45" s="246"/>
      <c r="U45" s="228"/>
      <c r="V45" s="231"/>
    </row>
    <row r="46" spans="2:22" ht="14.25" thickBot="1" x14ac:dyDescent="0.2">
      <c r="B46" s="1163"/>
      <c r="C46" s="307" t="s">
        <v>1034</v>
      </c>
      <c r="D46" s="307">
        <v>167</v>
      </c>
      <c r="E46" s="531" t="s">
        <v>945</v>
      </c>
      <c r="F46" s="307">
        <v>8.5399999999999991</v>
      </c>
      <c r="G46" s="138">
        <f t="shared" si="8"/>
        <v>1426.1799999999998</v>
      </c>
      <c r="H46" s="150"/>
      <c r="I46" s="1183"/>
      <c r="J46" s="225" t="s">
        <v>115</v>
      </c>
      <c r="K46" s="1179"/>
      <c r="L46" s="1180"/>
      <c r="M46" s="226"/>
      <c r="N46" s="230">
        <f>SUM(N43:N45)</f>
        <v>123</v>
      </c>
      <c r="O46" s="161"/>
      <c r="P46" s="1177"/>
      <c r="Q46" s="1186"/>
      <c r="R46" s="247" t="s">
        <v>201</v>
      </c>
      <c r="S46" s="228">
        <v>24040</v>
      </c>
      <c r="T46" s="246">
        <v>1</v>
      </c>
      <c r="U46" s="228">
        <v>1000</v>
      </c>
      <c r="V46" s="231">
        <f>+S46*T46/U46*10</f>
        <v>240.39999999999998</v>
      </c>
    </row>
    <row r="47" spans="2:22" ht="14.25" customHeight="1" thickTop="1" x14ac:dyDescent="0.15">
      <c r="B47" s="1163"/>
      <c r="C47" s="307" t="s">
        <v>1035</v>
      </c>
      <c r="D47" s="307">
        <v>1000</v>
      </c>
      <c r="E47" s="531" t="s">
        <v>946</v>
      </c>
      <c r="F47" s="307">
        <v>2.94</v>
      </c>
      <c r="G47" s="138">
        <f t="shared" si="8"/>
        <v>2940</v>
      </c>
      <c r="H47" s="150"/>
      <c r="I47" s="1181" t="s">
        <v>180</v>
      </c>
      <c r="J47" s="227" t="s">
        <v>199</v>
      </c>
      <c r="K47" s="1184">
        <v>11500</v>
      </c>
      <c r="L47" s="1184"/>
      <c r="M47" s="652">
        <v>1000</v>
      </c>
      <c r="N47" s="492">
        <f>+K47/M47*10</f>
        <v>115</v>
      </c>
      <c r="O47" s="161"/>
      <c r="P47" s="1177"/>
      <c r="Q47" s="1186"/>
      <c r="R47" s="247"/>
      <c r="S47" s="228"/>
      <c r="T47" s="228"/>
      <c r="U47" s="147"/>
      <c r="V47" s="248"/>
    </row>
    <row r="48" spans="2:22" x14ac:dyDescent="0.15">
      <c r="B48" s="1163"/>
      <c r="C48" s="307"/>
      <c r="D48" s="307"/>
      <c r="E48" s="531"/>
      <c r="F48" s="307"/>
      <c r="G48" s="138"/>
      <c r="H48" s="150"/>
      <c r="I48" s="1182"/>
      <c r="J48" s="228"/>
      <c r="K48" s="1174"/>
      <c r="L48" s="1174"/>
      <c r="M48" s="652">
        <v>1000</v>
      </c>
      <c r="N48" s="231"/>
      <c r="O48" s="161"/>
      <c r="P48" s="1177"/>
      <c r="Q48" s="1186"/>
      <c r="R48" s="247" t="s">
        <v>192</v>
      </c>
      <c r="S48" s="228">
        <v>15600</v>
      </c>
      <c r="T48" s="246">
        <v>1</v>
      </c>
      <c r="U48" s="228">
        <v>1000</v>
      </c>
      <c r="V48" s="231">
        <f>+S48*T48/U48*10</f>
        <v>156</v>
      </c>
    </row>
    <row r="49" spans="2:22" ht="14.25" thickBot="1" x14ac:dyDescent="0.2">
      <c r="B49" s="1164"/>
      <c r="C49" s="141" t="s">
        <v>115</v>
      </c>
      <c r="D49" s="142"/>
      <c r="E49" s="141"/>
      <c r="F49" s="142"/>
      <c r="G49" s="143">
        <f>SUM(G37:G48)</f>
        <v>22722.050000000003</v>
      </c>
      <c r="H49" s="150"/>
      <c r="I49" s="1182"/>
      <c r="J49" s="147"/>
      <c r="K49" s="1174"/>
      <c r="L49" s="1174"/>
      <c r="M49" s="652"/>
      <c r="N49" s="231"/>
      <c r="O49" s="161"/>
      <c r="P49" s="1177"/>
      <c r="Q49" s="1187"/>
      <c r="R49" s="247"/>
      <c r="S49" s="228"/>
      <c r="T49" s="228"/>
      <c r="U49" s="147"/>
      <c r="V49" s="248"/>
    </row>
    <row r="50" spans="2:22" ht="15" thickTop="1" thickBot="1" x14ac:dyDescent="0.2">
      <c r="B50" s="1161" t="s">
        <v>29</v>
      </c>
      <c r="C50" s="307" t="s">
        <v>1025</v>
      </c>
      <c r="D50" s="307">
        <v>1000</v>
      </c>
      <c r="E50" s="531" t="s">
        <v>947</v>
      </c>
      <c r="F50" s="307">
        <v>2.35</v>
      </c>
      <c r="G50" s="138">
        <f t="shared" si="8"/>
        <v>2350</v>
      </c>
      <c r="H50" s="150"/>
      <c r="I50" s="1183"/>
      <c r="J50" s="225" t="s">
        <v>115</v>
      </c>
      <c r="K50" s="1179"/>
      <c r="L50" s="1180"/>
      <c r="M50" s="226"/>
      <c r="N50" s="230">
        <f>SUM(N47:N49)</f>
        <v>115</v>
      </c>
      <c r="O50" s="161"/>
      <c r="P50" s="1177"/>
      <c r="Q50" s="232" t="s">
        <v>188</v>
      </c>
      <c r="R50" s="233"/>
      <c r="S50" s="233"/>
      <c r="T50" s="233"/>
      <c r="U50" s="233"/>
      <c r="V50" s="234">
        <f>SUM(V45:V49)</f>
        <v>396.4</v>
      </c>
    </row>
    <row r="51" spans="2:22" ht="14.25" customHeight="1" thickTop="1" x14ac:dyDescent="0.15">
      <c r="B51" s="1090"/>
      <c r="C51" s="307" t="s">
        <v>1036</v>
      </c>
      <c r="D51" s="307">
        <v>500</v>
      </c>
      <c r="E51" s="531" t="s">
        <v>948</v>
      </c>
      <c r="F51" s="307">
        <v>3.786</v>
      </c>
      <c r="G51" s="138">
        <f t="shared" si="8"/>
        <v>1893</v>
      </c>
      <c r="H51" s="150"/>
      <c r="I51" s="1181" t="s">
        <v>181</v>
      </c>
      <c r="J51" s="652" t="s">
        <v>192</v>
      </c>
      <c r="K51" s="1195">
        <v>5000</v>
      </c>
      <c r="L51" s="1196"/>
      <c r="M51" s="652">
        <v>1000</v>
      </c>
      <c r="N51" s="492">
        <f>+K51/M51*10</f>
        <v>50</v>
      </c>
      <c r="O51" s="161"/>
      <c r="P51" s="1177"/>
      <c r="Q51" s="1185" t="s">
        <v>202</v>
      </c>
      <c r="R51" s="247"/>
      <c r="S51" s="228"/>
      <c r="T51" s="246"/>
      <c r="U51" s="228"/>
      <c r="V51" s="231"/>
    </row>
    <row r="52" spans="2:22" x14ac:dyDescent="0.15">
      <c r="B52" s="1090"/>
      <c r="C52" s="307"/>
      <c r="D52" s="307"/>
      <c r="E52" s="531"/>
      <c r="F52" s="307"/>
      <c r="G52" s="138"/>
      <c r="H52" s="150"/>
      <c r="I52" s="1182"/>
      <c r="J52" s="666" t="s">
        <v>848</v>
      </c>
      <c r="K52" s="1195">
        <v>5900</v>
      </c>
      <c r="L52" s="1196"/>
      <c r="M52" s="235">
        <v>1000</v>
      </c>
      <c r="N52" s="492">
        <f>+K52/M52*10</f>
        <v>59</v>
      </c>
      <c r="O52" s="161"/>
      <c r="P52" s="1177"/>
      <c r="Q52" s="1186"/>
      <c r="R52" s="247" t="s">
        <v>201</v>
      </c>
      <c r="S52" s="228">
        <v>60000</v>
      </c>
      <c r="T52" s="246">
        <v>1</v>
      </c>
      <c r="U52" s="228">
        <v>1000</v>
      </c>
      <c r="V52" s="231">
        <f>+S52*T52/U52*10</f>
        <v>600</v>
      </c>
    </row>
    <row r="53" spans="2:22" ht="14.25" thickBot="1" x14ac:dyDescent="0.2">
      <c r="B53" s="1148"/>
      <c r="C53" s="141" t="s">
        <v>115</v>
      </c>
      <c r="D53" s="142"/>
      <c r="E53" s="141"/>
      <c r="F53" s="142"/>
      <c r="G53" s="143">
        <f>SUM(G50:G52)</f>
        <v>4243</v>
      </c>
      <c r="I53" s="1182"/>
      <c r="J53" s="228" t="s">
        <v>879</v>
      </c>
      <c r="K53" s="1197">
        <v>1600</v>
      </c>
      <c r="L53" s="1198"/>
      <c r="M53" s="235">
        <v>1000</v>
      </c>
      <c r="N53" s="492">
        <f>+K53/M53*10</f>
        <v>16</v>
      </c>
      <c r="O53" s="161"/>
      <c r="P53" s="1177"/>
      <c r="Q53" s="1186"/>
      <c r="R53" s="247"/>
      <c r="S53" s="228"/>
      <c r="T53" s="228"/>
      <c r="U53" s="147"/>
      <c r="V53" s="248"/>
    </row>
    <row r="54" spans="2:22" ht="14.25" thickTop="1" x14ac:dyDescent="0.15">
      <c r="B54" s="1161" t="s">
        <v>138</v>
      </c>
      <c r="C54" s="307" t="s">
        <v>1037</v>
      </c>
      <c r="D54" s="307">
        <v>1500</v>
      </c>
      <c r="E54" s="531" t="s">
        <v>656</v>
      </c>
      <c r="F54" s="307">
        <v>1.302</v>
      </c>
      <c r="G54" s="138">
        <f>D54*F54</f>
        <v>1953</v>
      </c>
      <c r="I54" s="1182"/>
      <c r="J54" s="652"/>
      <c r="K54" s="1195"/>
      <c r="L54" s="1196"/>
      <c r="M54" s="235"/>
      <c r="N54" s="231"/>
      <c r="O54" s="161"/>
      <c r="P54" s="1177"/>
      <c r="Q54" s="1186"/>
      <c r="R54" s="247" t="s">
        <v>192</v>
      </c>
      <c r="S54" s="228">
        <v>25000</v>
      </c>
      <c r="T54" s="246">
        <v>1</v>
      </c>
      <c r="U54" s="228">
        <v>1000</v>
      </c>
      <c r="V54" s="231">
        <f>+S54*T54/U54*10</f>
        <v>250</v>
      </c>
    </row>
    <row r="55" spans="2:22" x14ac:dyDescent="0.15">
      <c r="B55" s="1090"/>
      <c r="C55" s="307" t="s">
        <v>1038</v>
      </c>
      <c r="D55" s="307">
        <v>50</v>
      </c>
      <c r="E55" s="531" t="s">
        <v>949</v>
      </c>
      <c r="F55" s="307">
        <v>0.66</v>
      </c>
      <c r="G55" s="138">
        <f>D55*F55</f>
        <v>33</v>
      </c>
      <c r="I55" s="1182"/>
      <c r="J55" s="228"/>
      <c r="K55" s="1197"/>
      <c r="L55" s="1198"/>
      <c r="M55" s="235"/>
      <c r="N55" s="244"/>
      <c r="O55" s="161"/>
      <c r="P55" s="1177"/>
      <c r="Q55" s="1187"/>
      <c r="R55" s="247"/>
      <c r="S55" s="228"/>
      <c r="T55" s="228"/>
      <c r="U55" s="147"/>
      <c r="V55" s="248"/>
    </row>
    <row r="56" spans="2:22" x14ac:dyDescent="0.15">
      <c r="B56" s="1090"/>
      <c r="C56" s="307" t="s">
        <v>1039</v>
      </c>
      <c r="D56" s="307">
        <v>167</v>
      </c>
      <c r="E56" s="531" t="s">
        <v>950</v>
      </c>
      <c r="F56" s="307">
        <v>35.9</v>
      </c>
      <c r="G56" s="138">
        <f>D56*F56</f>
        <v>5995.3</v>
      </c>
      <c r="I56" s="1168"/>
      <c r="J56" s="543" t="s">
        <v>115</v>
      </c>
      <c r="K56" s="1190"/>
      <c r="L56" s="1191"/>
      <c r="M56" s="544"/>
      <c r="N56" s="545">
        <f>SUM(N51:N55)</f>
        <v>125</v>
      </c>
      <c r="O56" s="161"/>
      <c r="P56" s="1189"/>
      <c r="Q56" s="251" t="s">
        <v>188</v>
      </c>
      <c r="R56" s="252"/>
      <c r="S56" s="252"/>
      <c r="T56" s="252"/>
      <c r="U56" s="252"/>
      <c r="V56" s="253">
        <f>SUM(V51:V55)</f>
        <v>850</v>
      </c>
    </row>
    <row r="57" spans="2:22" ht="14.25" thickBot="1" x14ac:dyDescent="0.2">
      <c r="B57" s="1173"/>
      <c r="C57" s="144" t="s">
        <v>118</v>
      </c>
      <c r="D57" s="145"/>
      <c r="E57" s="144"/>
      <c r="F57" s="145"/>
      <c r="G57" s="146">
        <f>SUM(G54:G56)</f>
        <v>7981.3</v>
      </c>
      <c r="I57" s="1192" t="s">
        <v>182</v>
      </c>
      <c r="J57" s="1172"/>
      <c r="K57" s="1193"/>
      <c r="L57" s="1194"/>
      <c r="M57" s="168"/>
      <c r="N57" s="250">
        <f>SUM(N42,N46,N50,N56)</f>
        <v>8180.7280000000001</v>
      </c>
      <c r="O57" s="161"/>
      <c r="P57" s="1192" t="s">
        <v>182</v>
      </c>
      <c r="Q57" s="1172"/>
      <c r="R57" s="249"/>
      <c r="S57" s="249"/>
      <c r="T57" s="249"/>
      <c r="U57" s="249"/>
      <c r="V57" s="250">
        <f>SUM(V44,V50,V56)</f>
        <v>5509.4</v>
      </c>
    </row>
    <row r="58" spans="2:22" x14ac:dyDescent="0.15">
      <c r="O58" s="161"/>
      <c r="V58" s="26"/>
    </row>
    <row r="59" spans="2:22" x14ac:dyDescent="0.15">
      <c r="I59" s="161"/>
      <c r="J59" s="161"/>
      <c r="K59" s="161"/>
      <c r="L59" s="161"/>
      <c r="M59" s="161"/>
      <c r="N59" s="161"/>
      <c r="O59" s="161"/>
    </row>
    <row r="60" spans="2:22" x14ac:dyDescent="0.15">
      <c r="I60" s="161"/>
      <c r="J60" s="161"/>
      <c r="K60" s="161"/>
      <c r="L60" s="161"/>
      <c r="M60" s="161"/>
      <c r="N60" s="161"/>
      <c r="O60" s="161"/>
    </row>
    <row r="61" spans="2:22" x14ac:dyDescent="0.15">
      <c r="I61" s="161"/>
      <c r="J61" s="161"/>
      <c r="K61" s="161"/>
      <c r="L61" s="161"/>
      <c r="M61" s="161"/>
      <c r="N61" s="161"/>
      <c r="O61" s="161"/>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5:15" s="26" customFormat="1" x14ac:dyDescent="0.15">
      <c r="E65" s="672"/>
      <c r="I65" s="161"/>
      <c r="J65" s="161"/>
      <c r="K65" s="161"/>
      <c r="L65" s="161"/>
      <c r="M65" s="161"/>
      <c r="N65" s="161"/>
      <c r="O65" s="161"/>
    </row>
    <row r="66" spans="5:15" s="26" customFormat="1" x14ac:dyDescent="0.15">
      <c r="E66" s="672"/>
      <c r="I66" s="161"/>
      <c r="J66" s="161"/>
      <c r="K66" s="161"/>
      <c r="L66" s="161"/>
      <c r="M66" s="161"/>
      <c r="N66" s="161"/>
      <c r="O66" s="161"/>
    </row>
    <row r="67" spans="5:15" s="26" customFormat="1" x14ac:dyDescent="0.15">
      <c r="E67" s="672"/>
      <c r="I67" s="161"/>
      <c r="J67" s="161"/>
      <c r="K67" s="161"/>
      <c r="L67" s="161"/>
      <c r="M67" s="161"/>
      <c r="N67" s="161"/>
      <c r="O67" s="161"/>
    </row>
    <row r="68" spans="5:15" s="26" customFormat="1" x14ac:dyDescent="0.15">
      <c r="E68" s="672"/>
      <c r="I68" s="161"/>
      <c r="J68" s="161"/>
      <c r="K68" s="161"/>
      <c r="L68" s="161"/>
      <c r="M68" s="161"/>
      <c r="N68" s="161"/>
      <c r="O68" s="161"/>
    </row>
    <row r="69" spans="5:15" s="26" customFormat="1" x14ac:dyDescent="0.15">
      <c r="E69" s="672"/>
      <c r="I69" s="161"/>
      <c r="J69" s="161"/>
      <c r="K69" s="161"/>
      <c r="L69" s="161"/>
      <c r="M69" s="161"/>
      <c r="N69" s="161"/>
      <c r="O69" s="161"/>
    </row>
    <row r="70" spans="5:15" s="26" customFormat="1" x14ac:dyDescent="0.15">
      <c r="E70" s="672"/>
      <c r="I70" s="161"/>
      <c r="J70" s="161"/>
      <c r="K70" s="161"/>
      <c r="L70" s="161"/>
      <c r="M70" s="161"/>
      <c r="N70" s="161"/>
      <c r="O70" s="161"/>
    </row>
    <row r="71" spans="5:15" s="26" customFormat="1" x14ac:dyDescent="0.15">
      <c r="E71" s="672"/>
      <c r="I71" s="161"/>
      <c r="J71" s="161"/>
      <c r="K71" s="161"/>
      <c r="L71" s="161"/>
      <c r="M71" s="161"/>
      <c r="N71" s="161"/>
      <c r="O71" s="161"/>
    </row>
    <row r="72" spans="5:15" s="26" customFormat="1" x14ac:dyDescent="0.15">
      <c r="E72" s="672"/>
      <c r="I72" s="161"/>
      <c r="J72" s="161"/>
      <c r="K72" s="161"/>
      <c r="L72" s="161"/>
      <c r="M72" s="161"/>
      <c r="N72" s="161"/>
      <c r="O72" s="161"/>
    </row>
    <row r="73" spans="5:15" s="26" customFormat="1" x14ac:dyDescent="0.15">
      <c r="E73" s="672"/>
      <c r="I73" s="161"/>
      <c r="J73" s="161"/>
      <c r="K73" s="161"/>
      <c r="L73" s="161"/>
      <c r="M73" s="161"/>
      <c r="N73" s="161"/>
      <c r="O73" s="161"/>
    </row>
    <row r="74" spans="5:15" s="26" customFormat="1" x14ac:dyDescent="0.15">
      <c r="E74" s="672"/>
      <c r="I74" s="161"/>
      <c r="J74" s="161"/>
      <c r="K74" s="161"/>
      <c r="L74" s="161"/>
      <c r="M74" s="161"/>
      <c r="N74" s="161"/>
      <c r="O74" s="161"/>
    </row>
    <row r="75" spans="5:15" s="26" customFormat="1" x14ac:dyDescent="0.15">
      <c r="E75" s="672"/>
      <c r="I75" s="161"/>
      <c r="J75" s="161"/>
      <c r="K75" s="161"/>
      <c r="L75" s="161"/>
      <c r="M75" s="161"/>
      <c r="N75" s="161"/>
      <c r="O75" s="161"/>
    </row>
    <row r="76" spans="5:15" s="26" customFormat="1" x14ac:dyDescent="0.15">
      <c r="E76" s="672"/>
      <c r="I76" s="161"/>
      <c r="J76" s="161"/>
      <c r="K76" s="161"/>
      <c r="L76" s="161"/>
      <c r="M76" s="161"/>
      <c r="N76" s="161"/>
      <c r="O76" s="161"/>
    </row>
    <row r="77" spans="5:15" s="26" customFormat="1" x14ac:dyDescent="0.15">
      <c r="E77" s="672"/>
      <c r="I77" s="161"/>
      <c r="J77" s="161"/>
      <c r="K77" s="161"/>
      <c r="L77" s="161"/>
      <c r="M77" s="161"/>
      <c r="N77" s="161"/>
      <c r="O77" s="161"/>
    </row>
    <row r="78" spans="5:15" s="26" customFormat="1" x14ac:dyDescent="0.15">
      <c r="E78" s="672"/>
      <c r="I78" s="161"/>
      <c r="J78" s="161"/>
      <c r="K78" s="161"/>
      <c r="L78" s="161"/>
      <c r="M78" s="161"/>
      <c r="N78" s="161"/>
      <c r="O78" s="161"/>
    </row>
    <row r="79" spans="5:15" s="26" customFormat="1" x14ac:dyDescent="0.15">
      <c r="E79" s="672"/>
      <c r="I79" s="161"/>
      <c r="J79" s="161"/>
      <c r="K79" s="161"/>
      <c r="L79" s="161"/>
      <c r="M79" s="161"/>
      <c r="N79" s="161"/>
      <c r="O79" s="161"/>
    </row>
    <row r="80" spans="5:15" s="26" customFormat="1" x14ac:dyDescent="0.15">
      <c r="E80" s="672"/>
      <c r="I80" s="161"/>
      <c r="J80" s="161"/>
      <c r="K80" s="161"/>
      <c r="L80" s="161"/>
      <c r="M80" s="161"/>
      <c r="N80" s="161"/>
      <c r="O80" s="161"/>
    </row>
    <row r="81" spans="2:15" s="26" customFormat="1" x14ac:dyDescent="0.15">
      <c r="E81" s="672"/>
      <c r="H81" s="161"/>
      <c r="I81" s="161"/>
      <c r="J81" s="161"/>
      <c r="K81" s="161"/>
      <c r="L81" s="161"/>
      <c r="M81" s="161"/>
      <c r="N81" s="161"/>
      <c r="O81" s="161"/>
    </row>
    <row r="82" spans="2:15" s="26" customFormat="1" x14ac:dyDescent="0.15">
      <c r="E82" s="672"/>
      <c r="H82" s="161"/>
      <c r="I82" s="161"/>
      <c r="J82" s="161"/>
      <c r="K82" s="161"/>
      <c r="L82" s="161"/>
      <c r="M82" s="161"/>
      <c r="N82" s="161"/>
      <c r="O82" s="161"/>
    </row>
    <row r="83" spans="2:15" s="26" customFormat="1" x14ac:dyDescent="0.15">
      <c r="B83" s="149"/>
      <c r="C83" s="150"/>
      <c r="D83" s="150"/>
      <c r="E83" s="149"/>
      <c r="F83" s="150"/>
      <c r="H83" s="161"/>
      <c r="I83" s="161"/>
      <c r="J83" s="161"/>
      <c r="K83" s="161"/>
      <c r="L83" s="161"/>
      <c r="M83" s="161"/>
      <c r="N83" s="161"/>
      <c r="O83" s="161"/>
    </row>
    <row r="84" spans="2:15" s="26" customFormat="1" x14ac:dyDescent="0.15">
      <c r="B84" s="149"/>
      <c r="C84" s="150"/>
      <c r="D84" s="150"/>
      <c r="E84" s="149"/>
      <c r="F84" s="150"/>
      <c r="H84" s="161"/>
      <c r="I84" s="161"/>
      <c r="J84" s="161"/>
      <c r="K84" s="161"/>
      <c r="L84" s="161"/>
      <c r="M84" s="161"/>
      <c r="N84" s="161"/>
      <c r="O84" s="161"/>
    </row>
    <row r="85" spans="2:15" s="26" customFormat="1" x14ac:dyDescent="0.15">
      <c r="E85" s="672"/>
      <c r="H85" s="161"/>
      <c r="I85" s="161"/>
      <c r="J85" s="161"/>
      <c r="K85" s="161"/>
      <c r="L85" s="161"/>
      <c r="M85" s="161"/>
      <c r="N85" s="161"/>
      <c r="O85" s="161"/>
    </row>
    <row r="86" spans="2:15" s="26" customFormat="1" x14ac:dyDescent="0.15">
      <c r="E86" s="672"/>
      <c r="H86" s="161"/>
      <c r="I86" s="161"/>
      <c r="J86" s="161"/>
      <c r="K86" s="161"/>
      <c r="L86" s="161"/>
      <c r="M86" s="161"/>
      <c r="N86" s="161"/>
      <c r="O86" s="161"/>
    </row>
    <row r="87" spans="2:15" s="26" customFormat="1" x14ac:dyDescent="0.15">
      <c r="E87" s="672"/>
      <c r="H87" s="161"/>
      <c r="I87" s="161"/>
      <c r="J87" s="161"/>
      <c r="K87" s="161"/>
      <c r="L87" s="161"/>
      <c r="M87" s="161"/>
      <c r="N87" s="161"/>
      <c r="O87" s="161"/>
    </row>
    <row r="88" spans="2:15" s="26" customFormat="1" x14ac:dyDescent="0.15">
      <c r="E88" s="672"/>
      <c r="H88" s="161"/>
      <c r="I88" s="161"/>
      <c r="J88" s="161"/>
      <c r="K88" s="161"/>
      <c r="L88" s="161"/>
      <c r="M88" s="161"/>
      <c r="N88" s="161"/>
      <c r="O88" s="161"/>
    </row>
    <row r="89" spans="2:15" s="26" customFormat="1" x14ac:dyDescent="0.15">
      <c r="E89" s="672"/>
      <c r="H89" s="161"/>
      <c r="I89" s="161"/>
      <c r="J89" s="161"/>
      <c r="K89" s="161"/>
      <c r="L89" s="161"/>
      <c r="M89" s="161"/>
      <c r="N89" s="161"/>
      <c r="O89" s="161"/>
    </row>
    <row r="90" spans="2:15" s="26" customFormat="1" x14ac:dyDescent="0.15">
      <c r="E90" s="672"/>
      <c r="H90" s="161"/>
      <c r="I90" s="161"/>
      <c r="J90" s="161"/>
      <c r="K90" s="161"/>
      <c r="L90" s="161"/>
      <c r="M90" s="161"/>
      <c r="N90" s="161"/>
      <c r="O90" s="161"/>
    </row>
    <row r="91" spans="2:15" s="26" customFormat="1" x14ac:dyDescent="0.15">
      <c r="E91" s="672"/>
      <c r="H91" s="161"/>
      <c r="I91" s="161"/>
      <c r="J91" s="161"/>
      <c r="K91" s="161"/>
      <c r="L91" s="161"/>
      <c r="M91" s="161"/>
      <c r="N91" s="161"/>
      <c r="O91" s="161"/>
    </row>
    <row r="92" spans="2:15" s="26" customFormat="1" x14ac:dyDescent="0.15">
      <c r="E92" s="672"/>
      <c r="H92" s="161"/>
      <c r="I92" s="161"/>
      <c r="J92" s="161"/>
      <c r="K92" s="161"/>
      <c r="L92" s="161"/>
      <c r="M92" s="161"/>
      <c r="N92" s="161"/>
      <c r="O92" s="161"/>
    </row>
    <row r="93" spans="2:15" s="26" customFormat="1" x14ac:dyDescent="0.15">
      <c r="E93" s="672"/>
      <c r="H93" s="161"/>
      <c r="I93" s="161"/>
      <c r="J93" s="161"/>
      <c r="K93" s="161"/>
      <c r="L93" s="161"/>
      <c r="M93" s="161"/>
      <c r="N93" s="161"/>
      <c r="O93" s="161"/>
    </row>
    <row r="94" spans="2:15" s="26" customFormat="1" x14ac:dyDescent="0.15">
      <c r="E94" s="672"/>
      <c r="H94" s="161"/>
      <c r="I94" s="161"/>
      <c r="J94" s="161"/>
      <c r="K94" s="161"/>
      <c r="L94" s="161"/>
      <c r="M94" s="161"/>
      <c r="N94" s="161"/>
      <c r="O94" s="161"/>
    </row>
    <row r="95" spans="2:15" s="26" customFormat="1" x14ac:dyDescent="0.15">
      <c r="E95" s="672"/>
      <c r="H95" s="161"/>
      <c r="I95" s="161"/>
      <c r="J95" s="161"/>
      <c r="K95" s="161"/>
      <c r="L95" s="161"/>
      <c r="M95" s="161"/>
      <c r="N95" s="161"/>
      <c r="O95" s="161"/>
    </row>
    <row r="96" spans="2:15" s="26" customFormat="1" x14ac:dyDescent="0.15">
      <c r="E96" s="672"/>
      <c r="H96" s="161"/>
      <c r="I96" s="161"/>
      <c r="J96" s="161"/>
      <c r="K96" s="161"/>
      <c r="L96" s="161"/>
      <c r="M96" s="161"/>
      <c r="N96" s="161"/>
      <c r="O96" s="161"/>
    </row>
    <row r="97" spans="5:15" s="26" customFormat="1" x14ac:dyDescent="0.15">
      <c r="E97" s="672"/>
      <c r="I97" s="161"/>
      <c r="J97" s="161"/>
      <c r="K97" s="161"/>
      <c r="L97" s="161"/>
      <c r="M97" s="161"/>
      <c r="N97" s="161"/>
      <c r="O97" s="161"/>
    </row>
    <row r="98" spans="5:15" s="26" customFormat="1" x14ac:dyDescent="0.15">
      <c r="E98" s="672"/>
      <c r="I98" s="161"/>
      <c r="J98" s="161"/>
      <c r="K98" s="161"/>
      <c r="L98" s="161"/>
      <c r="M98" s="161"/>
      <c r="N98" s="161"/>
      <c r="O98" s="161"/>
    </row>
    <row r="99" spans="5:15" s="26" customFormat="1" x14ac:dyDescent="0.15">
      <c r="E99" s="672"/>
      <c r="I99" s="161"/>
      <c r="J99" s="161"/>
      <c r="K99" s="161"/>
      <c r="L99" s="161"/>
      <c r="M99" s="161"/>
      <c r="N99" s="161"/>
      <c r="O99" s="161"/>
    </row>
    <row r="100" spans="5:15" s="26" customFormat="1" x14ac:dyDescent="0.15">
      <c r="E100" s="672"/>
      <c r="I100" s="161"/>
      <c r="J100" s="161"/>
      <c r="K100" s="161"/>
      <c r="L100" s="161"/>
      <c r="M100" s="161"/>
      <c r="N100" s="161"/>
      <c r="O100" s="161"/>
    </row>
    <row r="101" spans="5:15" s="26" customFormat="1" x14ac:dyDescent="0.15">
      <c r="E101" s="672"/>
      <c r="I101" s="161"/>
      <c r="J101" s="161"/>
      <c r="K101" s="161"/>
      <c r="L101" s="161"/>
      <c r="M101" s="161"/>
      <c r="N101" s="161"/>
      <c r="O101" s="161"/>
    </row>
    <row r="102" spans="5:15" s="26" customFormat="1" x14ac:dyDescent="0.15">
      <c r="E102" s="672"/>
      <c r="I102" s="161"/>
      <c r="J102" s="161"/>
      <c r="K102" s="161"/>
      <c r="L102" s="161"/>
      <c r="M102" s="161"/>
      <c r="N102" s="161"/>
      <c r="O102" s="161"/>
    </row>
    <row r="103" spans="5:15" s="26" customFormat="1" x14ac:dyDescent="0.15">
      <c r="E103" s="672"/>
      <c r="I103" s="161"/>
      <c r="J103" s="161"/>
      <c r="K103" s="161"/>
      <c r="L103" s="161"/>
      <c r="M103" s="161"/>
      <c r="N103" s="161"/>
      <c r="O103" s="161"/>
    </row>
    <row r="104" spans="5:15" s="26" customFormat="1" x14ac:dyDescent="0.15">
      <c r="E104" s="672"/>
      <c r="I104" s="161"/>
      <c r="J104" s="161"/>
      <c r="K104" s="161"/>
      <c r="L104" s="161"/>
      <c r="M104" s="161"/>
      <c r="N104" s="161"/>
      <c r="O104" s="161"/>
    </row>
    <row r="105" spans="5:15" s="26" customFormat="1" x14ac:dyDescent="0.15">
      <c r="E105" s="672"/>
      <c r="I105" s="161"/>
      <c r="J105" s="161"/>
      <c r="K105" s="161"/>
      <c r="L105" s="161"/>
      <c r="M105" s="161"/>
      <c r="N105" s="161"/>
      <c r="O105" s="161"/>
    </row>
    <row r="106" spans="5:15" s="26" customFormat="1" x14ac:dyDescent="0.15">
      <c r="E106" s="672"/>
      <c r="I106" s="161"/>
      <c r="J106" s="161"/>
      <c r="K106" s="161"/>
      <c r="L106" s="161"/>
      <c r="M106" s="161"/>
      <c r="N106" s="161"/>
      <c r="O106" s="161"/>
    </row>
    <row r="107" spans="5:15" s="26" customFormat="1" x14ac:dyDescent="0.15">
      <c r="E107" s="672"/>
      <c r="I107" s="161"/>
      <c r="J107" s="161"/>
      <c r="K107" s="161"/>
      <c r="L107" s="161"/>
      <c r="M107" s="161"/>
      <c r="N107" s="161"/>
      <c r="O107" s="161"/>
    </row>
    <row r="108" spans="5:15" s="26" customFormat="1" x14ac:dyDescent="0.15">
      <c r="E108" s="672"/>
      <c r="I108" s="161"/>
      <c r="J108" s="161"/>
      <c r="K108" s="161"/>
      <c r="L108" s="161"/>
      <c r="M108" s="161"/>
      <c r="N108" s="161"/>
      <c r="O108" s="161"/>
    </row>
    <row r="109" spans="5:15" s="26" customFormat="1" x14ac:dyDescent="0.15">
      <c r="E109" s="672"/>
      <c r="I109" s="161"/>
      <c r="J109" s="161"/>
      <c r="K109" s="161"/>
      <c r="L109" s="161"/>
      <c r="M109" s="161"/>
      <c r="N109" s="161"/>
      <c r="O109" s="161"/>
    </row>
    <row r="110" spans="5:15" s="26" customFormat="1" x14ac:dyDescent="0.15">
      <c r="E110" s="672"/>
      <c r="I110" s="161"/>
      <c r="J110" s="161"/>
      <c r="K110" s="161"/>
      <c r="L110" s="161"/>
      <c r="M110" s="161"/>
      <c r="N110" s="161"/>
      <c r="O110" s="161"/>
    </row>
    <row r="111" spans="5:15" s="26" customFormat="1" x14ac:dyDescent="0.15">
      <c r="E111" s="672"/>
      <c r="I111" s="161"/>
      <c r="J111" s="161"/>
      <c r="K111" s="161"/>
      <c r="L111" s="161"/>
      <c r="M111" s="161"/>
      <c r="N111" s="161"/>
      <c r="O111" s="161"/>
    </row>
    <row r="112" spans="5:15" s="26" customFormat="1" x14ac:dyDescent="0.15">
      <c r="E112" s="672"/>
      <c r="I112" s="161"/>
      <c r="J112" s="161"/>
      <c r="K112" s="161"/>
      <c r="L112" s="161"/>
      <c r="M112" s="161"/>
      <c r="N112" s="161"/>
      <c r="O112" s="161"/>
    </row>
    <row r="113" spans="5:15" s="26" customFormat="1" x14ac:dyDescent="0.15">
      <c r="E113" s="672"/>
      <c r="I113" s="161"/>
      <c r="J113" s="161"/>
      <c r="K113" s="161"/>
      <c r="L113" s="161"/>
      <c r="M113" s="161"/>
      <c r="N113" s="161"/>
      <c r="O113" s="161"/>
    </row>
    <row r="114" spans="5:15" s="26" customFormat="1" x14ac:dyDescent="0.15">
      <c r="E114" s="672"/>
      <c r="I114" s="161"/>
      <c r="J114" s="161"/>
      <c r="K114" s="161"/>
      <c r="L114" s="161"/>
      <c r="M114" s="161"/>
      <c r="N114" s="161"/>
      <c r="O114" s="161"/>
    </row>
    <row r="115" spans="5:15" s="26" customFormat="1" x14ac:dyDescent="0.15">
      <c r="E115" s="672"/>
      <c r="I115" s="161"/>
      <c r="J115" s="161"/>
      <c r="K115" s="161"/>
      <c r="L115" s="161"/>
      <c r="M115" s="161"/>
      <c r="N115" s="161"/>
      <c r="O115" s="161"/>
    </row>
    <row r="116" spans="5:15" s="26" customFormat="1" x14ac:dyDescent="0.15">
      <c r="E116" s="672"/>
      <c r="I116" s="161"/>
      <c r="J116" s="161"/>
      <c r="K116" s="161"/>
      <c r="L116" s="161"/>
      <c r="M116" s="161"/>
      <c r="N116" s="161"/>
      <c r="O116" s="161"/>
    </row>
    <row r="117" spans="5:15" s="26" customFormat="1" x14ac:dyDescent="0.15">
      <c r="E117" s="672"/>
      <c r="I117" s="161"/>
      <c r="J117" s="161"/>
      <c r="K117" s="161"/>
      <c r="L117" s="161"/>
      <c r="M117" s="161"/>
      <c r="N117" s="161"/>
      <c r="O117" s="161"/>
    </row>
    <row r="118" spans="5:15" s="26" customFormat="1" x14ac:dyDescent="0.15">
      <c r="E118" s="672"/>
      <c r="I118" s="161"/>
      <c r="J118" s="161"/>
      <c r="K118" s="161"/>
      <c r="L118" s="161"/>
      <c r="M118" s="161"/>
      <c r="N118" s="161"/>
      <c r="O118" s="161"/>
    </row>
    <row r="119" spans="5:15" s="26" customFormat="1" x14ac:dyDescent="0.15">
      <c r="E119" s="672"/>
      <c r="I119" s="161"/>
      <c r="J119" s="161"/>
      <c r="K119" s="161"/>
      <c r="L119" s="161"/>
      <c r="M119" s="161"/>
      <c r="N119" s="161"/>
      <c r="O119" s="161"/>
    </row>
    <row r="120" spans="5:15" s="26" customFormat="1" x14ac:dyDescent="0.15">
      <c r="E120" s="672"/>
      <c r="I120" s="161"/>
      <c r="J120" s="161"/>
      <c r="K120" s="161"/>
      <c r="L120" s="161"/>
      <c r="M120" s="161"/>
      <c r="N120" s="161"/>
      <c r="O120" s="161"/>
    </row>
    <row r="121" spans="5:15" s="26" customFormat="1" x14ac:dyDescent="0.15">
      <c r="E121" s="672"/>
      <c r="I121" s="161"/>
      <c r="J121" s="161"/>
      <c r="K121" s="161"/>
      <c r="L121" s="161"/>
      <c r="M121" s="161"/>
      <c r="N121" s="161"/>
      <c r="O121" s="161"/>
    </row>
    <row r="122" spans="5:15" s="26" customFormat="1" x14ac:dyDescent="0.15">
      <c r="E122" s="672"/>
      <c r="I122" s="161"/>
      <c r="J122" s="161"/>
      <c r="K122" s="161"/>
      <c r="L122" s="161"/>
      <c r="M122" s="161"/>
      <c r="N122" s="161"/>
      <c r="O122" s="161"/>
    </row>
    <row r="123" spans="5:15" s="26" customFormat="1" x14ac:dyDescent="0.15">
      <c r="E123" s="672"/>
      <c r="I123" s="161"/>
      <c r="J123" s="161"/>
      <c r="K123" s="161"/>
      <c r="L123" s="161"/>
      <c r="M123" s="161"/>
      <c r="N123" s="161"/>
      <c r="O123" s="161"/>
    </row>
    <row r="124" spans="5:15" s="26" customFormat="1" x14ac:dyDescent="0.15">
      <c r="E124" s="672"/>
      <c r="I124" s="161"/>
      <c r="J124" s="161"/>
      <c r="K124" s="161"/>
      <c r="L124" s="161"/>
      <c r="M124" s="161"/>
      <c r="N124" s="161"/>
      <c r="O124" s="161"/>
    </row>
    <row r="125" spans="5:15" s="26" customFormat="1" x14ac:dyDescent="0.15">
      <c r="E125" s="672"/>
      <c r="I125" s="161"/>
      <c r="J125" s="161"/>
      <c r="K125" s="161"/>
      <c r="L125" s="161"/>
      <c r="M125" s="161"/>
      <c r="N125" s="161"/>
      <c r="O125" s="161"/>
    </row>
    <row r="126" spans="5:15" s="26" customFormat="1" x14ac:dyDescent="0.15">
      <c r="E126" s="672"/>
      <c r="I126" s="161"/>
      <c r="J126" s="161"/>
      <c r="K126" s="161"/>
      <c r="L126" s="161"/>
      <c r="M126" s="161"/>
      <c r="N126" s="161"/>
      <c r="O126" s="161"/>
    </row>
    <row r="127" spans="5:15" s="26" customFormat="1" x14ac:dyDescent="0.15">
      <c r="E127" s="672"/>
      <c r="I127" s="161"/>
      <c r="J127" s="161"/>
      <c r="K127" s="161"/>
      <c r="L127" s="161"/>
      <c r="M127" s="161"/>
      <c r="N127" s="161"/>
      <c r="O127" s="161"/>
    </row>
    <row r="128" spans="5:15" s="26" customFormat="1" x14ac:dyDescent="0.15">
      <c r="E128" s="672"/>
      <c r="I128" s="161"/>
      <c r="J128" s="161"/>
      <c r="K128" s="161"/>
      <c r="L128" s="161"/>
      <c r="M128" s="161"/>
      <c r="N128" s="161"/>
      <c r="O128" s="161"/>
    </row>
    <row r="129" spans="5:15" s="26" customFormat="1" x14ac:dyDescent="0.15">
      <c r="E129" s="672"/>
      <c r="I129" s="161"/>
      <c r="J129" s="161"/>
      <c r="K129" s="161"/>
      <c r="L129" s="161"/>
      <c r="M129" s="161"/>
      <c r="N129" s="161"/>
      <c r="O129" s="161"/>
    </row>
    <row r="130" spans="5:15" s="26" customFormat="1" x14ac:dyDescent="0.15">
      <c r="E130" s="672"/>
      <c r="I130" s="161"/>
      <c r="J130" s="161"/>
      <c r="K130" s="161"/>
      <c r="L130" s="161"/>
      <c r="M130" s="161"/>
      <c r="N130" s="161"/>
      <c r="O130" s="161"/>
    </row>
    <row r="131" spans="5:15" s="26" customFormat="1" x14ac:dyDescent="0.15">
      <c r="E131" s="672"/>
      <c r="I131" s="161"/>
      <c r="J131" s="161"/>
      <c r="K131" s="161"/>
      <c r="L131" s="161"/>
      <c r="M131" s="161"/>
      <c r="N131" s="161"/>
      <c r="O131" s="161"/>
    </row>
    <row r="132" spans="5:15" s="26" customFormat="1" x14ac:dyDescent="0.15">
      <c r="E132" s="672"/>
      <c r="I132" s="161"/>
      <c r="J132" s="161"/>
      <c r="K132" s="161"/>
      <c r="L132" s="161"/>
      <c r="M132" s="161"/>
      <c r="N132" s="161"/>
      <c r="O132" s="161"/>
    </row>
    <row r="133" spans="5:15" s="26" customFormat="1" x14ac:dyDescent="0.15">
      <c r="E133" s="672"/>
      <c r="I133" s="161"/>
      <c r="J133" s="161"/>
      <c r="K133" s="161"/>
      <c r="L133" s="161"/>
      <c r="M133" s="161"/>
      <c r="N133" s="161"/>
      <c r="O133" s="161"/>
    </row>
    <row r="134" spans="5:15" s="26" customFormat="1" x14ac:dyDescent="0.15">
      <c r="E134" s="672"/>
      <c r="I134" s="161"/>
      <c r="J134" s="161"/>
      <c r="K134" s="161"/>
      <c r="L134" s="161"/>
      <c r="M134" s="161"/>
      <c r="N134" s="161"/>
      <c r="O134" s="161"/>
    </row>
    <row r="135" spans="5:15" s="26" customFormat="1" x14ac:dyDescent="0.15">
      <c r="E135" s="672"/>
      <c r="I135" s="161"/>
      <c r="J135" s="161"/>
      <c r="K135" s="161"/>
      <c r="L135" s="161"/>
      <c r="M135" s="161"/>
      <c r="N135" s="161"/>
      <c r="O135" s="161"/>
    </row>
    <row r="136" spans="5:15" s="26" customFormat="1" x14ac:dyDescent="0.15">
      <c r="E136" s="672"/>
      <c r="I136" s="161"/>
      <c r="J136" s="161"/>
      <c r="K136" s="161"/>
      <c r="L136" s="161"/>
      <c r="M136" s="161"/>
      <c r="N136" s="161"/>
      <c r="O136" s="161"/>
    </row>
    <row r="137" spans="5:15" s="26" customFormat="1" x14ac:dyDescent="0.15">
      <c r="E137" s="672"/>
      <c r="I137" s="161"/>
      <c r="J137" s="161"/>
      <c r="K137" s="161"/>
      <c r="L137" s="161"/>
      <c r="M137" s="161"/>
      <c r="N137" s="161"/>
      <c r="O137" s="161"/>
    </row>
    <row r="138" spans="5:15" s="26" customFormat="1" x14ac:dyDescent="0.15">
      <c r="E138" s="672"/>
      <c r="I138" s="161"/>
      <c r="J138" s="161"/>
      <c r="K138" s="161"/>
      <c r="L138" s="161"/>
      <c r="M138" s="161"/>
      <c r="N138" s="161"/>
      <c r="O138" s="161"/>
    </row>
    <row r="139" spans="5:15" s="26" customFormat="1" x14ac:dyDescent="0.15">
      <c r="E139" s="672"/>
      <c r="I139" s="161"/>
      <c r="J139" s="161"/>
      <c r="K139" s="161"/>
      <c r="L139" s="161"/>
      <c r="M139" s="161"/>
      <c r="N139" s="161"/>
    </row>
    <row r="140" spans="5:15" s="26" customFormat="1" x14ac:dyDescent="0.15">
      <c r="E140" s="672"/>
      <c r="I140" s="161"/>
      <c r="J140" s="161"/>
      <c r="K140" s="161"/>
      <c r="L140" s="161"/>
      <c r="M140" s="161"/>
      <c r="N140" s="161"/>
    </row>
    <row r="141" spans="5:15" s="26" customFormat="1" x14ac:dyDescent="0.15">
      <c r="E141" s="672"/>
      <c r="I141" s="161"/>
      <c r="J141" s="161"/>
      <c r="K141" s="161"/>
      <c r="L141" s="161"/>
      <c r="M141" s="161"/>
      <c r="N141" s="161"/>
    </row>
    <row r="142" spans="5:15" s="26" customFormat="1" x14ac:dyDescent="0.15">
      <c r="E142" s="672"/>
      <c r="I142" s="161"/>
      <c r="J142" s="161"/>
      <c r="K142" s="161"/>
      <c r="L142" s="161"/>
      <c r="M142" s="161"/>
      <c r="N142" s="161"/>
    </row>
    <row r="143" spans="5:15" s="26" customFormat="1" x14ac:dyDescent="0.15">
      <c r="E143" s="672"/>
      <c r="I143" s="161"/>
      <c r="J143" s="161"/>
      <c r="K143" s="161"/>
      <c r="L143" s="161"/>
      <c r="M143" s="161"/>
      <c r="N143" s="161"/>
    </row>
    <row r="144" spans="5:15" s="26" customFormat="1" x14ac:dyDescent="0.15">
      <c r="E144" s="672"/>
      <c r="I144" s="161"/>
      <c r="J144" s="161"/>
      <c r="K144" s="161"/>
      <c r="L144" s="161"/>
      <c r="M144" s="161"/>
      <c r="N144" s="161"/>
    </row>
    <row r="145" spans="8:22" x14ac:dyDescent="0.15">
      <c r="H145" s="26"/>
      <c r="I145" s="161"/>
      <c r="J145" s="161"/>
      <c r="K145" s="161"/>
      <c r="L145" s="161"/>
      <c r="M145" s="161"/>
      <c r="N145" s="161"/>
      <c r="P145" s="26"/>
      <c r="R145" s="26"/>
      <c r="V145" s="26"/>
    </row>
    <row r="146" spans="8:22" x14ac:dyDescent="0.15">
      <c r="H146" s="26"/>
      <c r="I146" s="161"/>
      <c r="J146" s="161"/>
      <c r="K146" s="161"/>
      <c r="L146" s="161"/>
      <c r="M146" s="161"/>
      <c r="N146" s="161"/>
      <c r="P146" s="26"/>
      <c r="R146" s="26"/>
      <c r="V146" s="26"/>
    </row>
    <row r="147" spans="8:22" x14ac:dyDescent="0.15">
      <c r="H147" s="26"/>
      <c r="I147" s="161"/>
      <c r="J147" s="161"/>
      <c r="K147" s="161"/>
      <c r="L147" s="161"/>
      <c r="M147" s="161"/>
      <c r="N147" s="161"/>
      <c r="P147" s="26"/>
      <c r="R147" s="26"/>
      <c r="V147" s="26"/>
    </row>
    <row r="148" spans="8:22" x14ac:dyDescent="0.15">
      <c r="H148" s="26"/>
      <c r="I148" s="161"/>
      <c r="J148" s="161"/>
      <c r="K148" s="161"/>
      <c r="L148" s="161"/>
      <c r="M148" s="161"/>
      <c r="N148" s="161"/>
      <c r="P148" s="26"/>
      <c r="R148" s="26"/>
      <c r="V148" s="26"/>
    </row>
    <row r="149" spans="8:22" x14ac:dyDescent="0.15">
      <c r="H149" s="26"/>
      <c r="I149" s="161"/>
      <c r="J149" s="161"/>
      <c r="K149" s="161"/>
      <c r="L149" s="161"/>
      <c r="M149" s="161"/>
      <c r="N149" s="161"/>
      <c r="P149" s="26"/>
      <c r="R149" s="26"/>
      <c r="V149" s="26"/>
    </row>
    <row r="150" spans="8:22" x14ac:dyDescent="0.15">
      <c r="H150" s="26"/>
      <c r="I150" s="161"/>
      <c r="J150" s="161"/>
      <c r="K150" s="161"/>
      <c r="L150" s="161"/>
      <c r="M150" s="161"/>
      <c r="N150" s="161"/>
      <c r="P150" s="26"/>
      <c r="R150" s="26"/>
      <c r="V150" s="26"/>
    </row>
    <row r="151" spans="8:22" x14ac:dyDescent="0.15">
      <c r="H151" s="26"/>
      <c r="I151" s="161"/>
      <c r="J151" s="161"/>
      <c r="K151" s="161"/>
      <c r="L151" s="161"/>
      <c r="M151" s="161"/>
      <c r="N151" s="161"/>
      <c r="P151" s="26"/>
      <c r="R151" s="26"/>
      <c r="V151" s="26"/>
    </row>
    <row r="152" spans="8:22" x14ac:dyDescent="0.15">
      <c r="H152" s="26"/>
      <c r="I152" s="161"/>
      <c r="J152" s="161"/>
      <c r="K152" s="161"/>
      <c r="L152" s="161"/>
      <c r="M152" s="161"/>
      <c r="N152" s="161"/>
      <c r="P152" s="26"/>
      <c r="R152" s="26"/>
      <c r="V152" s="26"/>
    </row>
    <row r="153" spans="8:22" x14ac:dyDescent="0.15">
      <c r="H153" s="26"/>
      <c r="I153" s="161"/>
      <c r="J153" s="161"/>
      <c r="K153" s="161"/>
      <c r="L153" s="161"/>
      <c r="M153" s="161"/>
      <c r="N153" s="161"/>
      <c r="P153" s="26"/>
      <c r="R153" s="26"/>
      <c r="V153" s="26"/>
    </row>
    <row r="154" spans="8:22" x14ac:dyDescent="0.15">
      <c r="H154" s="26"/>
      <c r="I154" s="161"/>
      <c r="J154" s="161"/>
      <c r="K154" s="161"/>
      <c r="L154" s="161"/>
      <c r="M154" s="161"/>
      <c r="N154" s="161"/>
      <c r="P154" s="26"/>
      <c r="R154" s="26"/>
      <c r="V154" s="26"/>
    </row>
    <row r="155" spans="8:22" x14ac:dyDescent="0.15">
      <c r="H155" s="26"/>
      <c r="J155" s="161"/>
      <c r="K155" s="161"/>
      <c r="L155" s="161"/>
      <c r="M155" s="161"/>
      <c r="N155" s="161"/>
      <c r="P155" s="26"/>
      <c r="R155" s="26"/>
      <c r="V155" s="26"/>
    </row>
    <row r="156" spans="8:22" x14ac:dyDescent="0.15">
      <c r="H156" s="26"/>
      <c r="J156" s="161"/>
      <c r="K156" s="161"/>
      <c r="L156" s="161"/>
      <c r="M156" s="161"/>
      <c r="N156" s="161"/>
      <c r="P156" s="26"/>
      <c r="R156" s="26"/>
      <c r="V156" s="26"/>
    </row>
    <row r="172" spans="8:22" x14ac:dyDescent="0.15">
      <c r="H172" s="26"/>
      <c r="O172" s="161"/>
      <c r="P172" s="26"/>
      <c r="R172" s="26"/>
      <c r="V172" s="26"/>
    </row>
    <row r="173" spans="8:22" x14ac:dyDescent="0.15">
      <c r="H173" s="26"/>
      <c r="O173" s="161"/>
      <c r="P173" s="26"/>
      <c r="R173" s="26"/>
      <c r="V173" s="26"/>
    </row>
    <row r="174" spans="8:22" x14ac:dyDescent="0.15">
      <c r="H174" s="26"/>
      <c r="O174" s="161"/>
      <c r="P174" s="26"/>
      <c r="R174" s="26"/>
      <c r="V174" s="26"/>
    </row>
    <row r="175" spans="8:22" x14ac:dyDescent="0.15">
      <c r="H175" s="26"/>
      <c r="O175" s="161"/>
      <c r="P175" s="26"/>
      <c r="R175" s="26"/>
      <c r="V175" s="26"/>
    </row>
    <row r="176" spans="8:22" x14ac:dyDescent="0.15">
      <c r="H176" s="26"/>
      <c r="O176" s="161"/>
      <c r="P176" s="26"/>
      <c r="R176" s="26"/>
      <c r="V176" s="26"/>
    </row>
    <row r="177" spans="5:15" s="26" customFormat="1" x14ac:dyDescent="0.15">
      <c r="E177" s="672"/>
      <c r="O177" s="161"/>
    </row>
    <row r="178" spans="5:15" s="26" customFormat="1" x14ac:dyDescent="0.15">
      <c r="E178" s="672"/>
      <c r="O178" s="161"/>
    </row>
    <row r="179" spans="5:15" s="26" customFormat="1" x14ac:dyDescent="0.15">
      <c r="E179" s="672"/>
      <c r="O179" s="161"/>
    </row>
    <row r="180" spans="5:15" s="26" customFormat="1" x14ac:dyDescent="0.15">
      <c r="E180" s="672"/>
      <c r="O180" s="161"/>
    </row>
    <row r="181" spans="5:15" s="26" customFormat="1" x14ac:dyDescent="0.15">
      <c r="E181" s="672"/>
      <c r="O181" s="161"/>
    </row>
    <row r="182" spans="5:15" s="26" customFormat="1" x14ac:dyDescent="0.15">
      <c r="E182" s="672"/>
      <c r="O182" s="161"/>
    </row>
    <row r="183" spans="5:15" s="26" customFormat="1" x14ac:dyDescent="0.15">
      <c r="E183" s="672"/>
      <c r="O183" s="161"/>
    </row>
    <row r="184" spans="5:15" s="26" customFormat="1" x14ac:dyDescent="0.15">
      <c r="E184" s="672"/>
      <c r="O184" s="161"/>
    </row>
    <row r="185" spans="5:15" s="26" customFormat="1" x14ac:dyDescent="0.15">
      <c r="E185" s="672"/>
      <c r="O185" s="161"/>
    </row>
    <row r="186" spans="5:15" s="26" customFormat="1" x14ac:dyDescent="0.15">
      <c r="E186" s="672"/>
      <c r="O186" s="161"/>
    </row>
    <row r="187" spans="5:15" s="26" customFormat="1" x14ac:dyDescent="0.15">
      <c r="E187" s="672"/>
      <c r="O187" s="161"/>
    </row>
    <row r="188" spans="5:15" s="26" customFormat="1" x14ac:dyDescent="0.15">
      <c r="E188" s="672"/>
      <c r="O188" s="161"/>
    </row>
    <row r="189" spans="5:15" s="26" customFormat="1" x14ac:dyDescent="0.15">
      <c r="E189" s="672"/>
      <c r="O189" s="161"/>
    </row>
    <row r="190" spans="5:15" s="26" customFormat="1" x14ac:dyDescent="0.15">
      <c r="E190" s="672"/>
      <c r="O190" s="161"/>
    </row>
    <row r="191" spans="5:15" s="26" customFormat="1" x14ac:dyDescent="0.15">
      <c r="E191" s="672"/>
      <c r="O191" s="161"/>
    </row>
  </sheetData>
  <mergeCells count="66">
    <mergeCell ref="I57:J57"/>
    <mergeCell ref="K57:L57"/>
    <mergeCell ref="P57:Q57"/>
    <mergeCell ref="B50:B53"/>
    <mergeCell ref="K50:L50"/>
    <mergeCell ref="I51:I56"/>
    <mergeCell ref="K51:L51"/>
    <mergeCell ref="Q51:Q55"/>
    <mergeCell ref="K52:L52"/>
    <mergeCell ref="K53:L53"/>
    <mergeCell ref="B54:B57"/>
    <mergeCell ref="K54:L54"/>
    <mergeCell ref="K55:L55"/>
    <mergeCell ref="K47:L47"/>
    <mergeCell ref="K48:L48"/>
    <mergeCell ref="K49:L49"/>
    <mergeCell ref="P45:P56"/>
    <mergeCell ref="K56:L56"/>
    <mergeCell ref="B37:B49"/>
    <mergeCell ref="K37:L37"/>
    <mergeCell ref="Q37:R37"/>
    <mergeCell ref="K38:L38"/>
    <mergeCell ref="P38:P44"/>
    <mergeCell ref="K39:L39"/>
    <mergeCell ref="K40:L40"/>
    <mergeCell ref="K41:L41"/>
    <mergeCell ref="K42:L42"/>
    <mergeCell ref="I43:I46"/>
    <mergeCell ref="K43:L43"/>
    <mergeCell ref="K44:L44"/>
    <mergeCell ref="K45:L45"/>
    <mergeCell ref="Q45:Q49"/>
    <mergeCell ref="K46:L46"/>
    <mergeCell ref="I47:I50"/>
    <mergeCell ref="B12:B16"/>
    <mergeCell ref="T12:U12"/>
    <mergeCell ref="T13:U13"/>
    <mergeCell ref="T14:U14"/>
    <mergeCell ref="I26:I28"/>
    <mergeCell ref="B28:B36"/>
    <mergeCell ref="I29:I31"/>
    <mergeCell ref="K34:L34"/>
    <mergeCell ref="I35:I42"/>
    <mergeCell ref="T15:U15"/>
    <mergeCell ref="B17:B20"/>
    <mergeCell ref="I18:I22"/>
    <mergeCell ref="B21:B24"/>
    <mergeCell ref="I23:I25"/>
    <mergeCell ref="K35:L35"/>
    <mergeCell ref="K36:L3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91"/>
  <sheetViews>
    <sheetView zoomScale="75" zoomScaleNormal="75" zoomScaleSheetLayoutView="100" workbookViewId="0"/>
  </sheetViews>
  <sheetFormatPr defaultRowHeight="13.5" x14ac:dyDescent="0.15"/>
  <cols>
    <col min="1" max="1" width="1.625" style="26" customWidth="1"/>
    <col min="2" max="2" width="3.625" style="26" customWidth="1"/>
    <col min="3" max="3" width="15.625" style="26" customWidth="1"/>
    <col min="4" max="4" width="8.625" style="26" customWidth="1"/>
    <col min="5" max="5" width="10.625" style="672" customWidth="1"/>
    <col min="6"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45" width="9" style="26"/>
    <col min="246" max="246" width="1.375" style="26" customWidth="1"/>
    <col min="247" max="247" width="3.5" style="26" customWidth="1"/>
    <col min="248" max="248" width="22.125" style="26" customWidth="1"/>
    <col min="249" max="249" width="9.75" style="26" customWidth="1"/>
    <col min="250" max="250" width="7.375" style="26" customWidth="1"/>
    <col min="251" max="251" width="9" style="26"/>
    <col min="252" max="252" width="9.25" style="26" customWidth="1"/>
    <col min="253" max="253" width="3.5" style="26" customWidth="1"/>
    <col min="254" max="255" width="12.625" style="26" customWidth="1"/>
    <col min="256" max="256" width="9" style="26"/>
    <col min="257" max="257" width="7.75" style="26" customWidth="1"/>
    <col min="258" max="258" width="13.125" style="26" customWidth="1"/>
    <col min="259" max="259" width="6.125" style="26" customWidth="1"/>
    <col min="260" max="260" width="9.75" style="26" customWidth="1"/>
    <col min="261" max="261" width="1.375" style="26" customWidth="1"/>
    <col min="262" max="501" width="9" style="26"/>
    <col min="502" max="502" width="1.375" style="26" customWidth="1"/>
    <col min="503" max="503" width="3.5" style="26" customWidth="1"/>
    <col min="504" max="504" width="22.125" style="26" customWidth="1"/>
    <col min="505" max="505" width="9.75" style="26" customWidth="1"/>
    <col min="506" max="506" width="7.375" style="26" customWidth="1"/>
    <col min="507" max="507" width="9" style="26"/>
    <col min="508" max="508" width="9.25" style="26" customWidth="1"/>
    <col min="509" max="509" width="3.5" style="26" customWidth="1"/>
    <col min="510" max="511" width="12.625" style="26" customWidth="1"/>
    <col min="512" max="512" width="9" style="26"/>
    <col min="513" max="513" width="7.75" style="26" customWidth="1"/>
    <col min="514" max="514" width="13.125" style="26" customWidth="1"/>
    <col min="515" max="515" width="6.125" style="26" customWidth="1"/>
    <col min="516" max="516" width="9.75" style="26" customWidth="1"/>
    <col min="517" max="517" width="1.375" style="26" customWidth="1"/>
    <col min="518" max="757" width="9" style="26"/>
    <col min="758" max="758" width="1.375" style="26" customWidth="1"/>
    <col min="759" max="759" width="3.5" style="26" customWidth="1"/>
    <col min="760" max="760" width="22.125" style="26" customWidth="1"/>
    <col min="761" max="761" width="9.75" style="26" customWidth="1"/>
    <col min="762" max="762" width="7.375" style="26" customWidth="1"/>
    <col min="763" max="763" width="9" style="26"/>
    <col min="764" max="764" width="9.25" style="26" customWidth="1"/>
    <col min="765" max="765" width="3.5" style="26" customWidth="1"/>
    <col min="766" max="767" width="12.625" style="26" customWidth="1"/>
    <col min="768" max="768" width="9" style="26"/>
    <col min="769" max="769" width="7.75" style="26" customWidth="1"/>
    <col min="770" max="770" width="13.125" style="26" customWidth="1"/>
    <col min="771" max="771" width="6.125" style="26" customWidth="1"/>
    <col min="772" max="772" width="9.75" style="26" customWidth="1"/>
    <col min="773" max="773" width="1.375" style="26" customWidth="1"/>
    <col min="774" max="1013" width="9" style="26"/>
    <col min="1014" max="1014" width="1.375" style="26" customWidth="1"/>
    <col min="1015" max="1015" width="3.5" style="26" customWidth="1"/>
    <col min="1016" max="1016" width="22.125" style="26" customWidth="1"/>
    <col min="1017" max="1017" width="9.75" style="26" customWidth="1"/>
    <col min="1018" max="1018" width="7.375" style="26" customWidth="1"/>
    <col min="1019" max="1019" width="9" style="26"/>
    <col min="1020" max="1020" width="9.25" style="26" customWidth="1"/>
    <col min="1021" max="1021" width="3.5" style="26" customWidth="1"/>
    <col min="1022" max="1023" width="12.625" style="26" customWidth="1"/>
    <col min="1024" max="1024" width="9" style="26"/>
    <col min="1025" max="1025" width="7.75" style="26" customWidth="1"/>
    <col min="1026" max="1026" width="13.125" style="26" customWidth="1"/>
    <col min="1027" max="1027" width="6.125" style="26" customWidth="1"/>
    <col min="1028" max="1028" width="9.75" style="26" customWidth="1"/>
    <col min="1029" max="1029" width="1.375" style="26" customWidth="1"/>
    <col min="1030" max="1269" width="9" style="26"/>
    <col min="1270" max="1270" width="1.375" style="26" customWidth="1"/>
    <col min="1271" max="1271" width="3.5" style="26" customWidth="1"/>
    <col min="1272" max="1272" width="22.125" style="26" customWidth="1"/>
    <col min="1273" max="1273" width="9.75" style="26" customWidth="1"/>
    <col min="1274" max="1274" width="7.375" style="26" customWidth="1"/>
    <col min="1275" max="1275" width="9" style="26"/>
    <col min="1276" max="1276" width="9.25" style="26" customWidth="1"/>
    <col min="1277" max="1277" width="3.5" style="26" customWidth="1"/>
    <col min="1278" max="1279" width="12.625" style="26" customWidth="1"/>
    <col min="1280" max="1280" width="9" style="26"/>
    <col min="1281" max="1281" width="7.75" style="26" customWidth="1"/>
    <col min="1282" max="1282" width="13.125" style="26" customWidth="1"/>
    <col min="1283" max="1283" width="6.125" style="26" customWidth="1"/>
    <col min="1284" max="1284" width="9.75" style="26" customWidth="1"/>
    <col min="1285" max="1285" width="1.375" style="26" customWidth="1"/>
    <col min="1286" max="1525" width="9" style="26"/>
    <col min="1526" max="1526" width="1.375" style="26" customWidth="1"/>
    <col min="1527" max="1527" width="3.5" style="26" customWidth="1"/>
    <col min="1528" max="1528" width="22.125" style="26" customWidth="1"/>
    <col min="1529" max="1529" width="9.75" style="26" customWidth="1"/>
    <col min="1530" max="1530" width="7.375" style="26" customWidth="1"/>
    <col min="1531" max="1531" width="9" style="26"/>
    <col min="1532" max="1532" width="9.25" style="26" customWidth="1"/>
    <col min="1533" max="1533" width="3.5" style="26" customWidth="1"/>
    <col min="1534" max="1535" width="12.625" style="26" customWidth="1"/>
    <col min="1536" max="1536" width="9" style="26"/>
    <col min="1537" max="1537" width="7.75" style="26" customWidth="1"/>
    <col min="1538" max="1538" width="13.125" style="26" customWidth="1"/>
    <col min="1539" max="1539" width="6.125" style="26" customWidth="1"/>
    <col min="1540" max="1540" width="9.75" style="26" customWidth="1"/>
    <col min="1541" max="1541" width="1.375" style="26" customWidth="1"/>
    <col min="1542" max="1781" width="9" style="26"/>
    <col min="1782" max="1782" width="1.375" style="26" customWidth="1"/>
    <col min="1783" max="1783" width="3.5" style="26" customWidth="1"/>
    <col min="1784" max="1784" width="22.125" style="26" customWidth="1"/>
    <col min="1785" max="1785" width="9.75" style="26" customWidth="1"/>
    <col min="1786" max="1786" width="7.375" style="26" customWidth="1"/>
    <col min="1787" max="1787" width="9" style="26"/>
    <col min="1788" max="1788" width="9.25" style="26" customWidth="1"/>
    <col min="1789" max="1789" width="3.5" style="26" customWidth="1"/>
    <col min="1790" max="1791" width="12.625" style="26" customWidth="1"/>
    <col min="1792" max="1792" width="9" style="26"/>
    <col min="1793" max="1793" width="7.75" style="26" customWidth="1"/>
    <col min="1794" max="1794" width="13.125" style="26" customWidth="1"/>
    <col min="1795" max="1795" width="6.125" style="26" customWidth="1"/>
    <col min="1796" max="1796" width="9.75" style="26" customWidth="1"/>
    <col min="1797" max="1797" width="1.375" style="26" customWidth="1"/>
    <col min="1798" max="2037" width="9" style="26"/>
    <col min="2038" max="2038" width="1.375" style="26" customWidth="1"/>
    <col min="2039" max="2039" width="3.5" style="26" customWidth="1"/>
    <col min="2040" max="2040" width="22.125" style="26" customWidth="1"/>
    <col min="2041" max="2041" width="9.75" style="26" customWidth="1"/>
    <col min="2042" max="2042" width="7.375" style="26" customWidth="1"/>
    <col min="2043" max="2043" width="9" style="26"/>
    <col min="2044" max="2044" width="9.25" style="26" customWidth="1"/>
    <col min="2045" max="2045" width="3.5" style="26" customWidth="1"/>
    <col min="2046" max="2047" width="12.625" style="26" customWidth="1"/>
    <col min="2048" max="2048" width="9" style="26"/>
    <col min="2049" max="2049" width="7.75" style="26" customWidth="1"/>
    <col min="2050" max="2050" width="13.125" style="26" customWidth="1"/>
    <col min="2051" max="2051" width="6.125" style="26" customWidth="1"/>
    <col min="2052" max="2052" width="9.75" style="26" customWidth="1"/>
    <col min="2053" max="2053" width="1.375" style="26" customWidth="1"/>
    <col min="2054" max="2293" width="9" style="26"/>
    <col min="2294" max="2294" width="1.375" style="26" customWidth="1"/>
    <col min="2295" max="2295" width="3.5" style="26" customWidth="1"/>
    <col min="2296" max="2296" width="22.125" style="26" customWidth="1"/>
    <col min="2297" max="2297" width="9.75" style="26" customWidth="1"/>
    <col min="2298" max="2298" width="7.375" style="26" customWidth="1"/>
    <col min="2299" max="2299" width="9" style="26"/>
    <col min="2300" max="2300" width="9.25" style="26" customWidth="1"/>
    <col min="2301" max="2301" width="3.5" style="26" customWidth="1"/>
    <col min="2302" max="2303" width="12.625" style="26" customWidth="1"/>
    <col min="2304" max="2304" width="9" style="26"/>
    <col min="2305" max="2305" width="7.75" style="26" customWidth="1"/>
    <col min="2306" max="2306" width="13.125" style="26" customWidth="1"/>
    <col min="2307" max="2307" width="6.125" style="26" customWidth="1"/>
    <col min="2308" max="2308" width="9.75" style="26" customWidth="1"/>
    <col min="2309" max="2309" width="1.375" style="26" customWidth="1"/>
    <col min="2310" max="2549" width="9" style="26"/>
    <col min="2550" max="2550" width="1.375" style="26" customWidth="1"/>
    <col min="2551" max="2551" width="3.5" style="26" customWidth="1"/>
    <col min="2552" max="2552" width="22.125" style="26" customWidth="1"/>
    <col min="2553" max="2553" width="9.75" style="26" customWidth="1"/>
    <col min="2554" max="2554" width="7.375" style="26" customWidth="1"/>
    <col min="2555" max="2555" width="9" style="26"/>
    <col min="2556" max="2556" width="9.25" style="26" customWidth="1"/>
    <col min="2557" max="2557" width="3.5" style="26" customWidth="1"/>
    <col min="2558" max="2559" width="12.625" style="26" customWidth="1"/>
    <col min="2560" max="2560" width="9" style="26"/>
    <col min="2561" max="2561" width="7.75" style="26" customWidth="1"/>
    <col min="2562" max="2562" width="13.125" style="26" customWidth="1"/>
    <col min="2563" max="2563" width="6.125" style="26" customWidth="1"/>
    <col min="2564" max="2564" width="9.75" style="26" customWidth="1"/>
    <col min="2565" max="2565" width="1.375" style="26" customWidth="1"/>
    <col min="2566" max="2805" width="9" style="26"/>
    <col min="2806" max="2806" width="1.375" style="26" customWidth="1"/>
    <col min="2807" max="2807" width="3.5" style="26" customWidth="1"/>
    <col min="2808" max="2808" width="22.125" style="26" customWidth="1"/>
    <col min="2809" max="2809" width="9.75" style="26" customWidth="1"/>
    <col min="2810" max="2810" width="7.375" style="26" customWidth="1"/>
    <col min="2811" max="2811" width="9" style="26"/>
    <col min="2812" max="2812" width="9.25" style="26" customWidth="1"/>
    <col min="2813" max="2813" width="3.5" style="26" customWidth="1"/>
    <col min="2814" max="2815" width="12.625" style="26" customWidth="1"/>
    <col min="2816" max="2816" width="9" style="26"/>
    <col min="2817" max="2817" width="7.75" style="26" customWidth="1"/>
    <col min="2818" max="2818" width="13.125" style="26" customWidth="1"/>
    <col min="2819" max="2819" width="6.125" style="26" customWidth="1"/>
    <col min="2820" max="2820" width="9.75" style="26" customWidth="1"/>
    <col min="2821" max="2821" width="1.375" style="26" customWidth="1"/>
    <col min="2822" max="3061" width="9" style="26"/>
    <col min="3062" max="3062" width="1.375" style="26" customWidth="1"/>
    <col min="3063" max="3063" width="3.5" style="26" customWidth="1"/>
    <col min="3064" max="3064" width="22.125" style="26" customWidth="1"/>
    <col min="3065" max="3065" width="9.75" style="26" customWidth="1"/>
    <col min="3066" max="3066" width="7.375" style="26" customWidth="1"/>
    <col min="3067" max="3067" width="9" style="26"/>
    <col min="3068" max="3068" width="9.25" style="26" customWidth="1"/>
    <col min="3069" max="3069" width="3.5" style="26" customWidth="1"/>
    <col min="3070" max="3071" width="12.625" style="26" customWidth="1"/>
    <col min="3072" max="3072" width="9" style="26"/>
    <col min="3073" max="3073" width="7.75" style="26" customWidth="1"/>
    <col min="3074" max="3074" width="13.125" style="26" customWidth="1"/>
    <col min="3075" max="3075" width="6.125" style="26" customWidth="1"/>
    <col min="3076" max="3076" width="9.75" style="26" customWidth="1"/>
    <col min="3077" max="3077" width="1.375" style="26" customWidth="1"/>
    <col min="3078" max="3317" width="9" style="26"/>
    <col min="3318" max="3318" width="1.375" style="26" customWidth="1"/>
    <col min="3319" max="3319" width="3.5" style="26" customWidth="1"/>
    <col min="3320" max="3320" width="22.125" style="26" customWidth="1"/>
    <col min="3321" max="3321" width="9.75" style="26" customWidth="1"/>
    <col min="3322" max="3322" width="7.375" style="26" customWidth="1"/>
    <col min="3323" max="3323" width="9" style="26"/>
    <col min="3324" max="3324" width="9.25" style="26" customWidth="1"/>
    <col min="3325" max="3325" width="3.5" style="26" customWidth="1"/>
    <col min="3326" max="3327" width="12.625" style="26" customWidth="1"/>
    <col min="3328" max="3328" width="9" style="26"/>
    <col min="3329" max="3329" width="7.75" style="26" customWidth="1"/>
    <col min="3330" max="3330" width="13.125" style="26" customWidth="1"/>
    <col min="3331" max="3331" width="6.125" style="26" customWidth="1"/>
    <col min="3332" max="3332" width="9.75" style="26" customWidth="1"/>
    <col min="3333" max="3333" width="1.375" style="26" customWidth="1"/>
    <col min="3334" max="3573" width="9" style="26"/>
    <col min="3574" max="3574" width="1.375" style="26" customWidth="1"/>
    <col min="3575" max="3575" width="3.5" style="26" customWidth="1"/>
    <col min="3576" max="3576" width="22.125" style="26" customWidth="1"/>
    <col min="3577" max="3577" width="9.75" style="26" customWidth="1"/>
    <col min="3578" max="3578" width="7.375" style="26" customWidth="1"/>
    <col min="3579" max="3579" width="9" style="26"/>
    <col min="3580" max="3580" width="9.25" style="26" customWidth="1"/>
    <col min="3581" max="3581" width="3.5" style="26" customWidth="1"/>
    <col min="3582" max="3583" width="12.625" style="26" customWidth="1"/>
    <col min="3584" max="3584" width="9" style="26"/>
    <col min="3585" max="3585" width="7.75" style="26" customWidth="1"/>
    <col min="3586" max="3586" width="13.125" style="26" customWidth="1"/>
    <col min="3587" max="3587" width="6.125" style="26" customWidth="1"/>
    <col min="3588" max="3588" width="9.75" style="26" customWidth="1"/>
    <col min="3589" max="3589" width="1.375" style="26" customWidth="1"/>
    <col min="3590" max="3829" width="9" style="26"/>
    <col min="3830" max="3830" width="1.375" style="26" customWidth="1"/>
    <col min="3831" max="3831" width="3.5" style="26" customWidth="1"/>
    <col min="3832" max="3832" width="22.125" style="26" customWidth="1"/>
    <col min="3833" max="3833" width="9.75" style="26" customWidth="1"/>
    <col min="3834" max="3834" width="7.375" style="26" customWidth="1"/>
    <col min="3835" max="3835" width="9" style="26"/>
    <col min="3836" max="3836" width="9.25" style="26" customWidth="1"/>
    <col min="3837" max="3837" width="3.5" style="26" customWidth="1"/>
    <col min="3838" max="3839" width="12.625" style="26" customWidth="1"/>
    <col min="3840" max="3840" width="9" style="26"/>
    <col min="3841" max="3841" width="7.75" style="26" customWidth="1"/>
    <col min="3842" max="3842" width="13.125" style="26" customWidth="1"/>
    <col min="3843" max="3843" width="6.125" style="26" customWidth="1"/>
    <col min="3844" max="3844" width="9.75" style="26" customWidth="1"/>
    <col min="3845" max="3845" width="1.375" style="26" customWidth="1"/>
    <col min="3846" max="4085" width="9" style="26"/>
    <col min="4086" max="4086" width="1.375" style="26" customWidth="1"/>
    <col min="4087" max="4087" width="3.5" style="26" customWidth="1"/>
    <col min="4088" max="4088" width="22.125" style="26" customWidth="1"/>
    <col min="4089" max="4089" width="9.75" style="26" customWidth="1"/>
    <col min="4090" max="4090" width="7.375" style="26" customWidth="1"/>
    <col min="4091" max="4091" width="9" style="26"/>
    <col min="4092" max="4092" width="9.25" style="26" customWidth="1"/>
    <col min="4093" max="4093" width="3.5" style="26" customWidth="1"/>
    <col min="4094" max="4095" width="12.625" style="26" customWidth="1"/>
    <col min="4096" max="4096" width="9" style="26"/>
    <col min="4097" max="4097" width="7.75" style="26" customWidth="1"/>
    <col min="4098" max="4098" width="13.125" style="26" customWidth="1"/>
    <col min="4099" max="4099" width="6.125" style="26" customWidth="1"/>
    <col min="4100" max="4100" width="9.75" style="26" customWidth="1"/>
    <col min="4101" max="4101" width="1.375" style="26" customWidth="1"/>
    <col min="4102" max="4341" width="9" style="26"/>
    <col min="4342" max="4342" width="1.375" style="26" customWidth="1"/>
    <col min="4343" max="4343" width="3.5" style="26" customWidth="1"/>
    <col min="4344" max="4344" width="22.125" style="26" customWidth="1"/>
    <col min="4345" max="4345" width="9.75" style="26" customWidth="1"/>
    <col min="4346" max="4346" width="7.375" style="26" customWidth="1"/>
    <col min="4347" max="4347" width="9" style="26"/>
    <col min="4348" max="4348" width="9.25" style="26" customWidth="1"/>
    <col min="4349" max="4349" width="3.5" style="26" customWidth="1"/>
    <col min="4350" max="4351" width="12.625" style="26" customWidth="1"/>
    <col min="4352" max="4352" width="9" style="26"/>
    <col min="4353" max="4353" width="7.75" style="26" customWidth="1"/>
    <col min="4354" max="4354" width="13.125" style="26" customWidth="1"/>
    <col min="4355" max="4355" width="6.125" style="26" customWidth="1"/>
    <col min="4356" max="4356" width="9.75" style="26" customWidth="1"/>
    <col min="4357" max="4357" width="1.375" style="26" customWidth="1"/>
    <col min="4358" max="4597" width="9" style="26"/>
    <col min="4598" max="4598" width="1.375" style="26" customWidth="1"/>
    <col min="4599" max="4599" width="3.5" style="26" customWidth="1"/>
    <col min="4600" max="4600" width="22.125" style="26" customWidth="1"/>
    <col min="4601" max="4601" width="9.75" style="26" customWidth="1"/>
    <col min="4602" max="4602" width="7.375" style="26" customWidth="1"/>
    <col min="4603" max="4603" width="9" style="26"/>
    <col min="4604" max="4604" width="9.25" style="26" customWidth="1"/>
    <col min="4605" max="4605" width="3.5" style="26" customWidth="1"/>
    <col min="4606" max="4607" width="12.625" style="26" customWidth="1"/>
    <col min="4608" max="4608" width="9" style="26"/>
    <col min="4609" max="4609" width="7.75" style="26" customWidth="1"/>
    <col min="4610" max="4610" width="13.125" style="26" customWidth="1"/>
    <col min="4611" max="4611" width="6.125" style="26" customWidth="1"/>
    <col min="4612" max="4612" width="9.75" style="26" customWidth="1"/>
    <col min="4613" max="4613" width="1.375" style="26" customWidth="1"/>
    <col min="4614" max="4853" width="9" style="26"/>
    <col min="4854" max="4854" width="1.375" style="26" customWidth="1"/>
    <col min="4855" max="4855" width="3.5" style="26" customWidth="1"/>
    <col min="4856" max="4856" width="22.125" style="26" customWidth="1"/>
    <col min="4857" max="4857" width="9.75" style="26" customWidth="1"/>
    <col min="4858" max="4858" width="7.375" style="26" customWidth="1"/>
    <col min="4859" max="4859" width="9" style="26"/>
    <col min="4860" max="4860" width="9.25" style="26" customWidth="1"/>
    <col min="4861" max="4861" width="3.5" style="26" customWidth="1"/>
    <col min="4862" max="4863" width="12.625" style="26" customWidth="1"/>
    <col min="4864" max="4864" width="9" style="26"/>
    <col min="4865" max="4865" width="7.75" style="26" customWidth="1"/>
    <col min="4866" max="4866" width="13.125" style="26" customWidth="1"/>
    <col min="4867" max="4867" width="6.125" style="26" customWidth="1"/>
    <col min="4868" max="4868" width="9.75" style="26" customWidth="1"/>
    <col min="4869" max="4869" width="1.375" style="26" customWidth="1"/>
    <col min="4870" max="5109" width="9" style="26"/>
    <col min="5110" max="5110" width="1.375" style="26" customWidth="1"/>
    <col min="5111" max="5111" width="3.5" style="26" customWidth="1"/>
    <col min="5112" max="5112" width="22.125" style="26" customWidth="1"/>
    <col min="5113" max="5113" width="9.75" style="26" customWidth="1"/>
    <col min="5114" max="5114" width="7.375" style="26" customWidth="1"/>
    <col min="5115" max="5115" width="9" style="26"/>
    <col min="5116" max="5116" width="9.25" style="26" customWidth="1"/>
    <col min="5117" max="5117" width="3.5" style="26" customWidth="1"/>
    <col min="5118" max="5119" width="12.625" style="26" customWidth="1"/>
    <col min="5120" max="5120" width="9" style="26"/>
    <col min="5121" max="5121" width="7.75" style="26" customWidth="1"/>
    <col min="5122" max="5122" width="13.125" style="26" customWidth="1"/>
    <col min="5123" max="5123" width="6.125" style="26" customWidth="1"/>
    <col min="5124" max="5124" width="9.75" style="26" customWidth="1"/>
    <col min="5125" max="5125" width="1.375" style="26" customWidth="1"/>
    <col min="5126" max="5365" width="9" style="26"/>
    <col min="5366" max="5366" width="1.375" style="26" customWidth="1"/>
    <col min="5367" max="5367" width="3.5" style="26" customWidth="1"/>
    <col min="5368" max="5368" width="22.125" style="26" customWidth="1"/>
    <col min="5369" max="5369" width="9.75" style="26" customWidth="1"/>
    <col min="5370" max="5370" width="7.375" style="26" customWidth="1"/>
    <col min="5371" max="5371" width="9" style="26"/>
    <col min="5372" max="5372" width="9.25" style="26" customWidth="1"/>
    <col min="5373" max="5373" width="3.5" style="26" customWidth="1"/>
    <col min="5374" max="5375" width="12.625" style="26" customWidth="1"/>
    <col min="5376" max="5376" width="9" style="26"/>
    <col min="5377" max="5377" width="7.75" style="26" customWidth="1"/>
    <col min="5378" max="5378" width="13.125" style="26" customWidth="1"/>
    <col min="5379" max="5379" width="6.125" style="26" customWidth="1"/>
    <col min="5380" max="5380" width="9.75" style="26" customWidth="1"/>
    <col min="5381" max="5381" width="1.375" style="26" customWidth="1"/>
    <col min="5382" max="5621" width="9" style="26"/>
    <col min="5622" max="5622" width="1.375" style="26" customWidth="1"/>
    <col min="5623" max="5623" width="3.5" style="26" customWidth="1"/>
    <col min="5624" max="5624" width="22.125" style="26" customWidth="1"/>
    <col min="5625" max="5625" width="9.75" style="26" customWidth="1"/>
    <col min="5626" max="5626" width="7.375" style="26" customWidth="1"/>
    <col min="5627" max="5627" width="9" style="26"/>
    <col min="5628" max="5628" width="9.25" style="26" customWidth="1"/>
    <col min="5629" max="5629" width="3.5" style="26" customWidth="1"/>
    <col min="5630" max="5631" width="12.625" style="26" customWidth="1"/>
    <col min="5632" max="5632" width="9" style="26"/>
    <col min="5633" max="5633" width="7.75" style="26" customWidth="1"/>
    <col min="5634" max="5634" width="13.125" style="26" customWidth="1"/>
    <col min="5635" max="5635" width="6.125" style="26" customWidth="1"/>
    <col min="5636" max="5636" width="9.75" style="26" customWidth="1"/>
    <col min="5637" max="5637" width="1.375" style="26" customWidth="1"/>
    <col min="5638" max="5877" width="9" style="26"/>
    <col min="5878" max="5878" width="1.375" style="26" customWidth="1"/>
    <col min="5879" max="5879" width="3.5" style="26" customWidth="1"/>
    <col min="5880" max="5880" width="22.125" style="26" customWidth="1"/>
    <col min="5881" max="5881" width="9.75" style="26" customWidth="1"/>
    <col min="5882" max="5882" width="7.375" style="26" customWidth="1"/>
    <col min="5883" max="5883" width="9" style="26"/>
    <col min="5884" max="5884" width="9.25" style="26" customWidth="1"/>
    <col min="5885" max="5885" width="3.5" style="26" customWidth="1"/>
    <col min="5886" max="5887" width="12.625" style="26" customWidth="1"/>
    <col min="5888" max="5888" width="9" style="26"/>
    <col min="5889" max="5889" width="7.75" style="26" customWidth="1"/>
    <col min="5890" max="5890" width="13.125" style="26" customWidth="1"/>
    <col min="5891" max="5891" width="6.125" style="26" customWidth="1"/>
    <col min="5892" max="5892" width="9.75" style="26" customWidth="1"/>
    <col min="5893" max="5893" width="1.375" style="26" customWidth="1"/>
    <col min="5894" max="6133" width="9" style="26"/>
    <col min="6134" max="6134" width="1.375" style="26" customWidth="1"/>
    <col min="6135" max="6135" width="3.5" style="26" customWidth="1"/>
    <col min="6136" max="6136" width="22.125" style="26" customWidth="1"/>
    <col min="6137" max="6137" width="9.75" style="26" customWidth="1"/>
    <col min="6138" max="6138" width="7.375" style="26" customWidth="1"/>
    <col min="6139" max="6139" width="9" style="26"/>
    <col min="6140" max="6140" width="9.25" style="26" customWidth="1"/>
    <col min="6141" max="6141" width="3.5" style="26" customWidth="1"/>
    <col min="6142" max="6143" width="12.625" style="26" customWidth="1"/>
    <col min="6144" max="6144" width="9" style="26"/>
    <col min="6145" max="6145" width="7.75" style="26" customWidth="1"/>
    <col min="6146" max="6146" width="13.125" style="26" customWidth="1"/>
    <col min="6147" max="6147" width="6.125" style="26" customWidth="1"/>
    <col min="6148" max="6148" width="9.75" style="26" customWidth="1"/>
    <col min="6149" max="6149" width="1.375" style="26" customWidth="1"/>
    <col min="6150" max="6389" width="9" style="26"/>
    <col min="6390" max="6390" width="1.375" style="26" customWidth="1"/>
    <col min="6391" max="6391" width="3.5" style="26" customWidth="1"/>
    <col min="6392" max="6392" width="22.125" style="26" customWidth="1"/>
    <col min="6393" max="6393" width="9.75" style="26" customWidth="1"/>
    <col min="6394" max="6394" width="7.375" style="26" customWidth="1"/>
    <col min="6395" max="6395" width="9" style="26"/>
    <col min="6396" max="6396" width="9.25" style="26" customWidth="1"/>
    <col min="6397" max="6397" width="3.5" style="26" customWidth="1"/>
    <col min="6398" max="6399" width="12.625" style="26" customWidth="1"/>
    <col min="6400" max="6400" width="9" style="26"/>
    <col min="6401" max="6401" width="7.75" style="26" customWidth="1"/>
    <col min="6402" max="6402" width="13.125" style="26" customWidth="1"/>
    <col min="6403" max="6403" width="6.125" style="26" customWidth="1"/>
    <col min="6404" max="6404" width="9.75" style="26" customWidth="1"/>
    <col min="6405" max="6405" width="1.375" style="26" customWidth="1"/>
    <col min="6406" max="6645" width="9" style="26"/>
    <col min="6646" max="6646" width="1.375" style="26" customWidth="1"/>
    <col min="6647" max="6647" width="3.5" style="26" customWidth="1"/>
    <col min="6648" max="6648" width="22.125" style="26" customWidth="1"/>
    <col min="6649" max="6649" width="9.75" style="26" customWidth="1"/>
    <col min="6650" max="6650" width="7.375" style="26" customWidth="1"/>
    <col min="6651" max="6651" width="9" style="26"/>
    <col min="6652" max="6652" width="9.25" style="26" customWidth="1"/>
    <col min="6653" max="6653" width="3.5" style="26" customWidth="1"/>
    <col min="6654" max="6655" width="12.625" style="26" customWidth="1"/>
    <col min="6656" max="6656" width="9" style="26"/>
    <col min="6657" max="6657" width="7.75" style="26" customWidth="1"/>
    <col min="6658" max="6658" width="13.125" style="26" customWidth="1"/>
    <col min="6659" max="6659" width="6.125" style="26" customWidth="1"/>
    <col min="6660" max="6660" width="9.75" style="26" customWidth="1"/>
    <col min="6661" max="6661" width="1.375" style="26" customWidth="1"/>
    <col min="6662" max="6901" width="9" style="26"/>
    <col min="6902" max="6902" width="1.375" style="26" customWidth="1"/>
    <col min="6903" max="6903" width="3.5" style="26" customWidth="1"/>
    <col min="6904" max="6904" width="22.125" style="26" customWidth="1"/>
    <col min="6905" max="6905" width="9.75" style="26" customWidth="1"/>
    <col min="6906" max="6906" width="7.375" style="26" customWidth="1"/>
    <col min="6907" max="6907" width="9" style="26"/>
    <col min="6908" max="6908" width="9.25" style="26" customWidth="1"/>
    <col min="6909" max="6909" width="3.5" style="26" customWidth="1"/>
    <col min="6910" max="6911" width="12.625" style="26" customWidth="1"/>
    <col min="6912" max="6912" width="9" style="26"/>
    <col min="6913" max="6913" width="7.75" style="26" customWidth="1"/>
    <col min="6914" max="6914" width="13.125" style="26" customWidth="1"/>
    <col min="6915" max="6915" width="6.125" style="26" customWidth="1"/>
    <col min="6916" max="6916" width="9.75" style="26" customWidth="1"/>
    <col min="6917" max="6917" width="1.375" style="26" customWidth="1"/>
    <col min="6918" max="7157" width="9" style="26"/>
    <col min="7158" max="7158" width="1.375" style="26" customWidth="1"/>
    <col min="7159" max="7159" width="3.5" style="26" customWidth="1"/>
    <col min="7160" max="7160" width="22.125" style="26" customWidth="1"/>
    <col min="7161" max="7161" width="9.75" style="26" customWidth="1"/>
    <col min="7162" max="7162" width="7.375" style="26" customWidth="1"/>
    <col min="7163" max="7163" width="9" style="26"/>
    <col min="7164" max="7164" width="9.25" style="26" customWidth="1"/>
    <col min="7165" max="7165" width="3.5" style="26" customWidth="1"/>
    <col min="7166" max="7167" width="12.625" style="26" customWidth="1"/>
    <col min="7168" max="7168" width="9" style="26"/>
    <col min="7169" max="7169" width="7.75" style="26" customWidth="1"/>
    <col min="7170" max="7170" width="13.125" style="26" customWidth="1"/>
    <col min="7171" max="7171" width="6.125" style="26" customWidth="1"/>
    <col min="7172" max="7172" width="9.75" style="26" customWidth="1"/>
    <col min="7173" max="7173" width="1.375" style="26" customWidth="1"/>
    <col min="7174" max="7413" width="9" style="26"/>
    <col min="7414" max="7414" width="1.375" style="26" customWidth="1"/>
    <col min="7415" max="7415" width="3.5" style="26" customWidth="1"/>
    <col min="7416" max="7416" width="22.125" style="26" customWidth="1"/>
    <col min="7417" max="7417" width="9.75" style="26" customWidth="1"/>
    <col min="7418" max="7418" width="7.375" style="26" customWidth="1"/>
    <col min="7419" max="7419" width="9" style="26"/>
    <col min="7420" max="7420" width="9.25" style="26" customWidth="1"/>
    <col min="7421" max="7421" width="3.5" style="26" customWidth="1"/>
    <col min="7422" max="7423" width="12.625" style="26" customWidth="1"/>
    <col min="7424" max="7424" width="9" style="26"/>
    <col min="7425" max="7425" width="7.75" style="26" customWidth="1"/>
    <col min="7426" max="7426" width="13.125" style="26" customWidth="1"/>
    <col min="7427" max="7427" width="6.125" style="26" customWidth="1"/>
    <col min="7428" max="7428" width="9.75" style="26" customWidth="1"/>
    <col min="7429" max="7429" width="1.375" style="26" customWidth="1"/>
    <col min="7430" max="7669" width="9" style="26"/>
    <col min="7670" max="7670" width="1.375" style="26" customWidth="1"/>
    <col min="7671" max="7671" width="3.5" style="26" customWidth="1"/>
    <col min="7672" max="7672" width="22.125" style="26" customWidth="1"/>
    <col min="7673" max="7673" width="9.75" style="26" customWidth="1"/>
    <col min="7674" max="7674" width="7.375" style="26" customWidth="1"/>
    <col min="7675" max="7675" width="9" style="26"/>
    <col min="7676" max="7676" width="9.25" style="26" customWidth="1"/>
    <col min="7677" max="7677" width="3.5" style="26" customWidth="1"/>
    <col min="7678" max="7679" width="12.625" style="26" customWidth="1"/>
    <col min="7680" max="7680" width="9" style="26"/>
    <col min="7681" max="7681" width="7.75" style="26" customWidth="1"/>
    <col min="7682" max="7682" width="13.125" style="26" customWidth="1"/>
    <col min="7683" max="7683" width="6.125" style="26" customWidth="1"/>
    <col min="7684" max="7684" width="9.75" style="26" customWidth="1"/>
    <col min="7685" max="7685" width="1.375" style="26" customWidth="1"/>
    <col min="7686" max="7925" width="9" style="26"/>
    <col min="7926" max="7926" width="1.375" style="26" customWidth="1"/>
    <col min="7927" max="7927" width="3.5" style="26" customWidth="1"/>
    <col min="7928" max="7928" width="22.125" style="26" customWidth="1"/>
    <col min="7929" max="7929" width="9.75" style="26" customWidth="1"/>
    <col min="7930" max="7930" width="7.375" style="26" customWidth="1"/>
    <col min="7931" max="7931" width="9" style="26"/>
    <col min="7932" max="7932" width="9.25" style="26" customWidth="1"/>
    <col min="7933" max="7933" width="3.5" style="26" customWidth="1"/>
    <col min="7934" max="7935" width="12.625" style="26" customWidth="1"/>
    <col min="7936" max="7936" width="9" style="26"/>
    <col min="7937" max="7937" width="7.75" style="26" customWidth="1"/>
    <col min="7938" max="7938" width="13.125" style="26" customWidth="1"/>
    <col min="7939" max="7939" width="6.125" style="26" customWidth="1"/>
    <col min="7940" max="7940" width="9.75" style="26" customWidth="1"/>
    <col min="7941" max="7941" width="1.375" style="26" customWidth="1"/>
    <col min="7942" max="8181" width="9" style="26"/>
    <col min="8182" max="8182" width="1.375" style="26" customWidth="1"/>
    <col min="8183" max="8183" width="3.5" style="26" customWidth="1"/>
    <col min="8184" max="8184" width="22.125" style="26" customWidth="1"/>
    <col min="8185" max="8185" width="9.75" style="26" customWidth="1"/>
    <col min="8186" max="8186" width="7.375" style="26" customWidth="1"/>
    <col min="8187" max="8187" width="9" style="26"/>
    <col min="8188" max="8188" width="9.25" style="26" customWidth="1"/>
    <col min="8189" max="8189" width="3.5" style="26" customWidth="1"/>
    <col min="8190" max="8191" width="12.625" style="26" customWidth="1"/>
    <col min="8192" max="8192" width="9" style="26"/>
    <col min="8193" max="8193" width="7.75" style="26" customWidth="1"/>
    <col min="8194" max="8194" width="13.125" style="26" customWidth="1"/>
    <col min="8195" max="8195" width="6.125" style="26" customWidth="1"/>
    <col min="8196" max="8196" width="9.75" style="26" customWidth="1"/>
    <col min="8197" max="8197" width="1.375" style="26" customWidth="1"/>
    <col min="8198" max="8437" width="9" style="26"/>
    <col min="8438" max="8438" width="1.375" style="26" customWidth="1"/>
    <col min="8439" max="8439" width="3.5" style="26" customWidth="1"/>
    <col min="8440" max="8440" width="22.125" style="26" customWidth="1"/>
    <col min="8441" max="8441" width="9.75" style="26" customWidth="1"/>
    <col min="8442" max="8442" width="7.375" style="26" customWidth="1"/>
    <col min="8443" max="8443" width="9" style="26"/>
    <col min="8444" max="8444" width="9.25" style="26" customWidth="1"/>
    <col min="8445" max="8445" width="3.5" style="26" customWidth="1"/>
    <col min="8446" max="8447" width="12.625" style="26" customWidth="1"/>
    <col min="8448" max="8448" width="9" style="26"/>
    <col min="8449" max="8449" width="7.75" style="26" customWidth="1"/>
    <col min="8450" max="8450" width="13.125" style="26" customWidth="1"/>
    <col min="8451" max="8451" width="6.125" style="26" customWidth="1"/>
    <col min="8452" max="8452" width="9.75" style="26" customWidth="1"/>
    <col min="8453" max="8453" width="1.375" style="26" customWidth="1"/>
    <col min="8454" max="8693" width="9" style="26"/>
    <col min="8694" max="8694" width="1.375" style="26" customWidth="1"/>
    <col min="8695" max="8695" width="3.5" style="26" customWidth="1"/>
    <col min="8696" max="8696" width="22.125" style="26" customWidth="1"/>
    <col min="8697" max="8697" width="9.75" style="26" customWidth="1"/>
    <col min="8698" max="8698" width="7.375" style="26" customWidth="1"/>
    <col min="8699" max="8699" width="9" style="26"/>
    <col min="8700" max="8700" width="9.25" style="26" customWidth="1"/>
    <col min="8701" max="8701" width="3.5" style="26" customWidth="1"/>
    <col min="8702" max="8703" width="12.625" style="26" customWidth="1"/>
    <col min="8704" max="8704" width="9" style="26"/>
    <col min="8705" max="8705" width="7.75" style="26" customWidth="1"/>
    <col min="8706" max="8706" width="13.125" style="26" customWidth="1"/>
    <col min="8707" max="8707" width="6.125" style="26" customWidth="1"/>
    <col min="8708" max="8708" width="9.75" style="26" customWidth="1"/>
    <col min="8709" max="8709" width="1.375" style="26" customWidth="1"/>
    <col min="8710" max="8949" width="9" style="26"/>
    <col min="8950" max="8950" width="1.375" style="26" customWidth="1"/>
    <col min="8951" max="8951" width="3.5" style="26" customWidth="1"/>
    <col min="8952" max="8952" width="22.125" style="26" customWidth="1"/>
    <col min="8953" max="8953" width="9.75" style="26" customWidth="1"/>
    <col min="8954" max="8954" width="7.375" style="26" customWidth="1"/>
    <col min="8955" max="8955" width="9" style="26"/>
    <col min="8956" max="8956" width="9.25" style="26" customWidth="1"/>
    <col min="8957" max="8957" width="3.5" style="26" customWidth="1"/>
    <col min="8958" max="8959" width="12.625" style="26" customWidth="1"/>
    <col min="8960" max="8960" width="9" style="26"/>
    <col min="8961" max="8961" width="7.75" style="26" customWidth="1"/>
    <col min="8962" max="8962" width="13.125" style="26" customWidth="1"/>
    <col min="8963" max="8963" width="6.125" style="26" customWidth="1"/>
    <col min="8964" max="8964" width="9.75" style="26" customWidth="1"/>
    <col min="8965" max="8965" width="1.375" style="26" customWidth="1"/>
    <col min="8966" max="9205" width="9" style="26"/>
    <col min="9206" max="9206" width="1.375" style="26" customWidth="1"/>
    <col min="9207" max="9207" width="3.5" style="26" customWidth="1"/>
    <col min="9208" max="9208" width="22.125" style="26" customWidth="1"/>
    <col min="9209" max="9209" width="9.75" style="26" customWidth="1"/>
    <col min="9210" max="9210" width="7.375" style="26" customWidth="1"/>
    <col min="9211" max="9211" width="9" style="26"/>
    <col min="9212" max="9212" width="9.25" style="26" customWidth="1"/>
    <col min="9213" max="9213" width="3.5" style="26" customWidth="1"/>
    <col min="9214" max="9215" width="12.625" style="26" customWidth="1"/>
    <col min="9216" max="9216" width="9" style="26"/>
    <col min="9217" max="9217" width="7.75" style="26" customWidth="1"/>
    <col min="9218" max="9218" width="13.125" style="26" customWidth="1"/>
    <col min="9219" max="9219" width="6.125" style="26" customWidth="1"/>
    <col min="9220" max="9220" width="9.75" style="26" customWidth="1"/>
    <col min="9221" max="9221" width="1.375" style="26" customWidth="1"/>
    <col min="9222" max="9461" width="9" style="26"/>
    <col min="9462" max="9462" width="1.375" style="26" customWidth="1"/>
    <col min="9463" max="9463" width="3.5" style="26" customWidth="1"/>
    <col min="9464" max="9464" width="22.125" style="26" customWidth="1"/>
    <col min="9465" max="9465" width="9.75" style="26" customWidth="1"/>
    <col min="9466" max="9466" width="7.375" style="26" customWidth="1"/>
    <col min="9467" max="9467" width="9" style="26"/>
    <col min="9468" max="9468" width="9.25" style="26" customWidth="1"/>
    <col min="9469" max="9469" width="3.5" style="26" customWidth="1"/>
    <col min="9470" max="9471" width="12.625" style="26" customWidth="1"/>
    <col min="9472" max="9472" width="9" style="26"/>
    <col min="9473" max="9473" width="7.75" style="26" customWidth="1"/>
    <col min="9474" max="9474" width="13.125" style="26" customWidth="1"/>
    <col min="9475" max="9475" width="6.125" style="26" customWidth="1"/>
    <col min="9476" max="9476" width="9.75" style="26" customWidth="1"/>
    <col min="9477" max="9477" width="1.375" style="26" customWidth="1"/>
    <col min="9478" max="9717" width="9" style="26"/>
    <col min="9718" max="9718" width="1.375" style="26" customWidth="1"/>
    <col min="9719" max="9719" width="3.5" style="26" customWidth="1"/>
    <col min="9720" max="9720" width="22.125" style="26" customWidth="1"/>
    <col min="9721" max="9721" width="9.75" style="26" customWidth="1"/>
    <col min="9722" max="9722" width="7.375" style="26" customWidth="1"/>
    <col min="9723" max="9723" width="9" style="26"/>
    <col min="9724" max="9724" width="9.25" style="26" customWidth="1"/>
    <col min="9725" max="9725" width="3.5" style="26" customWidth="1"/>
    <col min="9726" max="9727" width="12.625" style="26" customWidth="1"/>
    <col min="9728" max="9728" width="9" style="26"/>
    <col min="9729" max="9729" width="7.75" style="26" customWidth="1"/>
    <col min="9730" max="9730" width="13.125" style="26" customWidth="1"/>
    <col min="9731" max="9731" width="6.125" style="26" customWidth="1"/>
    <col min="9732" max="9732" width="9.75" style="26" customWidth="1"/>
    <col min="9733" max="9733" width="1.375" style="26" customWidth="1"/>
    <col min="9734" max="9973" width="9" style="26"/>
    <col min="9974" max="9974" width="1.375" style="26" customWidth="1"/>
    <col min="9975" max="9975" width="3.5" style="26" customWidth="1"/>
    <col min="9976" max="9976" width="22.125" style="26" customWidth="1"/>
    <col min="9977" max="9977" width="9.75" style="26" customWidth="1"/>
    <col min="9978" max="9978" width="7.375" style="26" customWidth="1"/>
    <col min="9979" max="9979" width="9" style="26"/>
    <col min="9980" max="9980" width="9.25" style="26" customWidth="1"/>
    <col min="9981" max="9981" width="3.5" style="26" customWidth="1"/>
    <col min="9982" max="9983" width="12.625" style="26" customWidth="1"/>
    <col min="9984" max="9984" width="9" style="26"/>
    <col min="9985" max="9985" width="7.75" style="26" customWidth="1"/>
    <col min="9986" max="9986" width="13.125" style="26" customWidth="1"/>
    <col min="9987" max="9987" width="6.125" style="26" customWidth="1"/>
    <col min="9988" max="9988" width="9.75" style="26" customWidth="1"/>
    <col min="9989" max="9989" width="1.375" style="26" customWidth="1"/>
    <col min="9990" max="10229" width="9" style="26"/>
    <col min="10230" max="10230" width="1.375" style="26" customWidth="1"/>
    <col min="10231" max="10231" width="3.5" style="26" customWidth="1"/>
    <col min="10232" max="10232" width="22.125" style="26" customWidth="1"/>
    <col min="10233" max="10233" width="9.75" style="26" customWidth="1"/>
    <col min="10234" max="10234" width="7.375" style="26" customWidth="1"/>
    <col min="10235" max="10235" width="9" style="26"/>
    <col min="10236" max="10236" width="9.25" style="26" customWidth="1"/>
    <col min="10237" max="10237" width="3.5" style="26" customWidth="1"/>
    <col min="10238" max="10239" width="12.625" style="26" customWidth="1"/>
    <col min="10240" max="10240" width="9" style="26"/>
    <col min="10241" max="10241" width="7.75" style="26" customWidth="1"/>
    <col min="10242" max="10242" width="13.125" style="26" customWidth="1"/>
    <col min="10243" max="10243" width="6.125" style="26" customWidth="1"/>
    <col min="10244" max="10244" width="9.75" style="26" customWidth="1"/>
    <col min="10245" max="10245" width="1.375" style="26" customWidth="1"/>
    <col min="10246" max="10485" width="9" style="26"/>
    <col min="10486" max="10486" width="1.375" style="26" customWidth="1"/>
    <col min="10487" max="10487" width="3.5" style="26" customWidth="1"/>
    <col min="10488" max="10488" width="22.125" style="26" customWidth="1"/>
    <col min="10489" max="10489" width="9.75" style="26" customWidth="1"/>
    <col min="10490" max="10490" width="7.375" style="26" customWidth="1"/>
    <col min="10491" max="10491" width="9" style="26"/>
    <col min="10492" max="10492" width="9.25" style="26" customWidth="1"/>
    <col min="10493" max="10493" width="3.5" style="26" customWidth="1"/>
    <col min="10494" max="10495" width="12.625" style="26" customWidth="1"/>
    <col min="10496" max="10496" width="9" style="26"/>
    <col min="10497" max="10497" width="7.75" style="26" customWidth="1"/>
    <col min="10498" max="10498" width="13.125" style="26" customWidth="1"/>
    <col min="10499" max="10499" width="6.125" style="26" customWidth="1"/>
    <col min="10500" max="10500" width="9.75" style="26" customWidth="1"/>
    <col min="10501" max="10501" width="1.375" style="26" customWidth="1"/>
    <col min="10502" max="10741" width="9" style="26"/>
    <col min="10742" max="10742" width="1.375" style="26" customWidth="1"/>
    <col min="10743" max="10743" width="3.5" style="26" customWidth="1"/>
    <col min="10744" max="10744" width="22.125" style="26" customWidth="1"/>
    <col min="10745" max="10745" width="9.75" style="26" customWidth="1"/>
    <col min="10746" max="10746" width="7.375" style="26" customWidth="1"/>
    <col min="10747" max="10747" width="9" style="26"/>
    <col min="10748" max="10748" width="9.25" style="26" customWidth="1"/>
    <col min="10749" max="10749" width="3.5" style="26" customWidth="1"/>
    <col min="10750" max="10751" width="12.625" style="26" customWidth="1"/>
    <col min="10752" max="10752" width="9" style="26"/>
    <col min="10753" max="10753" width="7.75" style="26" customWidth="1"/>
    <col min="10754" max="10754" width="13.125" style="26" customWidth="1"/>
    <col min="10755" max="10755" width="6.125" style="26" customWidth="1"/>
    <col min="10756" max="10756" width="9.75" style="26" customWidth="1"/>
    <col min="10757" max="10757" width="1.375" style="26" customWidth="1"/>
    <col min="10758" max="10997" width="9" style="26"/>
    <col min="10998" max="10998" width="1.375" style="26" customWidth="1"/>
    <col min="10999" max="10999" width="3.5" style="26" customWidth="1"/>
    <col min="11000" max="11000" width="22.125" style="26" customWidth="1"/>
    <col min="11001" max="11001" width="9.75" style="26" customWidth="1"/>
    <col min="11002" max="11002" width="7.375" style="26" customWidth="1"/>
    <col min="11003" max="11003" width="9" style="26"/>
    <col min="11004" max="11004" width="9.25" style="26" customWidth="1"/>
    <col min="11005" max="11005" width="3.5" style="26" customWidth="1"/>
    <col min="11006" max="11007" width="12.625" style="26" customWidth="1"/>
    <col min="11008" max="11008" width="9" style="26"/>
    <col min="11009" max="11009" width="7.75" style="26" customWidth="1"/>
    <col min="11010" max="11010" width="13.125" style="26" customWidth="1"/>
    <col min="11011" max="11011" width="6.125" style="26" customWidth="1"/>
    <col min="11012" max="11012" width="9.75" style="26" customWidth="1"/>
    <col min="11013" max="11013" width="1.375" style="26" customWidth="1"/>
    <col min="11014" max="11253" width="9" style="26"/>
    <col min="11254" max="11254" width="1.375" style="26" customWidth="1"/>
    <col min="11255" max="11255" width="3.5" style="26" customWidth="1"/>
    <col min="11256" max="11256" width="22.125" style="26" customWidth="1"/>
    <col min="11257" max="11257" width="9.75" style="26" customWidth="1"/>
    <col min="11258" max="11258" width="7.375" style="26" customWidth="1"/>
    <col min="11259" max="11259" width="9" style="26"/>
    <col min="11260" max="11260" width="9.25" style="26" customWidth="1"/>
    <col min="11261" max="11261" width="3.5" style="26" customWidth="1"/>
    <col min="11262" max="11263" width="12.625" style="26" customWidth="1"/>
    <col min="11264" max="11264" width="9" style="26"/>
    <col min="11265" max="11265" width="7.75" style="26" customWidth="1"/>
    <col min="11266" max="11266" width="13.125" style="26" customWidth="1"/>
    <col min="11267" max="11267" width="6.125" style="26" customWidth="1"/>
    <col min="11268" max="11268" width="9.75" style="26" customWidth="1"/>
    <col min="11269" max="11269" width="1.375" style="26" customWidth="1"/>
    <col min="11270" max="11509" width="9" style="26"/>
    <col min="11510" max="11510" width="1.375" style="26" customWidth="1"/>
    <col min="11511" max="11511" width="3.5" style="26" customWidth="1"/>
    <col min="11512" max="11512" width="22.125" style="26" customWidth="1"/>
    <col min="11513" max="11513" width="9.75" style="26" customWidth="1"/>
    <col min="11514" max="11514" width="7.375" style="26" customWidth="1"/>
    <col min="11515" max="11515" width="9" style="26"/>
    <col min="11516" max="11516" width="9.25" style="26" customWidth="1"/>
    <col min="11517" max="11517" width="3.5" style="26" customWidth="1"/>
    <col min="11518" max="11519" width="12.625" style="26" customWidth="1"/>
    <col min="11520" max="11520" width="9" style="26"/>
    <col min="11521" max="11521" width="7.75" style="26" customWidth="1"/>
    <col min="11522" max="11522" width="13.125" style="26" customWidth="1"/>
    <col min="11523" max="11523" width="6.125" style="26" customWidth="1"/>
    <col min="11524" max="11524" width="9.75" style="26" customWidth="1"/>
    <col min="11525" max="11525" width="1.375" style="26" customWidth="1"/>
    <col min="11526" max="11765" width="9" style="26"/>
    <col min="11766" max="11766" width="1.375" style="26" customWidth="1"/>
    <col min="11767" max="11767" width="3.5" style="26" customWidth="1"/>
    <col min="11768" max="11768" width="22.125" style="26" customWidth="1"/>
    <col min="11769" max="11769" width="9.75" style="26" customWidth="1"/>
    <col min="11770" max="11770" width="7.375" style="26" customWidth="1"/>
    <col min="11771" max="11771" width="9" style="26"/>
    <col min="11772" max="11772" width="9.25" style="26" customWidth="1"/>
    <col min="11773" max="11773" width="3.5" style="26" customWidth="1"/>
    <col min="11774" max="11775" width="12.625" style="26" customWidth="1"/>
    <col min="11776" max="11776" width="9" style="26"/>
    <col min="11777" max="11777" width="7.75" style="26" customWidth="1"/>
    <col min="11778" max="11778" width="13.125" style="26" customWidth="1"/>
    <col min="11779" max="11779" width="6.125" style="26" customWidth="1"/>
    <col min="11780" max="11780" width="9.75" style="26" customWidth="1"/>
    <col min="11781" max="11781" width="1.375" style="26" customWidth="1"/>
    <col min="11782" max="12021" width="9" style="26"/>
    <col min="12022" max="12022" width="1.375" style="26" customWidth="1"/>
    <col min="12023" max="12023" width="3.5" style="26" customWidth="1"/>
    <col min="12024" max="12024" width="22.125" style="26" customWidth="1"/>
    <col min="12025" max="12025" width="9.75" style="26" customWidth="1"/>
    <col min="12026" max="12026" width="7.375" style="26" customWidth="1"/>
    <col min="12027" max="12027" width="9" style="26"/>
    <col min="12028" max="12028" width="9.25" style="26" customWidth="1"/>
    <col min="12029" max="12029" width="3.5" style="26" customWidth="1"/>
    <col min="12030" max="12031" width="12.625" style="26" customWidth="1"/>
    <col min="12032" max="12032" width="9" style="26"/>
    <col min="12033" max="12033" width="7.75" style="26" customWidth="1"/>
    <col min="12034" max="12034" width="13.125" style="26" customWidth="1"/>
    <col min="12035" max="12035" width="6.125" style="26" customWidth="1"/>
    <col min="12036" max="12036" width="9.75" style="26" customWidth="1"/>
    <col min="12037" max="12037" width="1.375" style="26" customWidth="1"/>
    <col min="12038" max="12277" width="9" style="26"/>
    <col min="12278" max="12278" width="1.375" style="26" customWidth="1"/>
    <col min="12279" max="12279" width="3.5" style="26" customWidth="1"/>
    <col min="12280" max="12280" width="22.125" style="26" customWidth="1"/>
    <col min="12281" max="12281" width="9.75" style="26" customWidth="1"/>
    <col min="12282" max="12282" width="7.375" style="26" customWidth="1"/>
    <col min="12283" max="12283" width="9" style="26"/>
    <col min="12284" max="12284" width="9.25" style="26" customWidth="1"/>
    <col min="12285" max="12285" width="3.5" style="26" customWidth="1"/>
    <col min="12286" max="12287" width="12.625" style="26" customWidth="1"/>
    <col min="12288" max="12288" width="9" style="26"/>
    <col min="12289" max="12289" width="7.75" style="26" customWidth="1"/>
    <col min="12290" max="12290" width="13.125" style="26" customWidth="1"/>
    <col min="12291" max="12291" width="6.125" style="26" customWidth="1"/>
    <col min="12292" max="12292" width="9.75" style="26" customWidth="1"/>
    <col min="12293" max="12293" width="1.375" style="26" customWidth="1"/>
    <col min="12294" max="12533" width="9" style="26"/>
    <col min="12534" max="12534" width="1.375" style="26" customWidth="1"/>
    <col min="12535" max="12535" width="3.5" style="26" customWidth="1"/>
    <col min="12536" max="12536" width="22.125" style="26" customWidth="1"/>
    <col min="12537" max="12537" width="9.75" style="26" customWidth="1"/>
    <col min="12538" max="12538" width="7.375" style="26" customWidth="1"/>
    <col min="12539" max="12539" width="9" style="26"/>
    <col min="12540" max="12540" width="9.25" style="26" customWidth="1"/>
    <col min="12541" max="12541" width="3.5" style="26" customWidth="1"/>
    <col min="12542" max="12543" width="12.625" style="26" customWidth="1"/>
    <col min="12544" max="12544" width="9" style="26"/>
    <col min="12545" max="12545" width="7.75" style="26" customWidth="1"/>
    <col min="12546" max="12546" width="13.125" style="26" customWidth="1"/>
    <col min="12547" max="12547" width="6.125" style="26" customWidth="1"/>
    <col min="12548" max="12548" width="9.75" style="26" customWidth="1"/>
    <col min="12549" max="12549" width="1.375" style="26" customWidth="1"/>
    <col min="12550" max="12789" width="9" style="26"/>
    <col min="12790" max="12790" width="1.375" style="26" customWidth="1"/>
    <col min="12791" max="12791" width="3.5" style="26" customWidth="1"/>
    <col min="12792" max="12792" width="22.125" style="26" customWidth="1"/>
    <col min="12793" max="12793" width="9.75" style="26" customWidth="1"/>
    <col min="12794" max="12794" width="7.375" style="26" customWidth="1"/>
    <col min="12795" max="12795" width="9" style="26"/>
    <col min="12796" max="12796" width="9.25" style="26" customWidth="1"/>
    <col min="12797" max="12797" width="3.5" style="26" customWidth="1"/>
    <col min="12798" max="12799" width="12.625" style="26" customWidth="1"/>
    <col min="12800" max="12800" width="9" style="26"/>
    <col min="12801" max="12801" width="7.75" style="26" customWidth="1"/>
    <col min="12802" max="12802" width="13.125" style="26" customWidth="1"/>
    <col min="12803" max="12803" width="6.125" style="26" customWidth="1"/>
    <col min="12804" max="12804" width="9.75" style="26" customWidth="1"/>
    <col min="12805" max="12805" width="1.375" style="26" customWidth="1"/>
    <col min="12806" max="13045" width="9" style="26"/>
    <col min="13046" max="13046" width="1.375" style="26" customWidth="1"/>
    <col min="13047" max="13047" width="3.5" style="26" customWidth="1"/>
    <col min="13048" max="13048" width="22.125" style="26" customWidth="1"/>
    <col min="13049" max="13049" width="9.75" style="26" customWidth="1"/>
    <col min="13050" max="13050" width="7.375" style="26" customWidth="1"/>
    <col min="13051" max="13051" width="9" style="26"/>
    <col min="13052" max="13052" width="9.25" style="26" customWidth="1"/>
    <col min="13053" max="13053" width="3.5" style="26" customWidth="1"/>
    <col min="13054" max="13055" width="12.625" style="26" customWidth="1"/>
    <col min="13056" max="13056" width="9" style="26"/>
    <col min="13057" max="13057" width="7.75" style="26" customWidth="1"/>
    <col min="13058" max="13058" width="13.125" style="26" customWidth="1"/>
    <col min="13059" max="13059" width="6.125" style="26" customWidth="1"/>
    <col min="13060" max="13060" width="9.75" style="26" customWidth="1"/>
    <col min="13061" max="13061" width="1.375" style="26" customWidth="1"/>
    <col min="13062" max="13301" width="9" style="26"/>
    <col min="13302" max="13302" width="1.375" style="26" customWidth="1"/>
    <col min="13303" max="13303" width="3.5" style="26" customWidth="1"/>
    <col min="13304" max="13304" width="22.125" style="26" customWidth="1"/>
    <col min="13305" max="13305" width="9.75" style="26" customWidth="1"/>
    <col min="13306" max="13306" width="7.375" style="26" customWidth="1"/>
    <col min="13307" max="13307" width="9" style="26"/>
    <col min="13308" max="13308" width="9.25" style="26" customWidth="1"/>
    <col min="13309" max="13309" width="3.5" style="26" customWidth="1"/>
    <col min="13310" max="13311" width="12.625" style="26" customWidth="1"/>
    <col min="13312" max="13312" width="9" style="26"/>
    <col min="13313" max="13313" width="7.75" style="26" customWidth="1"/>
    <col min="13314" max="13314" width="13.125" style="26" customWidth="1"/>
    <col min="13315" max="13315" width="6.125" style="26" customWidth="1"/>
    <col min="13316" max="13316" width="9.75" style="26" customWidth="1"/>
    <col min="13317" max="13317" width="1.375" style="26" customWidth="1"/>
    <col min="13318" max="13557" width="9" style="26"/>
    <col min="13558" max="13558" width="1.375" style="26" customWidth="1"/>
    <col min="13559" max="13559" width="3.5" style="26" customWidth="1"/>
    <col min="13560" max="13560" width="22.125" style="26" customWidth="1"/>
    <col min="13561" max="13561" width="9.75" style="26" customWidth="1"/>
    <col min="13562" max="13562" width="7.375" style="26" customWidth="1"/>
    <col min="13563" max="13563" width="9" style="26"/>
    <col min="13564" max="13564" width="9.25" style="26" customWidth="1"/>
    <col min="13565" max="13565" width="3.5" style="26" customWidth="1"/>
    <col min="13566" max="13567" width="12.625" style="26" customWidth="1"/>
    <col min="13568" max="13568" width="9" style="26"/>
    <col min="13569" max="13569" width="7.75" style="26" customWidth="1"/>
    <col min="13570" max="13570" width="13.125" style="26" customWidth="1"/>
    <col min="13571" max="13571" width="6.125" style="26" customWidth="1"/>
    <col min="13572" max="13572" width="9.75" style="26" customWidth="1"/>
    <col min="13573" max="13573" width="1.375" style="26" customWidth="1"/>
    <col min="13574" max="13813" width="9" style="26"/>
    <col min="13814" max="13814" width="1.375" style="26" customWidth="1"/>
    <col min="13815" max="13815" width="3.5" style="26" customWidth="1"/>
    <col min="13816" max="13816" width="22.125" style="26" customWidth="1"/>
    <col min="13817" max="13817" width="9.75" style="26" customWidth="1"/>
    <col min="13818" max="13818" width="7.375" style="26" customWidth="1"/>
    <col min="13819" max="13819" width="9" style="26"/>
    <col min="13820" max="13820" width="9.25" style="26" customWidth="1"/>
    <col min="13821" max="13821" width="3.5" style="26" customWidth="1"/>
    <col min="13822" max="13823" width="12.625" style="26" customWidth="1"/>
    <col min="13824" max="13824" width="9" style="26"/>
    <col min="13825" max="13825" width="7.75" style="26" customWidth="1"/>
    <col min="13826" max="13826" width="13.125" style="26" customWidth="1"/>
    <col min="13827" max="13827" width="6.125" style="26" customWidth="1"/>
    <col min="13828" max="13828" width="9.75" style="26" customWidth="1"/>
    <col min="13829" max="13829" width="1.375" style="26" customWidth="1"/>
    <col min="13830" max="14069" width="9" style="26"/>
    <col min="14070" max="14070" width="1.375" style="26" customWidth="1"/>
    <col min="14071" max="14071" width="3.5" style="26" customWidth="1"/>
    <col min="14072" max="14072" width="22.125" style="26" customWidth="1"/>
    <col min="14073" max="14073" width="9.75" style="26" customWidth="1"/>
    <col min="14074" max="14074" width="7.375" style="26" customWidth="1"/>
    <col min="14075" max="14075" width="9" style="26"/>
    <col min="14076" max="14076" width="9.25" style="26" customWidth="1"/>
    <col min="14077" max="14077" width="3.5" style="26" customWidth="1"/>
    <col min="14078" max="14079" width="12.625" style="26" customWidth="1"/>
    <col min="14080" max="14080" width="9" style="26"/>
    <col min="14081" max="14081" width="7.75" style="26" customWidth="1"/>
    <col min="14082" max="14082" width="13.125" style="26" customWidth="1"/>
    <col min="14083" max="14083" width="6.125" style="26" customWidth="1"/>
    <col min="14084" max="14084" width="9.75" style="26" customWidth="1"/>
    <col min="14085" max="14085" width="1.375" style="26" customWidth="1"/>
    <col min="14086" max="14325" width="9" style="26"/>
    <col min="14326" max="14326" width="1.375" style="26" customWidth="1"/>
    <col min="14327" max="14327" width="3.5" style="26" customWidth="1"/>
    <col min="14328" max="14328" width="22.125" style="26" customWidth="1"/>
    <col min="14329" max="14329" width="9.75" style="26" customWidth="1"/>
    <col min="14330" max="14330" width="7.375" style="26" customWidth="1"/>
    <col min="14331" max="14331" width="9" style="26"/>
    <col min="14332" max="14332" width="9.25" style="26" customWidth="1"/>
    <col min="14333" max="14333" width="3.5" style="26" customWidth="1"/>
    <col min="14334" max="14335" width="12.625" style="26" customWidth="1"/>
    <col min="14336" max="14336" width="9" style="26"/>
    <col min="14337" max="14337" width="7.75" style="26" customWidth="1"/>
    <col min="14338" max="14338" width="13.125" style="26" customWidth="1"/>
    <col min="14339" max="14339" width="6.125" style="26" customWidth="1"/>
    <col min="14340" max="14340" width="9.75" style="26" customWidth="1"/>
    <col min="14341" max="14341" width="1.375" style="26" customWidth="1"/>
    <col min="14342" max="14581" width="9" style="26"/>
    <col min="14582" max="14582" width="1.375" style="26" customWidth="1"/>
    <col min="14583" max="14583" width="3.5" style="26" customWidth="1"/>
    <col min="14584" max="14584" width="22.125" style="26" customWidth="1"/>
    <col min="14585" max="14585" width="9.75" style="26" customWidth="1"/>
    <col min="14586" max="14586" width="7.375" style="26" customWidth="1"/>
    <col min="14587" max="14587" width="9" style="26"/>
    <col min="14588" max="14588" width="9.25" style="26" customWidth="1"/>
    <col min="14589" max="14589" width="3.5" style="26" customWidth="1"/>
    <col min="14590" max="14591" width="12.625" style="26" customWidth="1"/>
    <col min="14592" max="14592" width="9" style="26"/>
    <col min="14593" max="14593" width="7.75" style="26" customWidth="1"/>
    <col min="14594" max="14594" width="13.125" style="26" customWidth="1"/>
    <col min="14595" max="14595" width="6.125" style="26" customWidth="1"/>
    <col min="14596" max="14596" width="9.75" style="26" customWidth="1"/>
    <col min="14597" max="14597" width="1.375" style="26" customWidth="1"/>
    <col min="14598" max="14837" width="9" style="26"/>
    <col min="14838" max="14838" width="1.375" style="26" customWidth="1"/>
    <col min="14839" max="14839" width="3.5" style="26" customWidth="1"/>
    <col min="14840" max="14840" width="22.125" style="26" customWidth="1"/>
    <col min="14841" max="14841" width="9.75" style="26" customWidth="1"/>
    <col min="14842" max="14842" width="7.375" style="26" customWidth="1"/>
    <col min="14843" max="14843" width="9" style="26"/>
    <col min="14844" max="14844" width="9.25" style="26" customWidth="1"/>
    <col min="14845" max="14845" width="3.5" style="26" customWidth="1"/>
    <col min="14846" max="14847" width="12.625" style="26" customWidth="1"/>
    <col min="14848" max="14848" width="9" style="26"/>
    <col min="14849" max="14849" width="7.75" style="26" customWidth="1"/>
    <col min="14850" max="14850" width="13.125" style="26" customWidth="1"/>
    <col min="14851" max="14851" width="6.125" style="26" customWidth="1"/>
    <col min="14852" max="14852" width="9.75" style="26" customWidth="1"/>
    <col min="14853" max="14853" width="1.375" style="26" customWidth="1"/>
    <col min="14854" max="15093" width="9" style="26"/>
    <col min="15094" max="15094" width="1.375" style="26" customWidth="1"/>
    <col min="15095" max="15095" width="3.5" style="26" customWidth="1"/>
    <col min="15096" max="15096" width="22.125" style="26" customWidth="1"/>
    <col min="15097" max="15097" width="9.75" style="26" customWidth="1"/>
    <col min="15098" max="15098" width="7.375" style="26" customWidth="1"/>
    <col min="15099" max="15099" width="9" style="26"/>
    <col min="15100" max="15100" width="9.25" style="26" customWidth="1"/>
    <col min="15101" max="15101" width="3.5" style="26" customWidth="1"/>
    <col min="15102" max="15103" width="12.625" style="26" customWidth="1"/>
    <col min="15104" max="15104" width="9" style="26"/>
    <col min="15105" max="15105" width="7.75" style="26" customWidth="1"/>
    <col min="15106" max="15106" width="13.125" style="26" customWidth="1"/>
    <col min="15107" max="15107" width="6.125" style="26" customWidth="1"/>
    <col min="15108" max="15108" width="9.75" style="26" customWidth="1"/>
    <col min="15109" max="15109" width="1.375" style="26" customWidth="1"/>
    <col min="15110" max="15349" width="9" style="26"/>
    <col min="15350" max="15350" width="1.375" style="26" customWidth="1"/>
    <col min="15351" max="15351" width="3.5" style="26" customWidth="1"/>
    <col min="15352" max="15352" width="22.125" style="26" customWidth="1"/>
    <col min="15353" max="15353" width="9.75" style="26" customWidth="1"/>
    <col min="15354" max="15354" width="7.375" style="26" customWidth="1"/>
    <col min="15355" max="15355" width="9" style="26"/>
    <col min="15356" max="15356" width="9.25" style="26" customWidth="1"/>
    <col min="15357" max="15357" width="3.5" style="26" customWidth="1"/>
    <col min="15358" max="15359" width="12.625" style="26" customWidth="1"/>
    <col min="15360" max="15360" width="9" style="26"/>
    <col min="15361" max="15361" width="7.75" style="26" customWidth="1"/>
    <col min="15362" max="15362" width="13.125" style="26" customWidth="1"/>
    <col min="15363" max="15363" width="6.125" style="26" customWidth="1"/>
    <col min="15364" max="15364" width="9.75" style="26" customWidth="1"/>
    <col min="15365" max="15365" width="1.375" style="26" customWidth="1"/>
    <col min="15366" max="15605" width="9" style="26"/>
    <col min="15606" max="15606" width="1.375" style="26" customWidth="1"/>
    <col min="15607" max="15607" width="3.5" style="26" customWidth="1"/>
    <col min="15608" max="15608" width="22.125" style="26" customWidth="1"/>
    <col min="15609" max="15609" width="9.75" style="26" customWidth="1"/>
    <col min="15610" max="15610" width="7.375" style="26" customWidth="1"/>
    <col min="15611" max="15611" width="9" style="26"/>
    <col min="15612" max="15612" width="9.25" style="26" customWidth="1"/>
    <col min="15613" max="15613" width="3.5" style="26" customWidth="1"/>
    <col min="15614" max="15615" width="12.625" style="26" customWidth="1"/>
    <col min="15616" max="15616" width="9" style="26"/>
    <col min="15617" max="15617" width="7.75" style="26" customWidth="1"/>
    <col min="15618" max="15618" width="13.125" style="26" customWidth="1"/>
    <col min="15619" max="15619" width="6.125" style="26" customWidth="1"/>
    <col min="15620" max="15620" width="9.75" style="26" customWidth="1"/>
    <col min="15621" max="15621" width="1.375" style="26" customWidth="1"/>
    <col min="15622" max="15861" width="9" style="26"/>
    <col min="15862" max="15862" width="1.375" style="26" customWidth="1"/>
    <col min="15863" max="15863" width="3.5" style="26" customWidth="1"/>
    <col min="15864" max="15864" width="22.125" style="26" customWidth="1"/>
    <col min="15865" max="15865" width="9.75" style="26" customWidth="1"/>
    <col min="15866" max="15866" width="7.375" style="26" customWidth="1"/>
    <col min="15867" max="15867" width="9" style="26"/>
    <col min="15868" max="15868" width="9.25" style="26" customWidth="1"/>
    <col min="15869" max="15869" width="3.5" style="26" customWidth="1"/>
    <col min="15870" max="15871" width="12.625" style="26" customWidth="1"/>
    <col min="15872" max="15872" width="9" style="26"/>
    <col min="15873" max="15873" width="7.75" style="26" customWidth="1"/>
    <col min="15874" max="15874" width="13.125" style="26" customWidth="1"/>
    <col min="15875" max="15875" width="6.125" style="26" customWidth="1"/>
    <col min="15876" max="15876" width="9.75" style="26" customWidth="1"/>
    <col min="15877" max="15877" width="1.375" style="26" customWidth="1"/>
    <col min="15878" max="16117" width="9" style="26"/>
    <col min="16118" max="16118" width="1.375" style="26" customWidth="1"/>
    <col min="16119" max="16119" width="3.5" style="26" customWidth="1"/>
    <col min="16120" max="16120" width="22.125" style="26" customWidth="1"/>
    <col min="16121" max="16121" width="9.75" style="26" customWidth="1"/>
    <col min="16122" max="16122" width="7.375" style="26" customWidth="1"/>
    <col min="16123" max="16123" width="9" style="26"/>
    <col min="16124" max="16124" width="9.25" style="26" customWidth="1"/>
    <col min="16125" max="16125" width="3.5" style="26" customWidth="1"/>
    <col min="16126" max="16127" width="12.625" style="26" customWidth="1"/>
    <col min="16128" max="16128" width="9" style="26"/>
    <col min="16129" max="16129" width="7.75" style="26" customWidth="1"/>
    <col min="16130" max="16130" width="13.125" style="26" customWidth="1"/>
    <col min="16131" max="16131" width="6.125" style="26" customWidth="1"/>
    <col min="16132" max="16132" width="9.75" style="26" customWidth="1"/>
    <col min="16133" max="16133" width="1.375" style="26" customWidth="1"/>
    <col min="16134" max="16384" width="9" style="26"/>
  </cols>
  <sheetData>
    <row r="2" spans="2:22" x14ac:dyDescent="0.15">
      <c r="B2" s="26" t="s">
        <v>1007</v>
      </c>
      <c r="C2" s="28"/>
      <c r="D2" s="5"/>
      <c r="E2" s="671"/>
      <c r="F2" s="28"/>
      <c r="G2" s="99"/>
      <c r="H2" s="109"/>
      <c r="I2" s="99"/>
      <c r="J2" s="99"/>
      <c r="K2" s="99"/>
      <c r="L2" s="99"/>
      <c r="M2" s="99"/>
      <c r="N2" s="99"/>
      <c r="O2" s="5"/>
    </row>
    <row r="3" spans="2:22" ht="14.25" thickBot="1" x14ac:dyDescent="0.2">
      <c r="B3" s="26" t="s">
        <v>166</v>
      </c>
      <c r="I3" s="5" t="s">
        <v>167</v>
      </c>
      <c r="P3" s="161" t="s">
        <v>190</v>
      </c>
    </row>
    <row r="4" spans="2:22" x14ac:dyDescent="0.15">
      <c r="B4" s="516" t="s">
        <v>70</v>
      </c>
      <c r="C4" s="517" t="s">
        <v>139</v>
      </c>
      <c r="D4" s="517" t="s">
        <v>108</v>
      </c>
      <c r="E4" s="517" t="s">
        <v>109</v>
      </c>
      <c r="F4" s="517" t="s">
        <v>21</v>
      </c>
      <c r="G4" s="510" t="s">
        <v>110</v>
      </c>
      <c r="H4" s="149"/>
      <c r="I4" s="1154" t="s">
        <v>70</v>
      </c>
      <c r="J4" s="1156" t="s">
        <v>142</v>
      </c>
      <c r="K4" s="708" t="s">
        <v>575</v>
      </c>
      <c r="L4" s="708" t="s">
        <v>111</v>
      </c>
      <c r="M4" s="1156" t="s">
        <v>21</v>
      </c>
      <c r="N4" s="1158" t="s">
        <v>110</v>
      </c>
      <c r="O4" s="171"/>
      <c r="P4" s="520" t="s">
        <v>145</v>
      </c>
      <c r="Q4" s="521" t="s">
        <v>146</v>
      </c>
      <c r="R4" s="521" t="s">
        <v>147</v>
      </c>
      <c r="S4" s="521" t="s">
        <v>576</v>
      </c>
      <c r="T4" s="1160" t="s">
        <v>149</v>
      </c>
      <c r="U4" s="1204"/>
      <c r="V4" s="547" t="s">
        <v>150</v>
      </c>
    </row>
    <row r="5" spans="2:22" x14ac:dyDescent="0.15">
      <c r="B5" s="1092" t="s">
        <v>133</v>
      </c>
      <c r="C5" s="307" t="s">
        <v>1020</v>
      </c>
      <c r="D5" s="307">
        <v>2</v>
      </c>
      <c r="E5" s="531" t="s">
        <v>952</v>
      </c>
      <c r="F5" s="307">
        <v>12000</v>
      </c>
      <c r="G5" s="137">
        <f t="shared" ref="G5" si="0">D5*F5</f>
        <v>24000</v>
      </c>
      <c r="H5" s="150"/>
      <c r="I5" s="1205"/>
      <c r="J5" s="1157"/>
      <c r="K5" s="709" t="s">
        <v>113</v>
      </c>
      <c r="L5" s="709" t="s">
        <v>262</v>
      </c>
      <c r="M5" s="1157"/>
      <c r="N5" s="1159"/>
      <c r="O5" s="171"/>
      <c r="P5" s="240"/>
      <c r="Q5" s="134"/>
      <c r="R5" s="506"/>
      <c r="S5" s="134"/>
      <c r="T5" s="1149"/>
      <c r="U5" s="1150"/>
      <c r="V5" s="164"/>
    </row>
    <row r="6" spans="2:22" x14ac:dyDescent="0.15">
      <c r="B6" s="1090"/>
      <c r="C6" s="307"/>
      <c r="D6" s="307"/>
      <c r="E6" s="531"/>
      <c r="F6" s="307"/>
      <c r="G6" s="138"/>
      <c r="H6" s="150"/>
      <c r="I6" s="1199" t="s">
        <v>141</v>
      </c>
      <c r="J6" s="307" t="s">
        <v>468</v>
      </c>
      <c r="K6" s="436">
        <v>0.5</v>
      </c>
      <c r="L6" s="436">
        <v>2</v>
      </c>
      <c r="M6" s="436">
        <v>116.8</v>
      </c>
      <c r="N6" s="138">
        <f>K6*L6*M6</f>
        <v>116.8</v>
      </c>
      <c r="O6" s="171"/>
      <c r="P6" s="240"/>
      <c r="Q6" s="134"/>
      <c r="R6" s="506"/>
      <c r="S6" s="134"/>
      <c r="T6" s="1149"/>
      <c r="U6" s="1150"/>
      <c r="V6" s="164"/>
    </row>
    <row r="7" spans="2:22" ht="14.25" thickBot="1" x14ac:dyDescent="0.2">
      <c r="B7" s="1148"/>
      <c r="C7" s="139" t="s">
        <v>114</v>
      </c>
      <c r="D7" s="139"/>
      <c r="E7" s="670"/>
      <c r="F7" s="139"/>
      <c r="G7" s="140">
        <f>SUM(G5:G6)</f>
        <v>24000</v>
      </c>
      <c r="H7" s="150"/>
      <c r="I7" s="1200"/>
      <c r="J7" s="307" t="s">
        <v>470</v>
      </c>
      <c r="K7" s="436">
        <v>1.8</v>
      </c>
      <c r="L7" s="436">
        <v>1</v>
      </c>
      <c r="M7" s="436">
        <v>116.8</v>
      </c>
      <c r="N7" s="138">
        <f t="shared" ref="N7:N8" si="1">K7*L7*M7</f>
        <v>210.24</v>
      </c>
      <c r="O7" s="171"/>
      <c r="P7" s="240"/>
      <c r="Q7" s="134"/>
      <c r="R7" s="506"/>
      <c r="S7" s="134"/>
      <c r="T7" s="1149"/>
      <c r="U7" s="1150"/>
      <c r="V7" s="164"/>
    </row>
    <row r="8" spans="2:22" ht="14.25" thickTop="1" x14ac:dyDescent="0.15">
      <c r="B8" s="1161" t="s">
        <v>131</v>
      </c>
      <c r="C8" s="307" t="s">
        <v>611</v>
      </c>
      <c r="D8" s="307">
        <v>5</v>
      </c>
      <c r="E8" s="531" t="s">
        <v>951</v>
      </c>
      <c r="F8" s="307">
        <v>460</v>
      </c>
      <c r="G8" s="138">
        <f>D8*F8</f>
        <v>2300</v>
      </c>
      <c r="H8" s="150"/>
      <c r="I8" s="1200"/>
      <c r="J8" s="307" t="s">
        <v>471</v>
      </c>
      <c r="K8" s="436">
        <v>2</v>
      </c>
      <c r="L8" s="436">
        <v>1</v>
      </c>
      <c r="M8" s="436">
        <v>116.8</v>
      </c>
      <c r="N8" s="138">
        <f t="shared" si="1"/>
        <v>233.6</v>
      </c>
      <c r="O8" s="171"/>
      <c r="P8" s="240"/>
      <c r="Q8" s="134"/>
      <c r="R8" s="506"/>
      <c r="S8" s="134"/>
      <c r="T8" s="1149"/>
      <c r="U8" s="1150"/>
      <c r="V8" s="164"/>
    </row>
    <row r="9" spans="2:22" x14ac:dyDescent="0.15">
      <c r="B9" s="1090"/>
      <c r="C9" s="307"/>
      <c r="D9" s="307"/>
      <c r="E9" s="531"/>
      <c r="F9" s="307"/>
      <c r="G9" s="138"/>
      <c r="H9" s="150"/>
      <c r="I9" s="1200"/>
      <c r="J9" s="307"/>
      <c r="K9" s="436"/>
      <c r="L9" s="436"/>
      <c r="M9" s="436"/>
      <c r="N9" s="138"/>
      <c r="O9" s="171"/>
      <c r="P9" s="240"/>
      <c r="Q9" s="134"/>
      <c r="R9" s="506"/>
      <c r="S9" s="134"/>
      <c r="T9" s="1149"/>
      <c r="U9" s="1150"/>
      <c r="V9" s="164"/>
    </row>
    <row r="10" spans="2:22" ht="14.25" thickBot="1" x14ac:dyDescent="0.2">
      <c r="B10" s="1090"/>
      <c r="C10" s="307"/>
      <c r="D10" s="307"/>
      <c r="E10" s="531"/>
      <c r="F10" s="307"/>
      <c r="G10" s="138"/>
      <c r="H10" s="150"/>
      <c r="I10" s="1201"/>
      <c r="J10" s="241" t="s">
        <v>194</v>
      </c>
      <c r="K10" s="157">
        <f>SUM(K6:K9)</f>
        <v>4.3</v>
      </c>
      <c r="L10" s="157">
        <f>SUM(L6:L9)</f>
        <v>4</v>
      </c>
      <c r="M10" s="157"/>
      <c r="N10" s="153">
        <f>SUM(N6:N9)</f>
        <v>560.64</v>
      </c>
      <c r="O10" s="171"/>
      <c r="P10" s="240"/>
      <c r="Q10" s="134"/>
      <c r="R10" s="506"/>
      <c r="S10" s="134"/>
      <c r="T10" s="1149"/>
      <c r="U10" s="1150"/>
      <c r="V10" s="164"/>
    </row>
    <row r="11" spans="2:22" ht="15" thickTop="1" thickBot="1" x14ac:dyDescent="0.2">
      <c r="B11" s="1148"/>
      <c r="C11" s="141" t="s">
        <v>115</v>
      </c>
      <c r="D11" s="142"/>
      <c r="E11" s="141"/>
      <c r="F11" s="142"/>
      <c r="G11" s="143">
        <f>SUM(G8:G10)</f>
        <v>2300</v>
      </c>
      <c r="H11" s="150"/>
      <c r="I11" s="1206" t="s">
        <v>612</v>
      </c>
      <c r="J11" s="307" t="s">
        <v>324</v>
      </c>
      <c r="K11" s="436">
        <v>2.5</v>
      </c>
      <c r="L11" s="436">
        <v>1</v>
      </c>
      <c r="M11" s="436">
        <v>158.4</v>
      </c>
      <c r="N11" s="138">
        <f>K11*L11*M11</f>
        <v>396</v>
      </c>
      <c r="O11" s="171"/>
      <c r="P11" s="240"/>
      <c r="Q11" s="134"/>
      <c r="R11" s="506"/>
      <c r="S11" s="134"/>
      <c r="T11" s="1149"/>
      <c r="U11" s="1150"/>
      <c r="V11" s="164"/>
    </row>
    <row r="12" spans="2:22" ht="14.25" thickTop="1" x14ac:dyDescent="0.15">
      <c r="B12" s="1161" t="s">
        <v>132</v>
      </c>
      <c r="C12" s="307" t="s">
        <v>1024</v>
      </c>
      <c r="D12" s="307">
        <v>18</v>
      </c>
      <c r="E12" s="531" t="s">
        <v>951</v>
      </c>
      <c r="F12" s="307">
        <v>3370</v>
      </c>
      <c r="G12" s="138">
        <f>D12*F12</f>
        <v>60660</v>
      </c>
      <c r="H12" s="150"/>
      <c r="I12" s="1207"/>
      <c r="J12" s="307" t="s">
        <v>325</v>
      </c>
      <c r="K12" s="436">
        <v>2</v>
      </c>
      <c r="L12" s="436">
        <v>1</v>
      </c>
      <c r="M12" s="436">
        <v>158.4</v>
      </c>
      <c r="N12" s="138">
        <f t="shared" ref="N12:N15" si="2">K12*L12*M12</f>
        <v>316.8</v>
      </c>
      <c r="O12" s="171"/>
      <c r="P12" s="240"/>
      <c r="Q12" s="134"/>
      <c r="R12" s="506"/>
      <c r="S12" s="134"/>
      <c r="T12" s="1149"/>
      <c r="U12" s="1150"/>
      <c r="V12" s="164"/>
    </row>
    <row r="13" spans="2:22" x14ac:dyDescent="0.15">
      <c r="B13" s="1090"/>
      <c r="C13" s="307"/>
      <c r="D13" s="307"/>
      <c r="E13" s="531"/>
      <c r="F13" s="307"/>
      <c r="G13" s="138"/>
      <c r="H13" s="150"/>
      <c r="I13" s="1207"/>
      <c r="J13" s="307" t="s">
        <v>469</v>
      </c>
      <c r="K13" s="436">
        <v>3.1</v>
      </c>
      <c r="L13" s="436">
        <v>2</v>
      </c>
      <c r="M13" s="436">
        <v>158.4</v>
      </c>
      <c r="N13" s="138">
        <f t="shared" si="2"/>
        <v>982.08</v>
      </c>
      <c r="O13" s="171"/>
      <c r="P13" s="240"/>
      <c r="Q13" s="134"/>
      <c r="R13" s="506"/>
      <c r="S13" s="134"/>
      <c r="T13" s="1149"/>
      <c r="U13" s="1150"/>
      <c r="V13" s="164"/>
    </row>
    <row r="14" spans="2:22" x14ac:dyDescent="0.15">
      <c r="B14" s="1090"/>
      <c r="C14" s="307"/>
      <c r="D14" s="307"/>
      <c r="E14" s="531"/>
      <c r="F14" s="307"/>
      <c r="G14" s="138"/>
      <c r="H14" s="150"/>
      <c r="I14" s="1207"/>
      <c r="J14" s="307" t="s">
        <v>472</v>
      </c>
      <c r="K14" s="436">
        <v>4.2</v>
      </c>
      <c r="L14" s="436">
        <v>1</v>
      </c>
      <c r="M14" s="436">
        <v>158.4</v>
      </c>
      <c r="N14" s="138">
        <f t="shared" si="2"/>
        <v>665.28000000000009</v>
      </c>
      <c r="O14" s="171"/>
      <c r="P14" s="240"/>
      <c r="Q14" s="134"/>
      <c r="R14" s="506"/>
      <c r="S14" s="134"/>
      <c r="T14" s="1149"/>
      <c r="U14" s="1150"/>
      <c r="V14" s="164"/>
    </row>
    <row r="15" spans="2:22" x14ac:dyDescent="0.15">
      <c r="B15" s="1090"/>
      <c r="C15" s="307"/>
      <c r="D15" s="307"/>
      <c r="E15" s="531"/>
      <c r="F15" s="307"/>
      <c r="G15" s="138"/>
      <c r="H15" s="150"/>
      <c r="I15" s="1207"/>
      <c r="J15" s="307" t="s">
        <v>805</v>
      </c>
      <c r="K15" s="436">
        <v>4</v>
      </c>
      <c r="L15" s="436">
        <v>2</v>
      </c>
      <c r="M15" s="436">
        <v>158.4</v>
      </c>
      <c r="N15" s="138">
        <f t="shared" si="2"/>
        <v>1267.2</v>
      </c>
      <c r="O15" s="171"/>
      <c r="P15" s="240"/>
      <c r="Q15" s="134"/>
      <c r="R15" s="506"/>
      <c r="S15" s="134"/>
      <c r="T15" s="1149"/>
      <c r="U15" s="1150"/>
      <c r="V15" s="164"/>
    </row>
    <row r="16" spans="2:22" ht="14.25" thickBot="1" x14ac:dyDescent="0.2">
      <c r="B16" s="1148"/>
      <c r="C16" s="141" t="s">
        <v>115</v>
      </c>
      <c r="D16" s="142"/>
      <c r="E16" s="141"/>
      <c r="F16" s="142"/>
      <c r="G16" s="143">
        <f>SUM(G12:G15)</f>
        <v>60660</v>
      </c>
      <c r="H16" s="150"/>
      <c r="I16" s="1207"/>
      <c r="J16" s="548"/>
      <c r="K16" s="549"/>
      <c r="L16" s="549"/>
      <c r="M16" s="436"/>
      <c r="N16" s="550"/>
      <c r="O16" s="171"/>
      <c r="P16" s="532" t="s">
        <v>26</v>
      </c>
      <c r="Q16" s="249"/>
      <c r="R16" s="249"/>
      <c r="S16" s="249"/>
      <c r="T16" s="1171"/>
      <c r="U16" s="1172"/>
      <c r="V16" s="533">
        <f>SUM(V5:V15)</f>
        <v>0</v>
      </c>
    </row>
    <row r="17" spans="2:22" ht="15" thickTop="1" thickBot="1" x14ac:dyDescent="0.2">
      <c r="B17" s="1161" t="s">
        <v>134</v>
      </c>
      <c r="C17" s="663"/>
      <c r="D17" s="663"/>
      <c r="E17" s="673"/>
      <c r="F17" s="307"/>
      <c r="G17" s="138"/>
      <c r="H17" s="150"/>
      <c r="I17" s="1208"/>
      <c r="J17" s="551" t="s">
        <v>590</v>
      </c>
      <c r="K17" s="552">
        <f>SUM(K14:K16)</f>
        <v>8.1999999999999993</v>
      </c>
      <c r="L17" s="552">
        <f>SUM(L14:L16)</f>
        <v>3</v>
      </c>
      <c r="M17" s="157"/>
      <c r="N17" s="553">
        <f>SUM(N11:N16)</f>
        <v>3627.3600000000006</v>
      </c>
      <c r="O17" s="171"/>
    </row>
    <row r="18" spans="2:22" ht="15" thickTop="1" thickBot="1" x14ac:dyDescent="0.2">
      <c r="B18" s="1090"/>
      <c r="C18" s="663"/>
      <c r="D18" s="663"/>
      <c r="E18" s="673"/>
      <c r="F18" s="307"/>
      <c r="G18" s="138"/>
      <c r="H18" s="150"/>
      <c r="I18" s="1161" t="s">
        <v>143</v>
      </c>
      <c r="J18" s="307" t="s">
        <v>326</v>
      </c>
      <c r="K18" s="436">
        <v>1</v>
      </c>
      <c r="L18" s="436">
        <v>0.5</v>
      </c>
      <c r="M18" s="436">
        <v>168.4</v>
      </c>
      <c r="N18" s="138">
        <f>K18*L18*M18</f>
        <v>84.2</v>
      </c>
      <c r="O18" s="171"/>
      <c r="P18" s="161" t="s">
        <v>191</v>
      </c>
    </row>
    <row r="19" spans="2:22" x14ac:dyDescent="0.15">
      <c r="B19" s="1090"/>
      <c r="C19" s="663"/>
      <c r="D19" s="663"/>
      <c r="E19" s="673"/>
      <c r="F19" s="307"/>
      <c r="G19" s="138"/>
      <c r="H19" s="150"/>
      <c r="I19" s="1090"/>
      <c r="J19" s="307" t="s">
        <v>327</v>
      </c>
      <c r="K19" s="436">
        <v>2.5</v>
      </c>
      <c r="L19" s="436">
        <v>0.5</v>
      </c>
      <c r="M19" s="436">
        <v>168.4</v>
      </c>
      <c r="N19" s="138">
        <f t="shared" ref="N19" si="3">K19*L19*M19</f>
        <v>210.5</v>
      </c>
      <c r="O19" s="171"/>
      <c r="P19" s="520" t="s">
        <v>151</v>
      </c>
      <c r="Q19" s="521" t="s">
        <v>146</v>
      </c>
      <c r="R19" s="521" t="s">
        <v>147</v>
      </c>
      <c r="S19" s="521" t="s">
        <v>576</v>
      </c>
      <c r="T19" s="521" t="s">
        <v>149</v>
      </c>
      <c r="U19" s="534" t="s">
        <v>233</v>
      </c>
      <c r="V19" s="522" t="s">
        <v>150</v>
      </c>
    </row>
    <row r="20" spans="2:22" ht="14.25" thickBot="1" x14ac:dyDescent="0.2">
      <c r="B20" s="1148"/>
      <c r="C20" s="141" t="s">
        <v>115</v>
      </c>
      <c r="D20" s="142"/>
      <c r="E20" s="141"/>
      <c r="F20" s="142"/>
      <c r="G20" s="143"/>
      <c r="H20" s="150"/>
      <c r="I20" s="1090"/>
      <c r="J20" s="307"/>
      <c r="K20" s="436"/>
      <c r="L20" s="436"/>
      <c r="M20" s="436"/>
      <c r="N20" s="138"/>
      <c r="O20" s="171"/>
      <c r="P20" s="437" t="s">
        <v>328</v>
      </c>
      <c r="Q20" s="134">
        <v>80</v>
      </c>
      <c r="R20" s="651" t="s">
        <v>588</v>
      </c>
      <c r="S20" s="134">
        <v>800</v>
      </c>
      <c r="T20" s="134">
        <v>10</v>
      </c>
      <c r="U20" s="306">
        <v>1000</v>
      </c>
      <c r="V20" s="490">
        <f>Q20*S20/T20/U20*10</f>
        <v>64</v>
      </c>
    </row>
    <row r="21" spans="2:22" ht="15" thickTop="1" thickBot="1" x14ac:dyDescent="0.2">
      <c r="B21" s="1161" t="s">
        <v>135</v>
      </c>
      <c r="C21" s="307"/>
      <c r="D21" s="307"/>
      <c r="E21" s="531"/>
      <c r="F21" s="307"/>
      <c r="G21" s="138"/>
      <c r="H21" s="150"/>
      <c r="I21" s="1090"/>
      <c r="J21" s="554"/>
      <c r="K21" s="555"/>
      <c r="L21" s="556"/>
      <c r="M21" s="436"/>
      <c r="N21" s="557"/>
      <c r="O21" s="171"/>
      <c r="P21" s="437" t="s">
        <v>329</v>
      </c>
      <c r="Q21" s="134">
        <v>2</v>
      </c>
      <c r="R21" s="651" t="s">
        <v>588</v>
      </c>
      <c r="S21" s="134">
        <v>9000</v>
      </c>
      <c r="T21" s="134">
        <v>10</v>
      </c>
      <c r="U21" s="306">
        <v>1000</v>
      </c>
      <c r="V21" s="490">
        <f t="shared" ref="V21:V32" si="4">Q21*S21/T21*(10/U21)</f>
        <v>18</v>
      </c>
    </row>
    <row r="22" spans="2:22" ht="15" thickTop="1" thickBot="1" x14ac:dyDescent="0.2">
      <c r="B22" s="1090"/>
      <c r="C22" s="307"/>
      <c r="D22" s="307"/>
      <c r="E22" s="531"/>
      <c r="F22" s="307"/>
      <c r="G22" s="138"/>
      <c r="H22" s="150"/>
      <c r="I22" s="1148"/>
      <c r="J22" s="241" t="s">
        <v>613</v>
      </c>
      <c r="K22" s="157">
        <f>SUM(K19:K21)</f>
        <v>2.5</v>
      </c>
      <c r="L22" s="158">
        <f>SUM(L19:L21)</f>
        <v>0.5</v>
      </c>
      <c r="M22" s="159"/>
      <c r="N22" s="153">
        <f>SUM(N18:N21)</f>
        <v>294.7</v>
      </c>
      <c r="O22" s="171"/>
      <c r="P22" s="240" t="s">
        <v>332</v>
      </c>
      <c r="Q22" s="134">
        <v>1</v>
      </c>
      <c r="R22" s="296" t="s">
        <v>78</v>
      </c>
      <c r="S22" s="134">
        <v>30000</v>
      </c>
      <c r="T22" s="134">
        <v>7</v>
      </c>
      <c r="U22" s="306">
        <v>1000</v>
      </c>
      <c r="V22" s="490">
        <f t="shared" si="4"/>
        <v>42.857142857142854</v>
      </c>
    </row>
    <row r="23" spans="2:22" ht="14.25" thickTop="1" x14ac:dyDescent="0.15">
      <c r="B23" s="1090"/>
      <c r="C23" s="307"/>
      <c r="D23" s="307"/>
      <c r="E23" s="531"/>
      <c r="F23" s="307"/>
      <c r="G23" s="138"/>
      <c r="H23" s="150"/>
      <c r="I23" s="1161" t="s">
        <v>144</v>
      </c>
      <c r="J23" s="307"/>
      <c r="K23" s="436"/>
      <c r="L23" s="436"/>
      <c r="M23" s="436"/>
      <c r="N23" s="138"/>
      <c r="O23" s="171"/>
      <c r="P23" s="240" t="s">
        <v>330</v>
      </c>
      <c r="Q23" s="134">
        <v>2</v>
      </c>
      <c r="R23" s="296" t="s">
        <v>234</v>
      </c>
      <c r="S23" s="134">
        <v>3000</v>
      </c>
      <c r="T23" s="134">
        <v>3</v>
      </c>
      <c r="U23" s="306">
        <v>1000</v>
      </c>
      <c r="V23" s="490">
        <f t="shared" si="4"/>
        <v>20</v>
      </c>
    </row>
    <row r="24" spans="2:22" ht="14.25" thickBot="1" x14ac:dyDescent="0.2">
      <c r="B24" s="1173"/>
      <c r="C24" s="144" t="s">
        <v>118</v>
      </c>
      <c r="D24" s="145"/>
      <c r="E24" s="144"/>
      <c r="F24" s="152"/>
      <c r="G24" s="146"/>
      <c r="I24" s="1090"/>
      <c r="J24" s="307"/>
      <c r="K24" s="436"/>
      <c r="L24" s="436"/>
      <c r="M24" s="436"/>
      <c r="N24" s="138"/>
      <c r="O24" s="171"/>
      <c r="P24" s="240" t="s">
        <v>331</v>
      </c>
      <c r="Q24" s="134">
        <v>2</v>
      </c>
      <c r="R24" s="651" t="s">
        <v>78</v>
      </c>
      <c r="S24" s="134">
        <v>2000</v>
      </c>
      <c r="T24" s="134">
        <v>3</v>
      </c>
      <c r="U24" s="306">
        <v>1000</v>
      </c>
      <c r="V24" s="490">
        <f t="shared" si="4"/>
        <v>13.333333333333332</v>
      </c>
    </row>
    <row r="25" spans="2:22" x14ac:dyDescent="0.15">
      <c r="H25" s="151"/>
      <c r="I25" s="1090"/>
      <c r="J25" s="307"/>
      <c r="K25" s="436"/>
      <c r="L25" s="436"/>
      <c r="M25" s="436"/>
      <c r="N25" s="138"/>
      <c r="O25" s="171"/>
      <c r="P25" s="240" t="s">
        <v>333</v>
      </c>
      <c r="Q25" s="134">
        <v>2</v>
      </c>
      <c r="R25" s="296" t="s">
        <v>234</v>
      </c>
      <c r="S25" s="134">
        <v>1000</v>
      </c>
      <c r="T25" s="134">
        <v>3</v>
      </c>
      <c r="U25" s="306">
        <v>1000</v>
      </c>
      <c r="V25" s="490">
        <f t="shared" si="4"/>
        <v>6.6666666666666661</v>
      </c>
    </row>
    <row r="26" spans="2:22" ht="14.25" thickBot="1" x14ac:dyDescent="0.2">
      <c r="B26" s="5" t="s">
        <v>595</v>
      </c>
      <c r="C26" s="5"/>
      <c r="D26" s="28"/>
      <c r="E26" s="671"/>
      <c r="F26" s="28"/>
      <c r="G26" s="29"/>
      <c r="H26" s="149"/>
      <c r="I26" s="1148"/>
      <c r="J26" s="241" t="s">
        <v>592</v>
      </c>
      <c r="K26" s="157"/>
      <c r="L26" s="158"/>
      <c r="M26" s="159"/>
      <c r="N26" s="153"/>
      <c r="O26" s="171"/>
      <c r="P26" s="240" t="s">
        <v>351</v>
      </c>
      <c r="Q26" s="134">
        <v>2</v>
      </c>
      <c r="R26" s="651" t="s">
        <v>234</v>
      </c>
      <c r="S26" s="134">
        <v>1250</v>
      </c>
      <c r="T26" s="134">
        <v>10</v>
      </c>
      <c r="U26" s="306">
        <v>1000</v>
      </c>
      <c r="V26" s="490">
        <f t="shared" si="4"/>
        <v>2.5</v>
      </c>
    </row>
    <row r="27" spans="2:22" ht="14.25" thickTop="1" x14ac:dyDescent="0.15">
      <c r="B27" s="516" t="s">
        <v>70</v>
      </c>
      <c r="C27" s="517" t="s">
        <v>107</v>
      </c>
      <c r="D27" s="517" t="s">
        <v>108</v>
      </c>
      <c r="E27" s="517" t="s">
        <v>109</v>
      </c>
      <c r="F27" s="558" t="s">
        <v>21</v>
      </c>
      <c r="G27" s="510" t="s">
        <v>110</v>
      </c>
      <c r="H27" s="150"/>
      <c r="I27" s="1161" t="s">
        <v>238</v>
      </c>
      <c r="J27" s="307"/>
      <c r="K27" s="436"/>
      <c r="L27" s="436"/>
      <c r="M27" s="436"/>
      <c r="N27" s="138"/>
      <c r="O27" s="171"/>
      <c r="P27" s="240" t="s">
        <v>352</v>
      </c>
      <c r="Q27" s="134">
        <v>4</v>
      </c>
      <c r="R27" s="651" t="s">
        <v>116</v>
      </c>
      <c r="S27" s="134">
        <v>7200</v>
      </c>
      <c r="T27" s="134">
        <v>10</v>
      </c>
      <c r="U27" s="306">
        <v>1000</v>
      </c>
      <c r="V27" s="490">
        <f t="shared" si="4"/>
        <v>28.8</v>
      </c>
    </row>
    <row r="28" spans="2:22" x14ac:dyDescent="0.15">
      <c r="B28" s="1092" t="s">
        <v>27</v>
      </c>
      <c r="C28" s="307" t="s">
        <v>1025</v>
      </c>
      <c r="D28" s="307">
        <v>12500</v>
      </c>
      <c r="E28" s="531" t="s">
        <v>954</v>
      </c>
      <c r="F28" s="559">
        <v>0.28000000000000003</v>
      </c>
      <c r="G28" s="560">
        <f>D28*F28</f>
        <v>3500.0000000000005</v>
      </c>
      <c r="H28" s="150"/>
      <c r="I28" s="1090"/>
      <c r="J28" s="307"/>
      <c r="K28" s="436"/>
      <c r="L28" s="436"/>
      <c r="M28" s="436"/>
      <c r="N28" s="138"/>
      <c r="O28" s="171"/>
      <c r="P28" s="240" t="s">
        <v>353</v>
      </c>
      <c r="Q28" s="134">
        <v>2</v>
      </c>
      <c r="R28" s="651" t="s">
        <v>116</v>
      </c>
      <c r="S28" s="134">
        <v>10000</v>
      </c>
      <c r="T28" s="134">
        <v>10</v>
      </c>
      <c r="U28" s="306">
        <v>1000</v>
      </c>
      <c r="V28" s="490">
        <f t="shared" si="4"/>
        <v>20</v>
      </c>
    </row>
    <row r="29" spans="2:22" x14ac:dyDescent="0.15">
      <c r="B29" s="1090"/>
      <c r="C29" s="307" t="s">
        <v>1026</v>
      </c>
      <c r="D29" s="307">
        <v>835</v>
      </c>
      <c r="E29" s="531" t="s">
        <v>955</v>
      </c>
      <c r="F29" s="559">
        <v>1.43</v>
      </c>
      <c r="G29" s="560">
        <f t="shared" ref="G29:G33" si="5">D29*F29</f>
        <v>1194.05</v>
      </c>
      <c r="H29" s="150"/>
      <c r="I29" s="1090"/>
      <c r="J29" s="307"/>
      <c r="K29" s="436"/>
      <c r="L29" s="436"/>
      <c r="M29" s="436"/>
      <c r="N29" s="138"/>
      <c r="O29" s="27"/>
      <c r="P29" s="240" t="s">
        <v>354</v>
      </c>
      <c r="Q29" s="134">
        <v>1</v>
      </c>
      <c r="R29" s="651" t="s">
        <v>234</v>
      </c>
      <c r="S29" s="134">
        <v>2500</v>
      </c>
      <c r="T29" s="134">
        <v>10</v>
      </c>
      <c r="U29" s="306">
        <v>1000</v>
      </c>
      <c r="V29" s="490">
        <f t="shared" si="4"/>
        <v>2.5</v>
      </c>
    </row>
    <row r="30" spans="2:22" ht="14.25" thickBot="1" x14ac:dyDescent="0.2">
      <c r="B30" s="1090"/>
      <c r="C30" s="307" t="s">
        <v>1027</v>
      </c>
      <c r="D30" s="307">
        <v>500</v>
      </c>
      <c r="E30" s="531" t="s">
        <v>955</v>
      </c>
      <c r="F30" s="559">
        <v>4.0599999999999996</v>
      </c>
      <c r="G30" s="560">
        <f t="shared" si="5"/>
        <v>2029.9999999999998</v>
      </c>
      <c r="H30" s="150"/>
      <c r="I30" s="1148"/>
      <c r="J30" s="241" t="s">
        <v>592</v>
      </c>
      <c r="K30" s="157"/>
      <c r="L30" s="158"/>
      <c r="M30" s="159"/>
      <c r="N30" s="153"/>
      <c r="P30" s="240" t="s">
        <v>355</v>
      </c>
      <c r="Q30" s="134">
        <v>1</v>
      </c>
      <c r="R30" s="651" t="s">
        <v>234</v>
      </c>
      <c r="S30" s="134">
        <v>3000</v>
      </c>
      <c r="T30" s="134">
        <v>10</v>
      </c>
      <c r="U30" s="306">
        <v>1000</v>
      </c>
      <c r="V30" s="490">
        <f t="shared" si="4"/>
        <v>3</v>
      </c>
    </row>
    <row r="31" spans="2:22" ht="14.25" thickTop="1" x14ac:dyDescent="0.15">
      <c r="B31" s="1090"/>
      <c r="C31" s="307" t="s">
        <v>1028</v>
      </c>
      <c r="D31" s="307">
        <v>835</v>
      </c>
      <c r="E31" s="531" t="s">
        <v>955</v>
      </c>
      <c r="F31" s="559">
        <v>1.51</v>
      </c>
      <c r="G31" s="560">
        <f t="shared" si="5"/>
        <v>1260.8499999999999</v>
      </c>
      <c r="H31" s="150"/>
      <c r="I31" s="1161" t="s">
        <v>140</v>
      </c>
      <c r="J31" s="307"/>
      <c r="K31" s="436"/>
      <c r="L31" s="436"/>
      <c r="M31" s="436"/>
      <c r="N31" s="138"/>
      <c r="P31" s="240" t="s">
        <v>357</v>
      </c>
      <c r="Q31" s="134">
        <v>1</v>
      </c>
      <c r="R31" s="651" t="s">
        <v>234</v>
      </c>
      <c r="S31" s="134">
        <v>15000</v>
      </c>
      <c r="T31" s="134">
        <v>10</v>
      </c>
      <c r="U31" s="306">
        <v>1000</v>
      </c>
      <c r="V31" s="490">
        <f t="shared" si="4"/>
        <v>15</v>
      </c>
    </row>
    <row r="32" spans="2:22" x14ac:dyDescent="0.15">
      <c r="B32" s="1090"/>
      <c r="C32" s="307" t="s">
        <v>1029</v>
      </c>
      <c r="D32" s="307">
        <v>500</v>
      </c>
      <c r="E32" s="531" t="s">
        <v>955</v>
      </c>
      <c r="F32" s="559">
        <v>11.56</v>
      </c>
      <c r="G32" s="560">
        <f t="shared" si="5"/>
        <v>5780</v>
      </c>
      <c r="H32" s="150"/>
      <c r="I32" s="1090"/>
      <c r="J32" s="307"/>
      <c r="K32" s="436"/>
      <c r="L32" s="436"/>
      <c r="M32" s="436"/>
      <c r="N32" s="138"/>
      <c r="P32" s="240" t="s">
        <v>356</v>
      </c>
      <c r="Q32" s="134">
        <v>1</v>
      </c>
      <c r="R32" s="651" t="s">
        <v>234</v>
      </c>
      <c r="S32" s="134">
        <v>90000</v>
      </c>
      <c r="T32" s="134">
        <v>10</v>
      </c>
      <c r="U32" s="306">
        <v>1000</v>
      </c>
      <c r="V32" s="490">
        <f t="shared" si="4"/>
        <v>90</v>
      </c>
    </row>
    <row r="33" spans="2:22" x14ac:dyDescent="0.15">
      <c r="B33" s="1090"/>
      <c r="C33" s="307" t="s">
        <v>1030</v>
      </c>
      <c r="D33" s="307">
        <v>5000</v>
      </c>
      <c r="E33" s="531" t="s">
        <v>955</v>
      </c>
      <c r="F33" s="559">
        <v>0.21</v>
      </c>
      <c r="G33" s="560">
        <f t="shared" si="5"/>
        <v>1050</v>
      </c>
      <c r="H33" s="150"/>
      <c r="I33" s="1090"/>
      <c r="J33" s="307"/>
      <c r="K33" s="436"/>
      <c r="L33" s="436"/>
      <c r="M33" s="436"/>
      <c r="N33" s="138"/>
      <c r="P33" s="240"/>
      <c r="Q33" s="134"/>
      <c r="R33" s="651"/>
      <c r="S33" s="134"/>
      <c r="T33" s="134"/>
      <c r="U33" s="306"/>
      <c r="V33" s="164"/>
    </row>
    <row r="34" spans="2:22" ht="14.25" thickBot="1" x14ac:dyDescent="0.2">
      <c r="B34" s="1090"/>
      <c r="C34" s="307"/>
      <c r="D34" s="307"/>
      <c r="E34" s="675"/>
      <c r="F34" s="307"/>
      <c r="G34" s="138"/>
      <c r="H34" s="150"/>
      <c r="I34" s="1173"/>
      <c r="J34" s="242" t="s">
        <v>592</v>
      </c>
      <c r="K34" s="160"/>
      <c r="L34" s="538"/>
      <c r="M34" s="163"/>
      <c r="N34" s="539"/>
      <c r="P34" s="240"/>
      <c r="Q34" s="134"/>
      <c r="R34" s="651"/>
      <c r="S34" s="134"/>
      <c r="T34" s="134"/>
      <c r="U34" s="306"/>
      <c r="V34" s="164"/>
    </row>
    <row r="35" spans="2:22" x14ac:dyDescent="0.15">
      <c r="B35" s="1090"/>
      <c r="C35" s="307"/>
      <c r="D35" s="307"/>
      <c r="E35" s="676"/>
      <c r="F35" s="674"/>
      <c r="G35" s="138"/>
      <c r="H35" s="150"/>
      <c r="I35" s="130"/>
      <c r="J35" s="130"/>
      <c r="K35" s="130"/>
      <c r="L35" s="130"/>
      <c r="M35" s="130"/>
      <c r="N35" s="130"/>
      <c r="P35" s="659"/>
      <c r="Q35" s="660"/>
      <c r="R35" s="660"/>
      <c r="S35" s="660"/>
      <c r="T35" s="660"/>
      <c r="U35" s="661"/>
      <c r="V35" s="662"/>
    </row>
    <row r="36" spans="2:22" ht="14.25" thickBot="1" x14ac:dyDescent="0.2">
      <c r="B36" s="1090"/>
      <c r="C36" s="307"/>
      <c r="D36" s="307"/>
      <c r="E36" s="676"/>
      <c r="F36" s="674"/>
      <c r="G36" s="138"/>
      <c r="H36" s="150"/>
      <c r="I36" s="561" t="s">
        <v>189</v>
      </c>
      <c r="J36" s="118"/>
      <c r="K36" s="118"/>
      <c r="L36" s="118"/>
      <c r="M36" s="118"/>
      <c r="P36" s="655"/>
      <c r="Q36" s="656"/>
      <c r="R36" s="657"/>
      <c r="S36" s="656"/>
      <c r="T36" s="656"/>
      <c r="U36" s="581"/>
      <c r="V36" s="658"/>
    </row>
    <row r="37" spans="2:22" ht="14.25" thickBot="1" x14ac:dyDescent="0.2">
      <c r="B37" s="1090"/>
      <c r="C37" s="307"/>
      <c r="D37" s="307"/>
      <c r="E37" s="676"/>
      <c r="F37" s="674"/>
      <c r="G37" s="138"/>
      <c r="H37" s="150"/>
      <c r="I37" s="224" t="s">
        <v>177</v>
      </c>
      <c r="J37" s="565" t="s">
        <v>3</v>
      </c>
      <c r="K37" s="1166" t="s">
        <v>178</v>
      </c>
      <c r="L37" s="1167"/>
      <c r="M37" s="566" t="s">
        <v>233</v>
      </c>
      <c r="N37" s="567" t="s">
        <v>473</v>
      </c>
      <c r="O37" s="161"/>
      <c r="P37" s="508" t="s">
        <v>182</v>
      </c>
      <c r="Q37" s="249"/>
      <c r="R37" s="249"/>
      <c r="S37" s="249"/>
      <c r="T37" s="249"/>
      <c r="U37" s="168"/>
      <c r="V37" s="542">
        <f>SUM(V20:V36)</f>
        <v>326.65714285714284</v>
      </c>
    </row>
    <row r="38" spans="2:22" ht="14.25" customHeight="1" thickBot="1" x14ac:dyDescent="0.2">
      <c r="B38" s="1148"/>
      <c r="C38" s="139" t="s">
        <v>114</v>
      </c>
      <c r="D38" s="139"/>
      <c r="E38" s="141"/>
      <c r="F38" s="139"/>
      <c r="G38" s="140">
        <f>SUM(G28:G37)</f>
        <v>14814.9</v>
      </c>
      <c r="H38" s="150"/>
      <c r="I38" s="1168" t="s">
        <v>0</v>
      </c>
      <c r="J38" s="147" t="s">
        <v>337</v>
      </c>
      <c r="K38" s="1174">
        <v>2160000</v>
      </c>
      <c r="L38" s="1174"/>
      <c r="M38" s="652">
        <v>1000</v>
      </c>
      <c r="N38" s="231">
        <f>+K38/M38*10*0.014*0.3</f>
        <v>90.720000000000013</v>
      </c>
      <c r="O38" s="161"/>
    </row>
    <row r="39" spans="2:22" ht="15" thickTop="1" thickBot="1" x14ac:dyDescent="0.2">
      <c r="B39" s="1161" t="s">
        <v>136</v>
      </c>
      <c r="C39" s="307" t="s">
        <v>1025</v>
      </c>
      <c r="D39" s="307">
        <v>17900</v>
      </c>
      <c r="E39" s="531" t="s">
        <v>955</v>
      </c>
      <c r="F39" s="537">
        <v>0.42</v>
      </c>
      <c r="G39" s="138">
        <f>D39*F39</f>
        <v>7518</v>
      </c>
      <c r="H39" s="150"/>
      <c r="I39" s="1169"/>
      <c r="J39" s="147" t="s">
        <v>338</v>
      </c>
      <c r="K39" s="1174">
        <v>3024000</v>
      </c>
      <c r="L39" s="1174"/>
      <c r="M39" s="652">
        <v>1000</v>
      </c>
      <c r="N39" s="231">
        <f>+K39/M39*10*0.014*0.3</f>
        <v>127.008</v>
      </c>
      <c r="O39" s="161"/>
      <c r="P39" s="561" t="s">
        <v>183</v>
      </c>
      <c r="Q39" s="118"/>
      <c r="R39" s="118"/>
      <c r="S39" s="118"/>
      <c r="T39" s="118"/>
    </row>
    <row r="40" spans="2:22" x14ac:dyDescent="0.15">
      <c r="B40" s="1090"/>
      <c r="C40" s="307" t="s">
        <v>1026</v>
      </c>
      <c r="D40" s="307">
        <v>2500</v>
      </c>
      <c r="E40" s="531" t="s">
        <v>955</v>
      </c>
      <c r="F40" s="562">
        <v>0.88</v>
      </c>
      <c r="G40" s="138">
        <f>D40*F40</f>
        <v>2200</v>
      </c>
      <c r="H40" s="150"/>
      <c r="I40" s="1169"/>
      <c r="J40" s="147"/>
      <c r="K40" s="1174"/>
      <c r="L40" s="1174"/>
      <c r="M40" s="652"/>
      <c r="N40" s="231"/>
      <c r="O40" s="161"/>
      <c r="P40" s="224" t="s">
        <v>172</v>
      </c>
      <c r="Q40" s="1175" t="s">
        <v>184</v>
      </c>
      <c r="R40" s="1175"/>
      <c r="S40" s="653" t="s">
        <v>187</v>
      </c>
      <c r="T40" s="653" t="s">
        <v>186</v>
      </c>
      <c r="U40" s="570" t="s">
        <v>233</v>
      </c>
      <c r="V40" s="546" t="s">
        <v>473</v>
      </c>
    </row>
    <row r="41" spans="2:22" x14ac:dyDescent="0.15">
      <c r="B41" s="1090"/>
      <c r="C41" s="307" t="s">
        <v>1027</v>
      </c>
      <c r="D41" s="307">
        <v>165</v>
      </c>
      <c r="E41" s="531" t="s">
        <v>955</v>
      </c>
      <c r="F41" s="559">
        <v>12.2</v>
      </c>
      <c r="G41" s="563">
        <f>D41*F41</f>
        <v>2012.9999999999998</v>
      </c>
      <c r="H41" s="150"/>
      <c r="I41" s="1169"/>
      <c r="J41" s="147"/>
      <c r="K41" s="1174"/>
      <c r="L41" s="1174"/>
      <c r="M41" s="652"/>
      <c r="N41" s="231"/>
      <c r="O41" s="161"/>
      <c r="P41" s="1176" t="s">
        <v>185</v>
      </c>
      <c r="Q41" s="228" t="s">
        <v>475</v>
      </c>
      <c r="R41" s="665" t="s">
        <v>847</v>
      </c>
      <c r="S41" s="229"/>
      <c r="T41" s="246"/>
      <c r="U41" s="229">
        <v>10</v>
      </c>
      <c r="V41" s="231">
        <v>3236</v>
      </c>
    </row>
    <row r="42" spans="2:22" x14ac:dyDescent="0.15">
      <c r="B42" s="1090"/>
      <c r="C42" s="307" t="s">
        <v>1028</v>
      </c>
      <c r="D42" s="307">
        <v>500</v>
      </c>
      <c r="E42" s="531" t="s">
        <v>955</v>
      </c>
      <c r="F42" s="559">
        <v>6.4</v>
      </c>
      <c r="G42" s="563">
        <f t="shared" ref="G42:G50" si="6">D42*F42</f>
        <v>3200</v>
      </c>
      <c r="H42" s="150"/>
      <c r="I42" s="1169"/>
      <c r="J42" s="147" t="s">
        <v>474</v>
      </c>
      <c r="K42" s="1174">
        <v>380</v>
      </c>
      <c r="L42" s="1174"/>
      <c r="M42" s="652">
        <v>200</v>
      </c>
      <c r="N42" s="231">
        <f>M42*380/10</f>
        <v>7600</v>
      </c>
      <c r="O42" s="161"/>
      <c r="P42" s="1177"/>
      <c r="Q42" s="228"/>
      <c r="R42" s="245"/>
      <c r="S42" s="229"/>
      <c r="T42" s="246"/>
      <c r="U42" s="229"/>
      <c r="V42" s="231"/>
    </row>
    <row r="43" spans="2:22" x14ac:dyDescent="0.15">
      <c r="B43" s="1090"/>
      <c r="C43" s="307" t="s">
        <v>1029</v>
      </c>
      <c r="D43" s="307">
        <v>500</v>
      </c>
      <c r="E43" s="531" t="s">
        <v>955</v>
      </c>
      <c r="F43" s="564">
        <v>4.26</v>
      </c>
      <c r="G43" s="563">
        <f t="shared" si="6"/>
        <v>2130</v>
      </c>
      <c r="H43" s="150"/>
      <c r="I43" s="1169"/>
      <c r="J43" s="147"/>
      <c r="K43" s="1174"/>
      <c r="L43" s="1174"/>
      <c r="M43" s="652"/>
      <c r="N43" s="231"/>
      <c r="O43" s="161"/>
      <c r="P43" s="1177"/>
      <c r="Q43" s="228"/>
      <c r="R43" s="245"/>
      <c r="S43" s="229"/>
      <c r="T43" s="246"/>
      <c r="U43" s="229"/>
      <c r="V43" s="231"/>
    </row>
    <row r="44" spans="2:22" x14ac:dyDescent="0.15">
      <c r="B44" s="1090"/>
      <c r="C44" s="307" t="s">
        <v>1030</v>
      </c>
      <c r="D44" s="307">
        <v>165</v>
      </c>
      <c r="E44" s="531" t="s">
        <v>955</v>
      </c>
      <c r="F44" s="559">
        <v>17.100000000000001</v>
      </c>
      <c r="G44" s="563">
        <f t="shared" si="6"/>
        <v>2821.5000000000005</v>
      </c>
      <c r="H44" s="150"/>
      <c r="I44" s="1169"/>
      <c r="J44" s="147"/>
      <c r="K44" s="1174"/>
      <c r="L44" s="1174"/>
      <c r="M44" s="652"/>
      <c r="N44" s="231"/>
      <c r="O44" s="161"/>
      <c r="P44" s="1177"/>
      <c r="Q44" s="228"/>
      <c r="R44" s="245"/>
      <c r="S44" s="229"/>
      <c r="T44" s="246"/>
      <c r="U44" s="229"/>
      <c r="V44" s="231"/>
    </row>
    <row r="45" spans="2:22" ht="14.25" thickBot="1" x14ac:dyDescent="0.2">
      <c r="B45" s="1090"/>
      <c r="C45" s="307" t="s">
        <v>1040</v>
      </c>
      <c r="D45" s="307">
        <v>165</v>
      </c>
      <c r="E45" s="531" t="s">
        <v>955</v>
      </c>
      <c r="F45" s="559">
        <v>8.5399999999999991</v>
      </c>
      <c r="G45" s="563">
        <f t="shared" si="6"/>
        <v>1409.1</v>
      </c>
      <c r="H45" s="150"/>
      <c r="I45" s="1170"/>
      <c r="J45" s="225" t="s">
        <v>115</v>
      </c>
      <c r="K45" s="1179"/>
      <c r="L45" s="1180"/>
      <c r="M45" s="226"/>
      <c r="N45" s="230">
        <f>SUM(N38:N44)</f>
        <v>7817.7280000000001</v>
      </c>
      <c r="O45" s="161"/>
      <c r="P45" s="1177"/>
      <c r="Q45" s="228"/>
      <c r="R45" s="245"/>
      <c r="S45" s="229"/>
      <c r="T45" s="246"/>
      <c r="U45" s="229"/>
      <c r="V45" s="231"/>
    </row>
    <row r="46" spans="2:22" ht="14.25" customHeight="1" thickTop="1" x14ac:dyDescent="0.15">
      <c r="B46" s="1090"/>
      <c r="C46" s="307"/>
      <c r="D46" s="307"/>
      <c r="E46" s="531"/>
      <c r="F46" s="307"/>
      <c r="G46" s="138"/>
      <c r="H46" s="150"/>
      <c r="I46" s="1181" t="s">
        <v>179</v>
      </c>
      <c r="J46" s="227" t="s">
        <v>199</v>
      </c>
      <c r="K46" s="1184">
        <v>8200</v>
      </c>
      <c r="L46" s="1184"/>
      <c r="M46" s="652">
        <v>1000</v>
      </c>
      <c r="N46" s="492">
        <f>+K46/M46*10</f>
        <v>82</v>
      </c>
      <c r="O46" s="161"/>
      <c r="P46" s="1177"/>
      <c r="Q46" s="228"/>
      <c r="R46" s="245"/>
      <c r="S46" s="229"/>
      <c r="T46" s="246"/>
      <c r="U46" s="229"/>
      <c r="V46" s="231"/>
    </row>
    <row r="47" spans="2:22" ht="14.25" thickBot="1" x14ac:dyDescent="0.2">
      <c r="B47" s="1090"/>
      <c r="C47" s="307"/>
      <c r="D47" s="307"/>
      <c r="E47" s="531"/>
      <c r="F47" s="307"/>
      <c r="G47" s="138"/>
      <c r="H47" s="150"/>
      <c r="I47" s="1182"/>
      <c r="J47" s="228" t="s">
        <v>192</v>
      </c>
      <c r="K47" s="1174">
        <v>4100</v>
      </c>
      <c r="L47" s="1174"/>
      <c r="M47" s="689">
        <v>1000</v>
      </c>
      <c r="N47" s="492">
        <f>+K47/M47*10</f>
        <v>41</v>
      </c>
      <c r="O47" s="161"/>
      <c r="P47" s="1178"/>
      <c r="Q47" s="232" t="s">
        <v>188</v>
      </c>
      <c r="R47" s="233"/>
      <c r="S47" s="233"/>
      <c r="T47" s="233"/>
      <c r="U47" s="233"/>
      <c r="V47" s="234">
        <f>SUM(V41:V46)</f>
        <v>3236</v>
      </c>
    </row>
    <row r="48" spans="2:22" ht="14.25" thickTop="1" x14ac:dyDescent="0.15">
      <c r="B48" s="1090"/>
      <c r="C48" s="307"/>
      <c r="D48" s="307"/>
      <c r="E48" s="531"/>
      <c r="F48" s="307"/>
      <c r="G48" s="138"/>
      <c r="H48" s="150"/>
      <c r="I48" s="1182"/>
      <c r="J48" s="147"/>
      <c r="K48" s="1174"/>
      <c r="L48" s="1174"/>
      <c r="M48" s="652"/>
      <c r="N48" s="231"/>
      <c r="O48" s="161"/>
      <c r="P48" s="1188" t="s">
        <v>193</v>
      </c>
      <c r="Q48" s="1185" t="s">
        <v>200</v>
      </c>
      <c r="R48" s="247"/>
      <c r="S48" s="228"/>
      <c r="T48" s="246"/>
      <c r="U48" s="228"/>
      <c r="V48" s="231"/>
    </row>
    <row r="49" spans="2:22" ht="14.25" thickBot="1" x14ac:dyDescent="0.2">
      <c r="B49" s="1148"/>
      <c r="C49" s="141" t="s">
        <v>115</v>
      </c>
      <c r="D49" s="142"/>
      <c r="E49" s="141"/>
      <c r="F49" s="142"/>
      <c r="G49" s="143">
        <f>SUM(G39:G48)</f>
        <v>21291.599999999999</v>
      </c>
      <c r="H49" s="150"/>
      <c r="I49" s="1183"/>
      <c r="J49" s="225" t="s">
        <v>115</v>
      </c>
      <c r="K49" s="1179"/>
      <c r="L49" s="1180"/>
      <c r="M49" s="226"/>
      <c r="N49" s="230">
        <f>SUM(N46:N48)</f>
        <v>123</v>
      </c>
      <c r="O49" s="161"/>
      <c r="P49" s="1177"/>
      <c r="Q49" s="1186"/>
      <c r="R49" s="247" t="s">
        <v>201</v>
      </c>
      <c r="S49" s="228">
        <v>24040</v>
      </c>
      <c r="T49" s="246">
        <v>1</v>
      </c>
      <c r="U49" s="228">
        <v>1000</v>
      </c>
      <c r="V49" s="231">
        <f>+S49*T49/U49*10</f>
        <v>240.39999999999998</v>
      </c>
    </row>
    <row r="50" spans="2:22" ht="14.25" customHeight="1" thickTop="1" x14ac:dyDescent="0.15">
      <c r="B50" s="1161" t="s">
        <v>29</v>
      </c>
      <c r="C50" s="307" t="s">
        <v>1025</v>
      </c>
      <c r="D50" s="307">
        <v>3000</v>
      </c>
      <c r="E50" s="531" t="s">
        <v>955</v>
      </c>
      <c r="F50" s="537">
        <v>2.08</v>
      </c>
      <c r="G50" s="138">
        <f t="shared" si="6"/>
        <v>6240</v>
      </c>
      <c r="H50" s="150"/>
      <c r="I50" s="1181" t="s">
        <v>180</v>
      </c>
      <c r="J50" s="227" t="s">
        <v>199</v>
      </c>
      <c r="K50" s="1184">
        <v>11500</v>
      </c>
      <c r="L50" s="1184"/>
      <c r="M50" s="652">
        <v>1000</v>
      </c>
      <c r="N50" s="492">
        <f>+K50/M50*10</f>
        <v>115</v>
      </c>
      <c r="O50" s="161"/>
      <c r="P50" s="1177"/>
      <c r="Q50" s="1186"/>
      <c r="R50" s="247"/>
      <c r="S50" s="228"/>
      <c r="T50" s="228"/>
      <c r="U50" s="147"/>
      <c r="V50" s="248"/>
    </row>
    <row r="51" spans="2:22" x14ac:dyDescent="0.15">
      <c r="B51" s="1090"/>
      <c r="C51" s="307"/>
      <c r="D51" s="307"/>
      <c r="E51" s="531"/>
      <c r="F51" s="307"/>
      <c r="G51" s="138"/>
      <c r="H51" s="150"/>
      <c r="I51" s="1182"/>
      <c r="J51" s="228"/>
      <c r="K51" s="1174"/>
      <c r="L51" s="1174"/>
      <c r="M51" s="652"/>
      <c r="N51" s="231"/>
      <c r="O51" s="161"/>
      <c r="P51" s="1177"/>
      <c r="Q51" s="1186"/>
      <c r="R51" s="247" t="s">
        <v>192</v>
      </c>
      <c r="S51" s="228">
        <v>15600</v>
      </c>
      <c r="T51" s="246">
        <v>1</v>
      </c>
      <c r="U51" s="228">
        <v>1000</v>
      </c>
      <c r="V51" s="231">
        <f>+S51*T51/U51*10</f>
        <v>156</v>
      </c>
    </row>
    <row r="52" spans="2:22" x14ac:dyDescent="0.15">
      <c r="B52" s="1090"/>
      <c r="C52" s="307"/>
      <c r="D52" s="307"/>
      <c r="E52" s="531"/>
      <c r="F52" s="307"/>
      <c r="G52" s="138"/>
      <c r="H52" s="150"/>
      <c r="I52" s="1182"/>
      <c r="J52" s="147"/>
      <c r="K52" s="1174"/>
      <c r="L52" s="1174"/>
      <c r="M52" s="652"/>
      <c r="N52" s="231"/>
      <c r="O52" s="161"/>
      <c r="P52" s="1177"/>
      <c r="Q52" s="1187"/>
      <c r="R52" s="247"/>
      <c r="S52" s="228"/>
      <c r="T52" s="228"/>
      <c r="U52" s="147"/>
      <c r="V52" s="248"/>
    </row>
    <row r="53" spans="2:22" ht="14.25" thickBot="1" x14ac:dyDescent="0.2">
      <c r="B53" s="1148"/>
      <c r="C53" s="141" t="s">
        <v>115</v>
      </c>
      <c r="D53" s="142"/>
      <c r="E53" s="141"/>
      <c r="F53" s="142"/>
      <c r="G53" s="143">
        <f>SUM(G50:G52)</f>
        <v>6240</v>
      </c>
      <c r="I53" s="1183"/>
      <c r="J53" s="225" t="s">
        <v>115</v>
      </c>
      <c r="K53" s="1179"/>
      <c r="L53" s="1180"/>
      <c r="M53" s="226"/>
      <c r="N53" s="230">
        <f>SUM(N50:N52)</f>
        <v>115</v>
      </c>
      <c r="O53" s="161"/>
      <c r="P53" s="1177"/>
      <c r="Q53" s="232" t="s">
        <v>188</v>
      </c>
      <c r="R53" s="233"/>
      <c r="S53" s="233"/>
      <c r="T53" s="233"/>
      <c r="U53" s="233"/>
      <c r="V53" s="234">
        <f>SUM(V48:V52)</f>
        <v>396.4</v>
      </c>
    </row>
    <row r="54" spans="2:22" ht="14.25" customHeight="1" thickTop="1" x14ac:dyDescent="0.15">
      <c r="B54" s="1161" t="s">
        <v>138</v>
      </c>
      <c r="C54" s="307" t="s">
        <v>1041</v>
      </c>
      <c r="D54" s="307">
        <v>500</v>
      </c>
      <c r="E54" s="531" t="s">
        <v>954</v>
      </c>
      <c r="F54" s="537">
        <v>1.31</v>
      </c>
      <c r="G54" s="138">
        <f>D54*F54</f>
        <v>655</v>
      </c>
      <c r="I54" s="1181" t="s">
        <v>181</v>
      </c>
      <c r="J54" s="652" t="s">
        <v>192</v>
      </c>
      <c r="K54" s="1195">
        <v>5000</v>
      </c>
      <c r="L54" s="1196"/>
      <c r="M54" s="652">
        <v>1000</v>
      </c>
      <c r="N54" s="492">
        <f>+K54/M54*10</f>
        <v>50</v>
      </c>
      <c r="O54" s="161"/>
      <c r="P54" s="1177"/>
      <c r="Q54" s="1185" t="s">
        <v>202</v>
      </c>
      <c r="R54" s="247"/>
      <c r="S54" s="228"/>
      <c r="T54" s="246"/>
      <c r="U54" s="228"/>
      <c r="V54" s="231"/>
    </row>
    <row r="55" spans="2:22" x14ac:dyDescent="0.15">
      <c r="B55" s="1090"/>
      <c r="C55" s="307"/>
      <c r="D55" s="307"/>
      <c r="E55" s="531"/>
      <c r="F55" s="537"/>
      <c r="G55" s="138"/>
      <c r="I55" s="1182"/>
      <c r="J55" s="666" t="s">
        <v>848</v>
      </c>
      <c r="K55" s="1195">
        <v>5900</v>
      </c>
      <c r="L55" s="1196"/>
      <c r="M55" s="235">
        <v>1000</v>
      </c>
      <c r="N55" s="492">
        <f>+K55/M55*10</f>
        <v>59</v>
      </c>
      <c r="O55" s="161"/>
      <c r="P55" s="1177"/>
      <c r="Q55" s="1186"/>
      <c r="R55" s="247" t="s">
        <v>201</v>
      </c>
      <c r="S55" s="228">
        <v>60000</v>
      </c>
      <c r="T55" s="246">
        <v>1</v>
      </c>
      <c r="U55" s="228">
        <v>1000</v>
      </c>
      <c r="V55" s="231">
        <f>+S55*T55/U55*10</f>
        <v>600</v>
      </c>
    </row>
    <row r="56" spans="2:22" x14ac:dyDescent="0.15">
      <c r="B56" s="1090"/>
      <c r="C56" s="307"/>
      <c r="D56" s="307"/>
      <c r="E56" s="531"/>
      <c r="F56" s="307"/>
      <c r="G56" s="138"/>
      <c r="I56" s="1182"/>
      <c r="J56" s="228" t="s">
        <v>956</v>
      </c>
      <c r="K56" s="1197">
        <v>1600</v>
      </c>
      <c r="L56" s="1198"/>
      <c r="M56" s="235">
        <v>1000</v>
      </c>
      <c r="N56" s="492">
        <f>+K56/M56*10</f>
        <v>16</v>
      </c>
      <c r="O56" s="161"/>
      <c r="P56" s="1177"/>
      <c r="Q56" s="1186"/>
      <c r="R56" s="247"/>
      <c r="S56" s="228"/>
      <c r="T56" s="228"/>
      <c r="U56" s="147"/>
      <c r="V56" s="248"/>
    </row>
    <row r="57" spans="2:22" ht="14.25" thickBot="1" x14ac:dyDescent="0.2">
      <c r="B57" s="1173"/>
      <c r="C57" s="144" t="s">
        <v>118</v>
      </c>
      <c r="D57" s="145"/>
      <c r="E57" s="144"/>
      <c r="F57" s="145"/>
      <c r="G57" s="146">
        <f>SUM(G54:G56)</f>
        <v>655</v>
      </c>
      <c r="I57" s="1182"/>
      <c r="J57" s="652"/>
      <c r="K57" s="1195"/>
      <c r="L57" s="1196"/>
      <c r="M57" s="235"/>
      <c r="N57" s="231"/>
      <c r="O57" s="161"/>
      <c r="P57" s="1177"/>
      <c r="Q57" s="1186"/>
      <c r="R57" s="247" t="s">
        <v>192</v>
      </c>
      <c r="S57" s="228">
        <v>25000</v>
      </c>
      <c r="T57" s="246">
        <v>1</v>
      </c>
      <c r="U57" s="228">
        <v>1000</v>
      </c>
      <c r="V57" s="231">
        <f>+S57*T57/U57*10</f>
        <v>250</v>
      </c>
    </row>
    <row r="58" spans="2:22" x14ac:dyDescent="0.15">
      <c r="I58" s="1182"/>
      <c r="J58" s="228"/>
      <c r="K58" s="1197"/>
      <c r="L58" s="1198"/>
      <c r="M58" s="235"/>
      <c r="N58" s="244"/>
      <c r="O58" s="161"/>
      <c r="P58" s="1177"/>
      <c r="Q58" s="1187"/>
      <c r="R58" s="247"/>
      <c r="S58" s="228"/>
      <c r="T58" s="228"/>
      <c r="U58" s="147"/>
      <c r="V58" s="248"/>
    </row>
    <row r="59" spans="2:22" x14ac:dyDescent="0.15">
      <c r="I59" s="1168"/>
      <c r="J59" s="543" t="s">
        <v>115</v>
      </c>
      <c r="K59" s="1190"/>
      <c r="L59" s="1191"/>
      <c r="M59" s="544"/>
      <c r="N59" s="545">
        <f>SUM(N54:N58)</f>
        <v>125</v>
      </c>
      <c r="O59" s="161"/>
      <c r="P59" s="1189"/>
      <c r="Q59" s="251" t="s">
        <v>188</v>
      </c>
      <c r="R59" s="252"/>
      <c r="S59" s="252"/>
      <c r="T59" s="252"/>
      <c r="U59" s="252"/>
      <c r="V59" s="253">
        <f>SUM(V54:V58)</f>
        <v>850</v>
      </c>
    </row>
    <row r="60" spans="2:22" ht="14.25" thickBot="1" x14ac:dyDescent="0.2">
      <c r="I60" s="1192" t="s">
        <v>182</v>
      </c>
      <c r="J60" s="1172"/>
      <c r="K60" s="1193"/>
      <c r="L60" s="1194"/>
      <c r="M60" s="168"/>
      <c r="N60" s="250">
        <f>SUM(N45,N49,N53,N59)</f>
        <v>8180.7280000000001</v>
      </c>
      <c r="O60" s="161"/>
      <c r="P60" s="1192" t="s">
        <v>182</v>
      </c>
      <c r="Q60" s="1172"/>
      <c r="R60" s="249"/>
      <c r="S60" s="249"/>
      <c r="T60" s="249"/>
      <c r="U60" s="249"/>
      <c r="V60" s="250">
        <f>SUM(V47,V53,V59)</f>
        <v>4482.3999999999996</v>
      </c>
    </row>
    <row r="61" spans="2:22" x14ac:dyDescent="0.15">
      <c r="O61" s="161"/>
      <c r="V61" s="26"/>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5:15" s="26" customFormat="1" x14ac:dyDescent="0.15">
      <c r="E65" s="672"/>
      <c r="I65" s="161"/>
      <c r="J65" s="161"/>
      <c r="K65" s="161"/>
      <c r="L65" s="161"/>
      <c r="M65" s="161"/>
      <c r="N65" s="161"/>
      <c r="O65" s="161"/>
    </row>
    <row r="66" spans="5:15" s="26" customFormat="1" x14ac:dyDescent="0.15">
      <c r="E66" s="672"/>
      <c r="I66" s="161"/>
      <c r="J66" s="161"/>
      <c r="K66" s="161"/>
      <c r="L66" s="161"/>
      <c r="M66" s="161"/>
      <c r="N66" s="161"/>
      <c r="O66" s="161"/>
    </row>
    <row r="67" spans="5:15" s="26" customFormat="1" x14ac:dyDescent="0.15">
      <c r="E67" s="672"/>
      <c r="I67" s="161"/>
      <c r="J67" s="161"/>
      <c r="K67" s="161"/>
      <c r="L67" s="161"/>
      <c r="M67" s="161"/>
      <c r="N67" s="161"/>
      <c r="O67" s="161"/>
    </row>
    <row r="68" spans="5:15" s="26" customFormat="1" x14ac:dyDescent="0.15">
      <c r="E68" s="672"/>
      <c r="I68" s="161"/>
      <c r="J68" s="161"/>
      <c r="K68" s="161"/>
      <c r="L68" s="161"/>
      <c r="M68" s="161"/>
      <c r="N68" s="161"/>
      <c r="O68" s="161"/>
    </row>
    <row r="69" spans="5:15" s="26" customFormat="1" x14ac:dyDescent="0.15">
      <c r="E69" s="672"/>
      <c r="I69" s="161"/>
      <c r="J69" s="161"/>
      <c r="K69" s="161"/>
      <c r="L69" s="161"/>
      <c r="M69" s="161"/>
      <c r="N69" s="161"/>
      <c r="O69" s="161"/>
    </row>
    <row r="70" spans="5:15" s="26" customFormat="1" x14ac:dyDescent="0.15">
      <c r="E70" s="672"/>
      <c r="I70" s="161"/>
      <c r="J70" s="161"/>
      <c r="K70" s="161"/>
      <c r="L70" s="161"/>
      <c r="M70" s="161"/>
      <c r="N70" s="161"/>
      <c r="O70" s="161"/>
    </row>
    <row r="71" spans="5:15" s="26" customFormat="1" x14ac:dyDescent="0.15">
      <c r="E71" s="672"/>
      <c r="I71" s="161"/>
      <c r="J71" s="161"/>
      <c r="K71" s="161"/>
      <c r="L71" s="161"/>
      <c r="M71" s="161"/>
      <c r="N71" s="161"/>
      <c r="O71" s="161"/>
    </row>
    <row r="72" spans="5:15" s="26" customFormat="1" x14ac:dyDescent="0.15">
      <c r="E72" s="672"/>
      <c r="I72" s="161"/>
      <c r="J72" s="161"/>
      <c r="K72" s="161"/>
      <c r="L72" s="161"/>
      <c r="M72" s="161"/>
      <c r="N72" s="161"/>
      <c r="O72" s="161"/>
    </row>
    <row r="73" spans="5:15" s="26" customFormat="1" x14ac:dyDescent="0.15">
      <c r="E73" s="672"/>
      <c r="I73" s="161"/>
      <c r="J73" s="161"/>
      <c r="K73" s="161"/>
      <c r="L73" s="161"/>
      <c r="M73" s="161"/>
      <c r="N73" s="161"/>
      <c r="O73" s="161"/>
    </row>
    <row r="74" spans="5:15" s="26" customFormat="1" x14ac:dyDescent="0.15">
      <c r="E74" s="672"/>
      <c r="I74" s="161"/>
      <c r="J74" s="161"/>
      <c r="K74" s="161"/>
      <c r="L74" s="161"/>
      <c r="M74" s="161"/>
      <c r="N74" s="161"/>
      <c r="O74" s="161"/>
    </row>
    <row r="75" spans="5:15" s="26" customFormat="1" x14ac:dyDescent="0.15">
      <c r="E75" s="672"/>
      <c r="I75" s="161"/>
      <c r="J75" s="161"/>
      <c r="K75" s="161"/>
      <c r="L75" s="161"/>
      <c r="M75" s="161"/>
      <c r="N75" s="161"/>
      <c r="O75" s="161"/>
    </row>
    <row r="76" spans="5:15" s="26" customFormat="1" x14ac:dyDescent="0.15">
      <c r="E76" s="672"/>
      <c r="I76" s="161"/>
      <c r="J76" s="161"/>
      <c r="K76" s="161"/>
      <c r="L76" s="161"/>
      <c r="M76" s="161"/>
      <c r="N76" s="161"/>
      <c r="O76" s="161"/>
    </row>
    <row r="77" spans="5:15" s="26" customFormat="1" x14ac:dyDescent="0.15">
      <c r="E77" s="672"/>
      <c r="I77" s="161"/>
      <c r="J77" s="161"/>
      <c r="K77" s="161"/>
      <c r="L77" s="161"/>
      <c r="M77" s="161"/>
      <c r="N77" s="161"/>
      <c r="O77" s="161"/>
    </row>
    <row r="78" spans="5:15" s="26" customFormat="1" x14ac:dyDescent="0.15">
      <c r="E78" s="672"/>
      <c r="I78" s="161"/>
      <c r="J78" s="161"/>
      <c r="K78" s="161"/>
      <c r="L78" s="161"/>
      <c r="M78" s="161"/>
      <c r="N78" s="161"/>
      <c r="O78" s="161"/>
    </row>
    <row r="79" spans="5:15" s="26" customFormat="1" x14ac:dyDescent="0.15">
      <c r="E79" s="672"/>
      <c r="I79" s="161"/>
      <c r="J79" s="161"/>
      <c r="K79" s="161"/>
      <c r="L79" s="161"/>
      <c r="M79" s="161"/>
      <c r="N79" s="161"/>
      <c r="O79" s="161"/>
    </row>
    <row r="80" spans="5:15" s="26" customFormat="1" x14ac:dyDescent="0.15">
      <c r="E80" s="672"/>
      <c r="I80" s="161"/>
      <c r="J80" s="161"/>
      <c r="K80" s="161"/>
      <c r="L80" s="161"/>
      <c r="M80" s="161"/>
      <c r="N80" s="161"/>
      <c r="O80" s="161"/>
    </row>
    <row r="81" spans="2:15" s="26" customFormat="1" x14ac:dyDescent="0.15">
      <c r="E81" s="672"/>
      <c r="H81" s="161"/>
      <c r="I81" s="161"/>
      <c r="J81" s="161"/>
      <c r="K81" s="161"/>
      <c r="L81" s="161"/>
      <c r="M81" s="161"/>
      <c r="N81" s="161"/>
      <c r="O81" s="161"/>
    </row>
    <row r="82" spans="2:15" s="26" customFormat="1" x14ac:dyDescent="0.15">
      <c r="E82" s="672"/>
      <c r="H82" s="161"/>
      <c r="I82" s="161"/>
      <c r="J82" s="161"/>
      <c r="K82" s="161"/>
      <c r="L82" s="161"/>
      <c r="M82" s="161"/>
      <c r="N82" s="161"/>
      <c r="O82" s="161"/>
    </row>
    <row r="83" spans="2:15" s="26" customFormat="1" x14ac:dyDescent="0.15">
      <c r="B83" s="149"/>
      <c r="C83" s="150"/>
      <c r="D83" s="150"/>
      <c r="E83" s="149"/>
      <c r="F83" s="150"/>
      <c r="H83" s="161"/>
      <c r="I83" s="161"/>
      <c r="J83" s="161"/>
      <c r="K83" s="161"/>
      <c r="L83" s="161"/>
      <c r="M83" s="161"/>
      <c r="N83" s="161"/>
      <c r="O83" s="161"/>
    </row>
    <row r="84" spans="2:15" s="26" customFormat="1" x14ac:dyDescent="0.15">
      <c r="B84" s="149"/>
      <c r="C84" s="150"/>
      <c r="D84" s="150"/>
      <c r="E84" s="149"/>
      <c r="F84" s="150"/>
      <c r="H84" s="161"/>
      <c r="I84" s="161"/>
      <c r="J84" s="161"/>
      <c r="K84" s="161"/>
      <c r="L84" s="161"/>
      <c r="M84" s="161"/>
      <c r="N84" s="161"/>
      <c r="O84" s="161"/>
    </row>
    <row r="85" spans="2:15" s="26" customFormat="1" x14ac:dyDescent="0.15">
      <c r="E85" s="672"/>
      <c r="H85" s="161"/>
      <c r="I85" s="161"/>
      <c r="J85" s="161"/>
      <c r="K85" s="161"/>
      <c r="L85" s="161"/>
      <c r="M85" s="161"/>
      <c r="N85" s="161"/>
      <c r="O85" s="161"/>
    </row>
    <row r="86" spans="2:15" s="26" customFormat="1" x14ac:dyDescent="0.15">
      <c r="E86" s="672"/>
      <c r="H86" s="161"/>
      <c r="I86" s="161"/>
      <c r="J86" s="161"/>
      <c r="K86" s="161"/>
      <c r="L86" s="161"/>
      <c r="M86" s="161"/>
      <c r="N86" s="161"/>
      <c r="O86" s="161"/>
    </row>
    <row r="87" spans="2:15" s="26" customFormat="1" x14ac:dyDescent="0.15">
      <c r="E87" s="672"/>
      <c r="H87" s="161"/>
      <c r="I87" s="161"/>
      <c r="J87" s="161"/>
      <c r="K87" s="161"/>
      <c r="L87" s="161"/>
      <c r="M87" s="161"/>
      <c r="N87" s="161"/>
      <c r="O87" s="161"/>
    </row>
    <row r="88" spans="2:15" s="26" customFormat="1" x14ac:dyDescent="0.15">
      <c r="E88" s="672"/>
      <c r="H88" s="161"/>
      <c r="I88" s="161"/>
      <c r="J88" s="161"/>
      <c r="K88" s="161"/>
      <c r="L88" s="161"/>
      <c r="M88" s="161"/>
      <c r="N88" s="161"/>
      <c r="O88" s="161"/>
    </row>
    <row r="89" spans="2:15" s="26" customFormat="1" x14ac:dyDescent="0.15">
      <c r="E89" s="672"/>
      <c r="H89" s="161"/>
      <c r="I89" s="161"/>
      <c r="J89" s="161"/>
      <c r="K89" s="161"/>
      <c r="L89" s="161"/>
      <c r="M89" s="161"/>
      <c r="N89" s="161"/>
      <c r="O89" s="161"/>
    </row>
    <row r="90" spans="2:15" s="26" customFormat="1" x14ac:dyDescent="0.15">
      <c r="E90" s="672"/>
      <c r="H90" s="161"/>
      <c r="I90" s="161"/>
      <c r="J90" s="161"/>
      <c r="K90" s="161"/>
      <c r="L90" s="161"/>
      <c r="M90" s="161"/>
      <c r="N90" s="161"/>
      <c r="O90" s="161"/>
    </row>
    <row r="91" spans="2:15" s="26" customFormat="1" x14ac:dyDescent="0.15">
      <c r="E91" s="672"/>
      <c r="H91" s="161"/>
      <c r="I91" s="161"/>
      <c r="J91" s="161"/>
      <c r="K91" s="161"/>
      <c r="L91" s="161"/>
      <c r="M91" s="161"/>
      <c r="N91" s="161"/>
      <c r="O91" s="161"/>
    </row>
    <row r="92" spans="2:15" s="26" customFormat="1" x14ac:dyDescent="0.15">
      <c r="E92" s="672"/>
      <c r="H92" s="161"/>
      <c r="I92" s="161"/>
      <c r="J92" s="161"/>
      <c r="K92" s="161"/>
      <c r="L92" s="161"/>
      <c r="M92" s="161"/>
      <c r="N92" s="161"/>
      <c r="O92" s="161"/>
    </row>
    <row r="93" spans="2:15" s="26" customFormat="1" x14ac:dyDescent="0.15">
      <c r="E93" s="672"/>
      <c r="H93" s="161"/>
      <c r="I93" s="161"/>
      <c r="J93" s="161"/>
      <c r="K93" s="161"/>
      <c r="L93" s="161"/>
      <c r="M93" s="161"/>
      <c r="N93" s="161"/>
      <c r="O93" s="161"/>
    </row>
    <row r="94" spans="2:15" s="26" customFormat="1" x14ac:dyDescent="0.15">
      <c r="E94" s="672"/>
      <c r="H94" s="161"/>
      <c r="I94" s="161"/>
      <c r="J94" s="161"/>
      <c r="K94" s="161"/>
      <c r="L94" s="161"/>
      <c r="M94" s="161"/>
      <c r="N94" s="161"/>
      <c r="O94" s="161"/>
    </row>
    <row r="95" spans="2:15" s="26" customFormat="1" x14ac:dyDescent="0.15">
      <c r="E95" s="672"/>
      <c r="H95" s="161"/>
      <c r="I95" s="161"/>
      <c r="J95" s="161"/>
      <c r="K95" s="161"/>
      <c r="L95" s="161"/>
      <c r="M95" s="161"/>
      <c r="N95" s="161"/>
      <c r="O95" s="161"/>
    </row>
    <row r="96" spans="2:15" s="26" customFormat="1" x14ac:dyDescent="0.15">
      <c r="E96" s="672"/>
      <c r="H96" s="161"/>
      <c r="I96" s="161"/>
      <c r="J96" s="161"/>
      <c r="K96" s="161"/>
      <c r="L96" s="161"/>
      <c r="M96" s="161"/>
      <c r="N96" s="161"/>
      <c r="O96" s="161"/>
    </row>
    <row r="97" spans="5:15" s="26" customFormat="1" x14ac:dyDescent="0.15">
      <c r="E97" s="672"/>
      <c r="I97" s="161"/>
      <c r="J97" s="161"/>
      <c r="K97" s="161"/>
      <c r="L97" s="161"/>
      <c r="M97" s="161"/>
      <c r="N97" s="161"/>
      <c r="O97" s="161"/>
    </row>
    <row r="98" spans="5:15" s="26" customFormat="1" x14ac:dyDescent="0.15">
      <c r="E98" s="672"/>
      <c r="I98" s="161"/>
      <c r="J98" s="161"/>
      <c r="K98" s="161"/>
      <c r="L98" s="161"/>
      <c r="M98" s="161"/>
      <c r="N98" s="161"/>
      <c r="O98" s="161"/>
    </row>
    <row r="99" spans="5:15" s="26" customFormat="1" x14ac:dyDescent="0.15">
      <c r="E99" s="672"/>
      <c r="I99" s="161"/>
      <c r="J99" s="161"/>
      <c r="K99" s="161"/>
      <c r="L99" s="161"/>
      <c r="M99" s="161"/>
      <c r="N99" s="161"/>
      <c r="O99" s="161"/>
    </row>
    <row r="100" spans="5:15" s="26" customFormat="1" x14ac:dyDescent="0.15">
      <c r="E100" s="672"/>
      <c r="I100" s="161"/>
      <c r="J100" s="161"/>
      <c r="K100" s="161"/>
      <c r="L100" s="161"/>
      <c r="M100" s="161"/>
      <c r="N100" s="161"/>
      <c r="O100" s="161"/>
    </row>
    <row r="101" spans="5:15" s="26" customFormat="1" x14ac:dyDescent="0.15">
      <c r="E101" s="672"/>
      <c r="I101" s="161"/>
      <c r="J101" s="161"/>
      <c r="K101" s="161"/>
      <c r="L101" s="161"/>
      <c r="M101" s="161"/>
      <c r="N101" s="161"/>
      <c r="O101" s="161"/>
    </row>
    <row r="102" spans="5:15" s="26" customFormat="1" x14ac:dyDescent="0.15">
      <c r="E102" s="672"/>
      <c r="I102" s="161"/>
      <c r="J102" s="161"/>
      <c r="K102" s="161"/>
      <c r="L102" s="161"/>
      <c r="M102" s="161"/>
      <c r="N102" s="161"/>
      <c r="O102" s="161"/>
    </row>
    <row r="103" spans="5:15" s="26" customFormat="1" x14ac:dyDescent="0.15">
      <c r="E103" s="672"/>
      <c r="I103" s="161"/>
      <c r="J103" s="161"/>
      <c r="K103" s="161"/>
      <c r="L103" s="161"/>
      <c r="M103" s="161"/>
      <c r="N103" s="161"/>
      <c r="O103" s="161"/>
    </row>
    <row r="104" spans="5:15" s="26" customFormat="1" x14ac:dyDescent="0.15">
      <c r="E104" s="672"/>
      <c r="I104" s="161"/>
      <c r="J104" s="161"/>
      <c r="K104" s="161"/>
      <c r="L104" s="161"/>
      <c r="M104" s="161"/>
      <c r="N104" s="161"/>
      <c r="O104" s="161"/>
    </row>
    <row r="105" spans="5:15" s="26" customFormat="1" x14ac:dyDescent="0.15">
      <c r="E105" s="672"/>
      <c r="I105" s="161"/>
      <c r="J105" s="161"/>
      <c r="K105" s="161"/>
      <c r="L105" s="161"/>
      <c r="M105" s="161"/>
      <c r="N105" s="161"/>
      <c r="O105" s="161"/>
    </row>
    <row r="106" spans="5:15" s="26" customFormat="1" x14ac:dyDescent="0.15">
      <c r="E106" s="672"/>
      <c r="I106" s="161"/>
      <c r="J106" s="161"/>
      <c r="K106" s="161"/>
      <c r="L106" s="161"/>
      <c r="M106" s="161"/>
      <c r="N106" s="161"/>
      <c r="O106" s="161"/>
    </row>
    <row r="107" spans="5:15" s="26" customFormat="1" x14ac:dyDescent="0.15">
      <c r="E107" s="672"/>
      <c r="I107" s="161"/>
      <c r="J107" s="161"/>
      <c r="K107" s="161"/>
      <c r="L107" s="161"/>
      <c r="M107" s="161"/>
      <c r="N107" s="161"/>
      <c r="O107" s="161"/>
    </row>
    <row r="108" spans="5:15" s="26" customFormat="1" x14ac:dyDescent="0.15">
      <c r="E108" s="672"/>
      <c r="I108" s="161"/>
      <c r="J108" s="161"/>
      <c r="K108" s="161"/>
      <c r="L108" s="161"/>
      <c r="M108" s="161"/>
      <c r="N108" s="161"/>
      <c r="O108" s="161"/>
    </row>
    <row r="109" spans="5:15" s="26" customFormat="1" x14ac:dyDescent="0.15">
      <c r="E109" s="672"/>
      <c r="I109" s="161"/>
      <c r="J109" s="161"/>
      <c r="K109" s="161"/>
      <c r="L109" s="161"/>
      <c r="M109" s="161"/>
      <c r="N109" s="161"/>
      <c r="O109" s="161"/>
    </row>
    <row r="110" spans="5:15" s="26" customFormat="1" x14ac:dyDescent="0.15">
      <c r="E110" s="672"/>
      <c r="I110" s="161"/>
      <c r="J110" s="161"/>
      <c r="K110" s="161"/>
      <c r="L110" s="161"/>
      <c r="M110" s="161"/>
      <c r="N110" s="161"/>
      <c r="O110" s="161"/>
    </row>
    <row r="111" spans="5:15" s="26" customFormat="1" x14ac:dyDescent="0.15">
      <c r="E111" s="672"/>
      <c r="I111" s="161"/>
      <c r="J111" s="161"/>
      <c r="K111" s="161"/>
      <c r="L111" s="161"/>
      <c r="M111" s="161"/>
      <c r="N111" s="161"/>
      <c r="O111" s="161"/>
    </row>
    <row r="112" spans="5:15" s="26" customFormat="1" x14ac:dyDescent="0.15">
      <c r="E112" s="672"/>
      <c r="I112" s="161"/>
      <c r="J112" s="161"/>
      <c r="K112" s="161"/>
      <c r="L112" s="161"/>
      <c r="M112" s="161"/>
      <c r="N112" s="161"/>
      <c r="O112" s="161"/>
    </row>
    <row r="113" spans="5:15" s="26" customFormat="1" x14ac:dyDescent="0.15">
      <c r="E113" s="672"/>
      <c r="I113" s="161"/>
      <c r="J113" s="161"/>
      <c r="K113" s="161"/>
      <c r="L113" s="161"/>
      <c r="M113" s="161"/>
      <c r="N113" s="161"/>
      <c r="O113" s="161"/>
    </row>
    <row r="114" spans="5:15" s="26" customFormat="1" x14ac:dyDescent="0.15">
      <c r="E114" s="672"/>
      <c r="I114" s="161"/>
      <c r="J114" s="161"/>
      <c r="K114" s="161"/>
      <c r="L114" s="161"/>
      <c r="M114" s="161"/>
      <c r="N114" s="161"/>
      <c r="O114" s="161"/>
    </row>
    <row r="115" spans="5:15" s="26" customFormat="1" x14ac:dyDescent="0.15">
      <c r="E115" s="672"/>
      <c r="I115" s="161"/>
      <c r="J115" s="161"/>
      <c r="K115" s="161"/>
      <c r="L115" s="161"/>
      <c r="M115" s="161"/>
      <c r="N115" s="161"/>
      <c r="O115" s="161"/>
    </row>
    <row r="116" spans="5:15" s="26" customFormat="1" x14ac:dyDescent="0.15">
      <c r="E116" s="672"/>
      <c r="I116" s="161"/>
      <c r="J116" s="161"/>
      <c r="K116" s="161"/>
      <c r="L116" s="161"/>
      <c r="M116" s="161"/>
      <c r="N116" s="161"/>
      <c r="O116" s="161"/>
    </row>
    <row r="117" spans="5:15" s="26" customFormat="1" x14ac:dyDescent="0.15">
      <c r="E117" s="672"/>
      <c r="I117" s="161"/>
      <c r="J117" s="161"/>
      <c r="K117" s="161"/>
      <c r="L117" s="161"/>
      <c r="M117" s="161"/>
      <c r="N117" s="161"/>
      <c r="O117" s="161"/>
    </row>
    <row r="118" spans="5:15" s="26" customFormat="1" x14ac:dyDescent="0.15">
      <c r="E118" s="672"/>
      <c r="I118" s="161"/>
      <c r="J118" s="161"/>
      <c r="K118" s="161"/>
      <c r="L118" s="161"/>
      <c r="M118" s="161"/>
      <c r="N118" s="161"/>
      <c r="O118" s="161"/>
    </row>
    <row r="119" spans="5:15" s="26" customFormat="1" x14ac:dyDescent="0.15">
      <c r="E119" s="672"/>
      <c r="I119" s="161"/>
      <c r="J119" s="161"/>
      <c r="K119" s="161"/>
      <c r="L119" s="161"/>
      <c r="M119" s="161"/>
      <c r="N119" s="161"/>
      <c r="O119" s="161"/>
    </row>
    <row r="120" spans="5:15" s="26" customFormat="1" x14ac:dyDescent="0.15">
      <c r="E120" s="672"/>
      <c r="I120" s="161"/>
      <c r="J120" s="161"/>
      <c r="K120" s="161"/>
      <c r="L120" s="161"/>
      <c r="M120" s="161"/>
      <c r="N120" s="161"/>
      <c r="O120" s="161"/>
    </row>
    <row r="121" spans="5:15" s="26" customFormat="1" x14ac:dyDescent="0.15">
      <c r="E121" s="672"/>
      <c r="I121" s="161"/>
      <c r="J121" s="161"/>
      <c r="K121" s="161"/>
      <c r="L121" s="161"/>
      <c r="M121" s="161"/>
      <c r="N121" s="161"/>
      <c r="O121" s="161"/>
    </row>
    <row r="122" spans="5:15" s="26" customFormat="1" x14ac:dyDescent="0.15">
      <c r="E122" s="672"/>
      <c r="I122" s="161"/>
      <c r="J122" s="161"/>
      <c r="K122" s="161"/>
      <c r="L122" s="161"/>
      <c r="M122" s="161"/>
      <c r="N122" s="161"/>
      <c r="O122" s="161"/>
    </row>
    <row r="123" spans="5:15" s="26" customFormat="1" x14ac:dyDescent="0.15">
      <c r="E123" s="672"/>
      <c r="I123" s="161"/>
      <c r="J123" s="161"/>
      <c r="K123" s="161"/>
      <c r="L123" s="161"/>
      <c r="M123" s="161"/>
      <c r="N123" s="161"/>
      <c r="O123" s="161"/>
    </row>
    <row r="124" spans="5:15" s="26" customFormat="1" x14ac:dyDescent="0.15">
      <c r="E124" s="672"/>
      <c r="I124" s="161"/>
      <c r="J124" s="161"/>
      <c r="K124" s="161"/>
      <c r="L124" s="161"/>
      <c r="M124" s="161"/>
      <c r="N124" s="161"/>
      <c r="O124" s="161"/>
    </row>
    <row r="125" spans="5:15" s="26" customFormat="1" x14ac:dyDescent="0.15">
      <c r="E125" s="672"/>
      <c r="I125" s="161"/>
      <c r="J125" s="161"/>
      <c r="K125" s="161"/>
      <c r="L125" s="161"/>
      <c r="M125" s="161"/>
      <c r="N125" s="161"/>
      <c r="O125" s="161"/>
    </row>
    <row r="126" spans="5:15" s="26" customFormat="1" x14ac:dyDescent="0.15">
      <c r="E126" s="672"/>
      <c r="I126" s="161"/>
      <c r="J126" s="161"/>
      <c r="K126" s="161"/>
      <c r="L126" s="161"/>
      <c r="M126" s="161"/>
      <c r="N126" s="161"/>
      <c r="O126" s="161"/>
    </row>
    <row r="127" spans="5:15" s="26" customFormat="1" x14ac:dyDescent="0.15">
      <c r="E127" s="672"/>
      <c r="I127" s="161"/>
      <c r="J127" s="161"/>
      <c r="K127" s="161"/>
      <c r="L127" s="161"/>
      <c r="M127" s="161"/>
      <c r="N127" s="161"/>
      <c r="O127" s="161"/>
    </row>
    <row r="128" spans="5:15" s="26" customFormat="1" x14ac:dyDescent="0.15">
      <c r="E128" s="672"/>
      <c r="I128" s="161"/>
      <c r="J128" s="161"/>
      <c r="K128" s="161"/>
      <c r="L128" s="161"/>
      <c r="M128" s="161"/>
      <c r="N128" s="161"/>
      <c r="O128" s="161"/>
    </row>
    <row r="129" spans="5:15" s="26" customFormat="1" x14ac:dyDescent="0.15">
      <c r="E129" s="672"/>
      <c r="I129" s="161"/>
      <c r="J129" s="161"/>
      <c r="K129" s="161"/>
      <c r="L129" s="161"/>
      <c r="M129" s="161"/>
      <c r="N129" s="161"/>
      <c r="O129" s="161"/>
    </row>
    <row r="130" spans="5:15" s="26" customFormat="1" x14ac:dyDescent="0.15">
      <c r="E130" s="672"/>
      <c r="I130" s="161"/>
      <c r="J130" s="161"/>
      <c r="K130" s="161"/>
      <c r="L130" s="161"/>
      <c r="M130" s="161"/>
      <c r="N130" s="161"/>
      <c r="O130" s="161"/>
    </row>
    <row r="131" spans="5:15" s="26" customFormat="1" x14ac:dyDescent="0.15">
      <c r="E131" s="672"/>
      <c r="I131" s="161"/>
      <c r="J131" s="161"/>
      <c r="K131" s="161"/>
      <c r="L131" s="161"/>
      <c r="M131" s="161"/>
      <c r="N131" s="161"/>
      <c r="O131" s="161"/>
    </row>
    <row r="132" spans="5:15" s="26" customFormat="1" x14ac:dyDescent="0.15">
      <c r="E132" s="672"/>
      <c r="I132" s="161"/>
      <c r="J132" s="161"/>
      <c r="K132" s="161"/>
      <c r="L132" s="161"/>
      <c r="M132" s="161"/>
      <c r="N132" s="161"/>
      <c r="O132" s="161"/>
    </row>
    <row r="133" spans="5:15" s="26" customFormat="1" x14ac:dyDescent="0.15">
      <c r="E133" s="672"/>
      <c r="I133" s="161"/>
      <c r="J133" s="161"/>
      <c r="K133" s="161"/>
      <c r="L133" s="161"/>
      <c r="M133" s="161"/>
      <c r="N133" s="161"/>
      <c r="O133" s="161"/>
    </row>
    <row r="134" spans="5:15" s="26" customFormat="1" x14ac:dyDescent="0.15">
      <c r="E134" s="672"/>
      <c r="I134" s="161"/>
      <c r="J134" s="161"/>
      <c r="K134" s="161"/>
      <c r="L134" s="161"/>
      <c r="M134" s="161"/>
      <c r="N134" s="161"/>
      <c r="O134" s="161"/>
    </row>
    <row r="135" spans="5:15" s="26" customFormat="1" x14ac:dyDescent="0.15">
      <c r="E135" s="672"/>
      <c r="I135" s="161"/>
      <c r="J135" s="161"/>
      <c r="K135" s="161"/>
      <c r="L135" s="161"/>
      <c r="M135" s="161"/>
      <c r="N135" s="161"/>
      <c r="O135" s="161"/>
    </row>
    <row r="136" spans="5:15" s="26" customFormat="1" x14ac:dyDescent="0.15">
      <c r="E136" s="672"/>
      <c r="I136" s="161"/>
      <c r="J136" s="161"/>
      <c r="K136" s="161"/>
      <c r="L136" s="161"/>
      <c r="M136" s="161"/>
      <c r="N136" s="161"/>
      <c r="O136" s="161"/>
    </row>
    <row r="137" spans="5:15" s="26" customFormat="1" x14ac:dyDescent="0.15">
      <c r="E137" s="672"/>
      <c r="I137" s="161"/>
      <c r="J137" s="161"/>
      <c r="K137" s="161"/>
      <c r="L137" s="161"/>
      <c r="M137" s="161"/>
      <c r="N137" s="161"/>
      <c r="O137" s="161"/>
    </row>
    <row r="138" spans="5:15" s="26" customFormat="1" x14ac:dyDescent="0.15">
      <c r="E138" s="672"/>
      <c r="I138" s="161"/>
      <c r="J138" s="161"/>
      <c r="K138" s="161"/>
      <c r="L138" s="161"/>
      <c r="M138" s="161"/>
      <c r="N138" s="161"/>
      <c r="O138" s="161"/>
    </row>
    <row r="139" spans="5:15" s="26" customFormat="1" x14ac:dyDescent="0.15">
      <c r="E139" s="672"/>
      <c r="I139" s="161"/>
      <c r="J139" s="161"/>
      <c r="K139" s="161"/>
      <c r="L139" s="161"/>
      <c r="M139" s="161"/>
      <c r="N139" s="161"/>
    </row>
    <row r="140" spans="5:15" s="26" customFormat="1" x14ac:dyDescent="0.15">
      <c r="E140" s="672"/>
      <c r="I140" s="161"/>
      <c r="J140" s="161"/>
      <c r="K140" s="161"/>
      <c r="L140" s="161"/>
      <c r="M140" s="161"/>
      <c r="N140" s="161"/>
    </row>
    <row r="141" spans="5:15" s="26" customFormat="1" x14ac:dyDescent="0.15">
      <c r="E141" s="672"/>
      <c r="I141" s="161"/>
      <c r="J141" s="161"/>
      <c r="K141" s="161"/>
      <c r="L141" s="161"/>
      <c r="M141" s="161"/>
      <c r="N141" s="161"/>
    </row>
    <row r="142" spans="5:15" s="26" customFormat="1" x14ac:dyDescent="0.15">
      <c r="E142" s="672"/>
      <c r="I142" s="161"/>
      <c r="J142" s="161"/>
      <c r="K142" s="161"/>
      <c r="L142" s="161"/>
      <c r="M142" s="161"/>
      <c r="N142" s="161"/>
    </row>
    <row r="143" spans="5:15" s="26" customFormat="1" x14ac:dyDescent="0.15">
      <c r="E143" s="672"/>
      <c r="I143" s="161"/>
      <c r="J143" s="161"/>
      <c r="K143" s="161"/>
      <c r="L143" s="161"/>
      <c r="M143" s="161"/>
      <c r="N143" s="161"/>
    </row>
    <row r="144" spans="5:15" s="26" customFormat="1" x14ac:dyDescent="0.15">
      <c r="E144" s="672"/>
      <c r="I144" s="161"/>
      <c r="J144" s="161"/>
      <c r="K144" s="161"/>
      <c r="L144" s="161"/>
      <c r="M144" s="161"/>
      <c r="N144" s="161"/>
    </row>
    <row r="145" spans="5:14" s="26" customFormat="1" x14ac:dyDescent="0.15">
      <c r="E145" s="672"/>
      <c r="I145" s="161"/>
      <c r="J145" s="161"/>
      <c r="K145" s="161"/>
      <c r="L145" s="161"/>
      <c r="M145" s="161"/>
      <c r="N145" s="161"/>
    </row>
    <row r="146" spans="5:14" s="26" customFormat="1" x14ac:dyDescent="0.15">
      <c r="E146" s="672"/>
      <c r="I146" s="161"/>
      <c r="J146" s="161"/>
      <c r="K146" s="161"/>
      <c r="L146" s="161"/>
      <c r="M146" s="161"/>
      <c r="N146" s="161"/>
    </row>
    <row r="147" spans="5:14" s="26" customFormat="1" x14ac:dyDescent="0.15">
      <c r="E147" s="672"/>
      <c r="I147" s="161"/>
      <c r="J147" s="161"/>
      <c r="K147" s="161"/>
      <c r="L147" s="161"/>
      <c r="M147" s="161"/>
      <c r="N147" s="161"/>
    </row>
    <row r="148" spans="5:14" s="26" customFormat="1" x14ac:dyDescent="0.15">
      <c r="E148" s="672"/>
      <c r="I148" s="161"/>
      <c r="J148" s="161"/>
      <c r="K148" s="161"/>
      <c r="L148" s="161"/>
      <c r="M148" s="161"/>
      <c r="N148" s="161"/>
    </row>
    <row r="149" spans="5:14" s="26" customFormat="1" x14ac:dyDescent="0.15">
      <c r="E149" s="672"/>
      <c r="I149" s="161"/>
      <c r="J149" s="161"/>
      <c r="K149" s="161"/>
      <c r="L149" s="161"/>
      <c r="M149" s="161"/>
      <c r="N149" s="161"/>
    </row>
    <row r="150" spans="5:14" s="26" customFormat="1" x14ac:dyDescent="0.15">
      <c r="E150" s="672"/>
      <c r="I150" s="161"/>
      <c r="J150" s="161"/>
      <c r="K150" s="161"/>
      <c r="L150" s="161"/>
      <c r="M150" s="161"/>
      <c r="N150" s="161"/>
    </row>
    <row r="151" spans="5:14" s="26" customFormat="1" x14ac:dyDescent="0.15">
      <c r="E151" s="672"/>
      <c r="I151" s="161"/>
      <c r="J151" s="161"/>
      <c r="K151" s="161"/>
      <c r="L151" s="161"/>
      <c r="M151" s="161"/>
      <c r="N151" s="161"/>
    </row>
    <row r="152" spans="5:14" s="26" customFormat="1" x14ac:dyDescent="0.15">
      <c r="E152" s="672"/>
      <c r="I152" s="161"/>
      <c r="J152" s="161"/>
      <c r="K152" s="161"/>
      <c r="L152" s="161"/>
      <c r="M152" s="161"/>
      <c r="N152" s="161"/>
    </row>
    <row r="153" spans="5:14" s="26" customFormat="1" x14ac:dyDescent="0.15">
      <c r="E153" s="672"/>
      <c r="I153" s="161"/>
      <c r="J153" s="161"/>
      <c r="K153" s="161"/>
      <c r="L153" s="161"/>
      <c r="M153" s="161"/>
      <c r="N153" s="161"/>
    </row>
    <row r="154" spans="5:14" s="26" customFormat="1" x14ac:dyDescent="0.15">
      <c r="E154" s="672"/>
      <c r="I154" s="161"/>
      <c r="J154" s="161"/>
      <c r="K154" s="161"/>
      <c r="L154" s="161"/>
      <c r="M154" s="161"/>
      <c r="N154" s="161"/>
    </row>
    <row r="155" spans="5:14" s="26" customFormat="1" x14ac:dyDescent="0.15">
      <c r="E155" s="672"/>
      <c r="I155" s="161"/>
      <c r="J155" s="161"/>
      <c r="K155" s="161"/>
      <c r="L155" s="161"/>
      <c r="M155" s="161"/>
      <c r="N155" s="161"/>
    </row>
    <row r="156" spans="5:14" s="26" customFormat="1" x14ac:dyDescent="0.15">
      <c r="E156" s="672"/>
      <c r="I156" s="161"/>
      <c r="J156" s="161"/>
      <c r="K156" s="161"/>
      <c r="L156" s="161"/>
      <c r="M156" s="161"/>
      <c r="N156" s="161"/>
    </row>
    <row r="157" spans="5:14" s="26" customFormat="1" x14ac:dyDescent="0.15">
      <c r="E157" s="672"/>
      <c r="I157" s="161"/>
      <c r="J157" s="161"/>
      <c r="K157" s="161"/>
      <c r="L157" s="161"/>
      <c r="M157" s="161"/>
      <c r="N157" s="161"/>
    </row>
    <row r="158" spans="5:14" s="26" customFormat="1" x14ac:dyDescent="0.15">
      <c r="E158" s="672"/>
      <c r="J158" s="161"/>
      <c r="K158" s="161"/>
      <c r="L158" s="161"/>
      <c r="M158" s="161"/>
      <c r="N158" s="161"/>
    </row>
    <row r="159" spans="5:14" s="26" customFormat="1" x14ac:dyDescent="0.15">
      <c r="E159" s="672"/>
      <c r="J159" s="161"/>
      <c r="K159" s="161"/>
      <c r="L159" s="161"/>
      <c r="M159" s="161"/>
      <c r="N159" s="161"/>
    </row>
    <row r="172" spans="5:15" s="26" customFormat="1" x14ac:dyDescent="0.15">
      <c r="E172" s="672"/>
      <c r="O172" s="161"/>
    </row>
    <row r="173" spans="5:15" s="26" customFormat="1" x14ac:dyDescent="0.15">
      <c r="E173" s="672"/>
      <c r="O173" s="161"/>
    </row>
    <row r="174" spans="5:15" s="26" customFormat="1" x14ac:dyDescent="0.15">
      <c r="E174" s="672"/>
      <c r="O174" s="161"/>
    </row>
    <row r="175" spans="5:15" s="26" customFormat="1" x14ac:dyDescent="0.15">
      <c r="E175" s="672"/>
      <c r="O175" s="161"/>
    </row>
    <row r="176" spans="5:15" s="26" customFormat="1" x14ac:dyDescent="0.15">
      <c r="E176" s="672"/>
      <c r="O176" s="161"/>
    </row>
    <row r="177" spans="5:15" s="26" customFormat="1" x14ac:dyDescent="0.15">
      <c r="E177" s="672"/>
      <c r="O177" s="161"/>
    </row>
    <row r="178" spans="5:15" s="26" customFormat="1" x14ac:dyDescent="0.15">
      <c r="E178" s="672"/>
      <c r="O178" s="161"/>
    </row>
    <row r="179" spans="5:15" s="26" customFormat="1" x14ac:dyDescent="0.15">
      <c r="E179" s="672"/>
      <c r="O179" s="161"/>
    </row>
    <row r="180" spans="5:15" s="26" customFormat="1" x14ac:dyDescent="0.15">
      <c r="E180" s="672"/>
      <c r="O180" s="161"/>
    </row>
    <row r="181" spans="5:15" s="26" customFormat="1" x14ac:dyDescent="0.15">
      <c r="E181" s="672"/>
      <c r="O181" s="161"/>
    </row>
    <row r="182" spans="5:15" s="26" customFormat="1" x14ac:dyDescent="0.15">
      <c r="E182" s="672"/>
      <c r="O182" s="161"/>
    </row>
    <row r="183" spans="5:15" s="26" customFormat="1" x14ac:dyDescent="0.15">
      <c r="E183" s="672"/>
      <c r="O183" s="161"/>
    </row>
    <row r="184" spans="5:15" s="26" customFormat="1" x14ac:dyDescent="0.15">
      <c r="E184" s="672"/>
      <c r="O184" s="161"/>
    </row>
    <row r="185" spans="5:15" s="26" customFormat="1" x14ac:dyDescent="0.15">
      <c r="E185" s="672"/>
      <c r="O185" s="161"/>
    </row>
    <row r="186" spans="5:15" s="26" customFormat="1" x14ac:dyDescent="0.15">
      <c r="E186" s="672"/>
      <c r="O186" s="161"/>
    </row>
    <row r="187" spans="5:15" s="26" customFormat="1" x14ac:dyDescent="0.15">
      <c r="E187" s="672"/>
      <c r="O187" s="161"/>
    </row>
    <row r="188" spans="5:15" s="26" customFormat="1" x14ac:dyDescent="0.15">
      <c r="E188" s="672"/>
      <c r="O188" s="161"/>
    </row>
    <row r="189" spans="5:15" s="26" customFormat="1" x14ac:dyDescent="0.15">
      <c r="E189" s="672"/>
      <c r="O189" s="161"/>
    </row>
    <row r="190" spans="5:15" s="26" customFormat="1" x14ac:dyDescent="0.15">
      <c r="E190" s="672"/>
      <c r="O190" s="161"/>
    </row>
    <row r="191" spans="5:15" s="26" customFormat="1" x14ac:dyDescent="0.15">
      <c r="E191" s="672"/>
      <c r="O191" s="161"/>
    </row>
  </sheetData>
  <mergeCells count="67">
    <mergeCell ref="I60:J60"/>
    <mergeCell ref="K60:L60"/>
    <mergeCell ref="P60:Q60"/>
    <mergeCell ref="B54:B57"/>
    <mergeCell ref="I54:I59"/>
    <mergeCell ref="K54:L54"/>
    <mergeCell ref="Q54:Q58"/>
    <mergeCell ref="K55:L55"/>
    <mergeCell ref="K56:L56"/>
    <mergeCell ref="K57:L57"/>
    <mergeCell ref="K58:L58"/>
    <mergeCell ref="K59:L59"/>
    <mergeCell ref="P48:P59"/>
    <mergeCell ref="Q48:Q52"/>
    <mergeCell ref="K49:L49"/>
    <mergeCell ref="B50:B53"/>
    <mergeCell ref="I50:I53"/>
    <mergeCell ref="K50:L50"/>
    <mergeCell ref="K51:L51"/>
    <mergeCell ref="K52:L52"/>
    <mergeCell ref="K53:L53"/>
    <mergeCell ref="Q40:R40"/>
    <mergeCell ref="K41:L41"/>
    <mergeCell ref="P41:P47"/>
    <mergeCell ref="K42:L42"/>
    <mergeCell ref="K43:L43"/>
    <mergeCell ref="K44:L44"/>
    <mergeCell ref="K45:L45"/>
    <mergeCell ref="K46:L46"/>
    <mergeCell ref="K47:L47"/>
    <mergeCell ref="K37:L37"/>
    <mergeCell ref="I38:I45"/>
    <mergeCell ref="K38:L38"/>
    <mergeCell ref="B39:B49"/>
    <mergeCell ref="K39:L39"/>
    <mergeCell ref="K40:L40"/>
    <mergeCell ref="I46:I49"/>
    <mergeCell ref="K48:L48"/>
    <mergeCell ref="B17:B20"/>
    <mergeCell ref="I18:I22"/>
    <mergeCell ref="B21:B24"/>
    <mergeCell ref="I23:I26"/>
    <mergeCell ref="I27:I30"/>
    <mergeCell ref="B28:B38"/>
    <mergeCell ref="I31:I34"/>
    <mergeCell ref="B12:B16"/>
    <mergeCell ref="T12:U12"/>
    <mergeCell ref="T13:U13"/>
    <mergeCell ref="T14:U14"/>
    <mergeCell ref="T15:U15"/>
    <mergeCell ref="T16:U1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zoomScale="75" zoomScaleNormal="75" zoomScaleSheetLayoutView="80" workbookViewId="0"/>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3" width="9" style="26"/>
    <col min="24" max="24" width="0" style="26" hidden="1" customWidth="1"/>
    <col min="25" max="25" width="22.25" style="26" hidden="1" customWidth="1"/>
    <col min="26" max="35" width="0" style="26" hidden="1" customWidth="1"/>
    <col min="36"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1" spans="2:34" ht="14.25" thickBot="1" x14ac:dyDescent="0.2"/>
    <row r="2" spans="2:34" ht="14.25" thickBot="1" x14ac:dyDescent="0.2">
      <c r="B2" s="26" t="s">
        <v>1008</v>
      </c>
      <c r="C2" s="28"/>
      <c r="D2" s="5"/>
      <c r="E2" s="5"/>
      <c r="F2" s="28"/>
      <c r="G2" s="99"/>
      <c r="H2" s="109"/>
      <c r="I2" s="99"/>
      <c r="J2" s="99"/>
      <c r="K2" s="99"/>
      <c r="L2" s="99"/>
      <c r="M2" s="99"/>
      <c r="N2" s="99"/>
      <c r="O2" s="5"/>
      <c r="X2" s="710" t="s">
        <v>976</v>
      </c>
      <c r="Y2" s="710"/>
      <c r="Z2" s="710"/>
      <c r="AA2" s="710"/>
      <c r="AB2" s="711"/>
      <c r="AC2" s="712"/>
      <c r="AD2" s="712"/>
      <c r="AE2" s="710"/>
      <c r="AF2" s="710"/>
      <c r="AG2" s="710"/>
      <c r="AH2" s="712"/>
    </row>
    <row r="3" spans="2:34" ht="14.25" thickBot="1" x14ac:dyDescent="0.2">
      <c r="B3" s="26" t="s">
        <v>166</v>
      </c>
      <c r="I3" s="5" t="s">
        <v>167</v>
      </c>
      <c r="P3" s="161" t="s">
        <v>190</v>
      </c>
      <c r="X3" s="710"/>
      <c r="Y3" s="713" t="s">
        <v>107</v>
      </c>
      <c r="Z3" s="713" t="s">
        <v>274</v>
      </c>
      <c r="AA3" s="713" t="s">
        <v>275</v>
      </c>
      <c r="AB3" s="714" t="s">
        <v>977</v>
      </c>
      <c r="AC3" s="713" t="s">
        <v>277</v>
      </c>
      <c r="AD3" s="713" t="s">
        <v>319</v>
      </c>
      <c r="AE3" s="713" t="s">
        <v>278</v>
      </c>
      <c r="AF3" s="713" t="s">
        <v>279</v>
      </c>
      <c r="AG3" s="713" t="s">
        <v>978</v>
      </c>
      <c r="AH3" s="713" t="s">
        <v>979</v>
      </c>
    </row>
    <row r="4" spans="2:34" ht="14.25" thickBot="1" x14ac:dyDescent="0.2">
      <c r="B4" s="516" t="s">
        <v>70</v>
      </c>
      <c r="C4" s="517" t="s">
        <v>139</v>
      </c>
      <c r="D4" s="517" t="s">
        <v>108</v>
      </c>
      <c r="E4" s="517" t="s">
        <v>109</v>
      </c>
      <c r="F4" s="517" t="s">
        <v>21</v>
      </c>
      <c r="G4" s="510" t="s">
        <v>110</v>
      </c>
      <c r="H4" s="149"/>
      <c r="I4" s="1154" t="s">
        <v>70</v>
      </c>
      <c r="J4" s="1156" t="s">
        <v>142</v>
      </c>
      <c r="K4" s="708" t="s">
        <v>575</v>
      </c>
      <c r="L4" s="708" t="s">
        <v>111</v>
      </c>
      <c r="M4" s="1156" t="s">
        <v>21</v>
      </c>
      <c r="N4" s="1158" t="s">
        <v>110</v>
      </c>
      <c r="O4" s="171"/>
      <c r="P4" s="520" t="s">
        <v>145</v>
      </c>
      <c r="Q4" s="521" t="s">
        <v>146</v>
      </c>
      <c r="R4" s="521" t="s">
        <v>147</v>
      </c>
      <c r="S4" s="521" t="s">
        <v>576</v>
      </c>
      <c r="T4" s="1160" t="s">
        <v>149</v>
      </c>
      <c r="U4" s="1210"/>
      <c r="V4" s="522" t="s">
        <v>150</v>
      </c>
      <c r="X4" s="715"/>
      <c r="Y4" s="716" t="s">
        <v>577</v>
      </c>
      <c r="Z4" s="717">
        <v>500</v>
      </c>
      <c r="AA4" s="717">
        <v>40</v>
      </c>
      <c r="AB4" s="718">
        <f>Z4/AA4*1000</f>
        <v>12500</v>
      </c>
      <c r="AC4" s="711">
        <v>1</v>
      </c>
      <c r="AD4" s="711">
        <f>AB4*AC4</f>
        <v>12500</v>
      </c>
      <c r="AE4" s="719">
        <v>5440</v>
      </c>
      <c r="AF4" s="719">
        <v>20000</v>
      </c>
      <c r="AG4" s="720">
        <f t="shared" ref="AG4:AG12" si="0">ROUNDUP((AE4/AF4),2)</f>
        <v>0.28000000000000003</v>
      </c>
      <c r="AH4" s="717">
        <f t="shared" ref="AH4:AH12" si="1">AB4*AC4*AG4</f>
        <v>3500.0000000000005</v>
      </c>
    </row>
    <row r="5" spans="2:34" ht="14.25" thickBot="1" x14ac:dyDescent="0.2">
      <c r="B5" s="1209" t="s">
        <v>133</v>
      </c>
      <c r="C5" s="307" t="s">
        <v>1020</v>
      </c>
      <c r="D5" s="307">
        <v>2</v>
      </c>
      <c r="E5" s="531" t="s">
        <v>608</v>
      </c>
      <c r="F5" s="307">
        <v>12000</v>
      </c>
      <c r="G5" s="334">
        <f t="shared" ref="G5" si="2">D5*F5</f>
        <v>24000</v>
      </c>
      <c r="H5" s="150"/>
      <c r="I5" s="1155"/>
      <c r="J5" s="1157"/>
      <c r="K5" s="709" t="s">
        <v>113</v>
      </c>
      <c r="L5" s="709" t="s">
        <v>262</v>
      </c>
      <c r="M5" s="1157"/>
      <c r="N5" s="1159"/>
      <c r="O5" s="171"/>
      <c r="P5" s="240"/>
      <c r="Q5" s="134"/>
      <c r="R5" s="506"/>
      <c r="S5" s="134"/>
      <c r="T5" s="1149"/>
      <c r="U5" s="1150"/>
      <c r="V5" s="164"/>
      <c r="X5" s="715" t="s">
        <v>308</v>
      </c>
      <c r="Y5" s="721" t="s">
        <v>579</v>
      </c>
      <c r="Z5" s="711">
        <v>500</v>
      </c>
      <c r="AA5" s="711">
        <v>3000</v>
      </c>
      <c r="AB5" s="718">
        <f>Z5/AA5*1000</f>
        <v>166.66666666666666</v>
      </c>
      <c r="AC5" s="711">
        <v>1</v>
      </c>
      <c r="AD5" s="711">
        <f t="shared" ref="AD5:AD12" si="3">AB5*AC5</f>
        <v>166.66666666666666</v>
      </c>
      <c r="AE5" s="719">
        <v>5780</v>
      </c>
      <c r="AF5" s="719">
        <v>500</v>
      </c>
      <c r="AG5" s="720">
        <f t="shared" si="0"/>
        <v>11.56</v>
      </c>
      <c r="AH5" s="717">
        <f t="shared" si="1"/>
        <v>1926.6666666666667</v>
      </c>
    </row>
    <row r="6" spans="2:34" ht="14.25" thickBot="1" x14ac:dyDescent="0.2">
      <c r="B6" s="1200"/>
      <c r="C6" s="307"/>
      <c r="D6" s="307"/>
      <c r="E6" s="531"/>
      <c r="F6" s="307"/>
      <c r="G6" s="138"/>
      <c r="H6" s="150"/>
      <c r="I6" s="1199" t="s">
        <v>141</v>
      </c>
      <c r="J6" s="307" t="s">
        <v>468</v>
      </c>
      <c r="K6" s="436">
        <v>0.5</v>
      </c>
      <c r="L6" s="436">
        <v>2</v>
      </c>
      <c r="M6" s="436">
        <v>116.8</v>
      </c>
      <c r="N6" s="138">
        <f>K6*L6*M6</f>
        <v>116.8</v>
      </c>
      <c r="O6" s="171"/>
      <c r="P6" s="240"/>
      <c r="Q6" s="134"/>
      <c r="R6" s="506"/>
      <c r="S6" s="134"/>
      <c r="T6" s="1149"/>
      <c r="U6" s="1150"/>
      <c r="V6" s="164"/>
      <c r="X6" s="715"/>
      <c r="Y6" s="721" t="s">
        <v>580</v>
      </c>
      <c r="Z6" s="711">
        <v>500</v>
      </c>
      <c r="AA6" s="711">
        <v>600</v>
      </c>
      <c r="AB6" s="718">
        <f t="shared" ref="AB6:AB12" si="4">Z6/AA6*1000</f>
        <v>833.33333333333337</v>
      </c>
      <c r="AC6" s="711">
        <v>1</v>
      </c>
      <c r="AD6" s="711">
        <f t="shared" si="3"/>
        <v>833.33333333333337</v>
      </c>
      <c r="AE6" s="719">
        <v>1430</v>
      </c>
      <c r="AF6" s="719">
        <v>1000</v>
      </c>
      <c r="AG6" s="720">
        <f t="shared" si="0"/>
        <v>1.43</v>
      </c>
      <c r="AH6" s="717">
        <f t="shared" si="1"/>
        <v>1191.6666666666667</v>
      </c>
    </row>
    <row r="7" spans="2:34" ht="14.25" thickBot="1" x14ac:dyDescent="0.2">
      <c r="B7" s="1201"/>
      <c r="C7" s="139" t="s">
        <v>114</v>
      </c>
      <c r="D7" s="139"/>
      <c r="E7" s="139"/>
      <c r="F7" s="139"/>
      <c r="G7" s="140">
        <f>SUM(G5:G6)</f>
        <v>24000</v>
      </c>
      <c r="H7" s="150"/>
      <c r="I7" s="1200"/>
      <c r="J7" s="307" t="s">
        <v>470</v>
      </c>
      <c r="K7" s="436">
        <v>1.8</v>
      </c>
      <c r="L7" s="436">
        <v>1</v>
      </c>
      <c r="M7" s="436">
        <v>116.8</v>
      </c>
      <c r="N7" s="138">
        <f t="shared" ref="N7:N8" si="5">K7*L7*M7</f>
        <v>210.24</v>
      </c>
      <c r="O7" s="171"/>
      <c r="P7" s="240"/>
      <c r="Q7" s="134"/>
      <c r="R7" s="506"/>
      <c r="S7" s="134"/>
      <c r="T7" s="1149"/>
      <c r="U7" s="1150"/>
      <c r="V7" s="164"/>
      <c r="X7" s="715" t="s">
        <v>307</v>
      </c>
      <c r="Y7" s="721" t="s">
        <v>581</v>
      </c>
      <c r="Z7" s="711">
        <v>500</v>
      </c>
      <c r="AA7" s="711">
        <v>2000</v>
      </c>
      <c r="AB7" s="718">
        <f t="shared" si="4"/>
        <v>250</v>
      </c>
      <c r="AC7" s="711">
        <v>2</v>
      </c>
      <c r="AD7" s="711">
        <f t="shared" si="3"/>
        <v>500</v>
      </c>
      <c r="AE7" s="719">
        <v>2030</v>
      </c>
      <c r="AF7" s="719">
        <v>500</v>
      </c>
      <c r="AG7" s="720">
        <f t="shared" si="0"/>
        <v>4.0599999999999996</v>
      </c>
      <c r="AH7" s="717">
        <f t="shared" si="1"/>
        <v>2029.9999999999998</v>
      </c>
    </row>
    <row r="8" spans="2:34" ht="15" thickTop="1" thickBot="1" x14ac:dyDescent="0.2">
      <c r="B8" s="1202" t="s">
        <v>131</v>
      </c>
      <c r="C8" s="307" t="s">
        <v>611</v>
      </c>
      <c r="D8" s="307">
        <v>5</v>
      </c>
      <c r="E8" s="531" t="s">
        <v>957</v>
      </c>
      <c r="F8" s="307">
        <v>936</v>
      </c>
      <c r="G8" s="138">
        <f>D8*F8</f>
        <v>4680</v>
      </c>
      <c r="H8" s="150"/>
      <c r="I8" s="1200"/>
      <c r="J8" s="307" t="s">
        <v>471</v>
      </c>
      <c r="K8" s="436">
        <v>2</v>
      </c>
      <c r="L8" s="436">
        <v>1</v>
      </c>
      <c r="M8" s="436">
        <v>116.8</v>
      </c>
      <c r="N8" s="138">
        <f t="shared" si="5"/>
        <v>233.6</v>
      </c>
      <c r="O8" s="171"/>
      <c r="P8" s="240"/>
      <c r="Q8" s="134"/>
      <c r="R8" s="506"/>
      <c r="S8" s="134"/>
      <c r="T8" s="1149"/>
      <c r="U8" s="1150"/>
      <c r="V8" s="164"/>
      <c r="X8" s="715"/>
      <c r="Y8" s="721" t="s">
        <v>582</v>
      </c>
      <c r="Z8" s="711">
        <v>500</v>
      </c>
      <c r="AA8" s="711">
        <v>200</v>
      </c>
      <c r="AB8" s="718">
        <f t="shared" si="4"/>
        <v>2500</v>
      </c>
      <c r="AC8" s="711">
        <v>2</v>
      </c>
      <c r="AD8" s="711">
        <f t="shared" si="3"/>
        <v>5000</v>
      </c>
      <c r="AE8" s="719">
        <v>2030</v>
      </c>
      <c r="AF8" s="719">
        <v>10000</v>
      </c>
      <c r="AG8" s="720">
        <f t="shared" si="0"/>
        <v>0.21000000000000002</v>
      </c>
      <c r="AH8" s="717">
        <f t="shared" si="1"/>
        <v>1050</v>
      </c>
    </row>
    <row r="9" spans="2:34" ht="14.25" thickBot="1" x14ac:dyDescent="0.2">
      <c r="B9" s="1200"/>
      <c r="C9" s="307"/>
      <c r="D9" s="307"/>
      <c r="E9" s="531"/>
      <c r="F9" s="307"/>
      <c r="G9" s="138"/>
      <c r="H9" s="150"/>
      <c r="I9" s="1200"/>
      <c r="J9" s="307"/>
      <c r="K9" s="436"/>
      <c r="L9" s="436"/>
      <c r="M9" s="436"/>
      <c r="N9" s="138"/>
      <c r="O9" s="171"/>
      <c r="P9" s="240"/>
      <c r="Q9" s="134"/>
      <c r="R9" s="506"/>
      <c r="S9" s="134"/>
      <c r="T9" s="1149"/>
      <c r="U9" s="1150"/>
      <c r="V9" s="164"/>
      <c r="X9" s="715" t="s">
        <v>309</v>
      </c>
      <c r="Y9" s="721" t="s">
        <v>299</v>
      </c>
      <c r="Z9" s="711">
        <v>500</v>
      </c>
      <c r="AA9" s="711">
        <v>600</v>
      </c>
      <c r="AB9" s="718">
        <f t="shared" si="4"/>
        <v>833.33333333333337</v>
      </c>
      <c r="AC9" s="711">
        <v>3</v>
      </c>
      <c r="AD9" s="711">
        <f t="shared" si="3"/>
        <v>2500</v>
      </c>
      <c r="AE9" s="719">
        <v>1510</v>
      </c>
      <c r="AF9" s="719">
        <v>1000</v>
      </c>
      <c r="AG9" s="720">
        <f t="shared" si="0"/>
        <v>1.51</v>
      </c>
      <c r="AH9" s="717">
        <f t="shared" si="1"/>
        <v>3775</v>
      </c>
    </row>
    <row r="10" spans="2:34" ht="14.25" thickBot="1" x14ac:dyDescent="0.2">
      <c r="B10" s="1200"/>
      <c r="C10" s="307"/>
      <c r="D10" s="307"/>
      <c r="E10" s="531"/>
      <c r="F10" s="307"/>
      <c r="G10" s="138"/>
      <c r="H10" s="150"/>
      <c r="I10" s="1201"/>
      <c r="J10" s="241" t="s">
        <v>194</v>
      </c>
      <c r="K10" s="157">
        <f>SUM(K6:K9)</f>
        <v>4.3</v>
      </c>
      <c r="L10" s="157">
        <f>SUM(L6:L9)</f>
        <v>4</v>
      </c>
      <c r="M10" s="157"/>
      <c r="N10" s="153">
        <f>SUM(N6:N9)</f>
        <v>560.64</v>
      </c>
      <c r="O10" s="171"/>
      <c r="P10" s="240"/>
      <c r="Q10" s="134"/>
      <c r="R10" s="506"/>
      <c r="S10" s="134"/>
      <c r="T10" s="1149"/>
      <c r="U10" s="1150"/>
      <c r="V10" s="164"/>
      <c r="X10" s="715"/>
      <c r="Y10" s="721" t="s">
        <v>584</v>
      </c>
      <c r="Z10" s="711">
        <v>500</v>
      </c>
      <c r="AA10" s="711">
        <v>1500</v>
      </c>
      <c r="AB10" s="718">
        <f t="shared" si="4"/>
        <v>333.33333333333331</v>
      </c>
      <c r="AC10" s="711">
        <v>1</v>
      </c>
      <c r="AD10" s="711">
        <f t="shared" si="3"/>
        <v>333.33333333333331</v>
      </c>
      <c r="AE10" s="719">
        <v>4630</v>
      </c>
      <c r="AF10" s="719">
        <v>500</v>
      </c>
      <c r="AG10" s="720">
        <f t="shared" si="0"/>
        <v>9.26</v>
      </c>
      <c r="AH10" s="717">
        <f t="shared" si="1"/>
        <v>3086.6666666666665</v>
      </c>
    </row>
    <row r="11" spans="2:34" ht="15" thickTop="1" thickBot="1" x14ac:dyDescent="0.2">
      <c r="B11" s="1201"/>
      <c r="C11" s="141" t="s">
        <v>115</v>
      </c>
      <c r="D11" s="142"/>
      <c r="E11" s="142"/>
      <c r="F11" s="142"/>
      <c r="G11" s="143">
        <f>SUM(G8:G10)</f>
        <v>4680</v>
      </c>
      <c r="H11" s="150"/>
      <c r="I11" s="1202" t="s">
        <v>585</v>
      </c>
      <c r="J11" s="307" t="s">
        <v>324</v>
      </c>
      <c r="K11" s="436">
        <v>2.5</v>
      </c>
      <c r="L11" s="436">
        <v>1</v>
      </c>
      <c r="M11" s="436">
        <v>158.4</v>
      </c>
      <c r="N11" s="138">
        <f>K11*L11*M11</f>
        <v>396</v>
      </c>
      <c r="O11" s="171"/>
      <c r="P11" s="532" t="s">
        <v>26</v>
      </c>
      <c r="Q11" s="249"/>
      <c r="R11" s="249"/>
      <c r="S11" s="249"/>
      <c r="T11" s="1171"/>
      <c r="U11" s="1172"/>
      <c r="V11" s="533">
        <f>SUM(V5:V10)</f>
        <v>0</v>
      </c>
      <c r="X11" s="715"/>
      <c r="Y11" s="721" t="s">
        <v>586</v>
      </c>
      <c r="Z11" s="711">
        <v>500</v>
      </c>
      <c r="AA11" s="711">
        <v>400</v>
      </c>
      <c r="AB11" s="718">
        <f t="shared" si="4"/>
        <v>1250</v>
      </c>
      <c r="AC11" s="711">
        <v>1</v>
      </c>
      <c r="AD11" s="711">
        <f t="shared" si="3"/>
        <v>1250</v>
      </c>
      <c r="AE11" s="719">
        <v>880</v>
      </c>
      <c r="AF11" s="719">
        <v>1000</v>
      </c>
      <c r="AG11" s="720">
        <f t="shared" si="0"/>
        <v>0.88</v>
      </c>
      <c r="AH11" s="717">
        <f t="shared" si="1"/>
        <v>1100</v>
      </c>
    </row>
    <row r="12" spans="2:34" ht="15" thickTop="1" thickBot="1" x14ac:dyDescent="0.2">
      <c r="B12" s="1202" t="s">
        <v>132</v>
      </c>
      <c r="C12" s="307" t="s">
        <v>1024</v>
      </c>
      <c r="D12" s="270">
        <v>18</v>
      </c>
      <c r="E12" s="531" t="s">
        <v>957</v>
      </c>
      <c r="F12" s="307">
        <v>3363</v>
      </c>
      <c r="G12" s="138">
        <f>D12*F12</f>
        <v>60534</v>
      </c>
      <c r="H12" s="150"/>
      <c r="I12" s="1200"/>
      <c r="J12" s="307" t="s">
        <v>325</v>
      </c>
      <c r="K12" s="436">
        <v>2</v>
      </c>
      <c r="L12" s="436">
        <v>1</v>
      </c>
      <c r="M12" s="436">
        <v>158.4</v>
      </c>
      <c r="N12" s="138">
        <f t="shared" ref="N12:N15" si="6">K12*L12*M12</f>
        <v>316.8</v>
      </c>
      <c r="O12" s="171"/>
      <c r="X12" s="715"/>
      <c r="Y12" s="721" t="s">
        <v>587</v>
      </c>
      <c r="Z12" s="711">
        <v>500</v>
      </c>
      <c r="AA12" s="711">
        <v>1500</v>
      </c>
      <c r="AB12" s="718">
        <f t="shared" si="4"/>
        <v>333.33333333333331</v>
      </c>
      <c r="AC12" s="711">
        <v>1</v>
      </c>
      <c r="AD12" s="711">
        <f t="shared" si="3"/>
        <v>333.33333333333331</v>
      </c>
      <c r="AE12" s="719">
        <v>3690</v>
      </c>
      <c r="AF12" s="719">
        <v>500</v>
      </c>
      <c r="AG12" s="720">
        <f t="shared" si="0"/>
        <v>7.38</v>
      </c>
      <c r="AH12" s="717">
        <f t="shared" si="1"/>
        <v>2460</v>
      </c>
    </row>
    <row r="13" spans="2:34" ht="14.25" thickBot="1" x14ac:dyDescent="0.2">
      <c r="B13" s="1200"/>
      <c r="C13" s="307"/>
      <c r="D13" s="307"/>
      <c r="E13" s="531"/>
      <c r="F13" s="307"/>
      <c r="G13" s="138"/>
      <c r="H13" s="150"/>
      <c r="I13" s="1200"/>
      <c r="J13" s="307" t="s">
        <v>469</v>
      </c>
      <c r="K13" s="436">
        <v>3.1</v>
      </c>
      <c r="L13" s="436">
        <v>2</v>
      </c>
      <c r="M13" s="436">
        <v>158.4</v>
      </c>
      <c r="N13" s="138">
        <f t="shared" si="6"/>
        <v>982.08</v>
      </c>
      <c r="O13" s="171"/>
      <c r="P13" s="161" t="s">
        <v>191</v>
      </c>
      <c r="X13" s="715"/>
      <c r="Y13" s="721"/>
      <c r="Z13" s="711"/>
      <c r="AA13" s="711"/>
      <c r="AB13" s="718"/>
      <c r="AC13" s="711"/>
      <c r="AD13" s="711"/>
      <c r="AE13" s="719"/>
      <c r="AF13" s="719"/>
      <c r="AG13" s="720"/>
      <c r="AH13" s="717"/>
    </row>
    <row r="14" spans="2:34" ht="14.25" thickBot="1" x14ac:dyDescent="0.2">
      <c r="B14" s="1200"/>
      <c r="C14" s="307"/>
      <c r="D14" s="307"/>
      <c r="E14" s="531"/>
      <c r="F14" s="307"/>
      <c r="G14" s="138"/>
      <c r="H14" s="150"/>
      <c r="I14" s="1200"/>
      <c r="J14" s="307" t="s">
        <v>472</v>
      </c>
      <c r="K14" s="436">
        <v>4.2</v>
      </c>
      <c r="L14" s="436">
        <v>1</v>
      </c>
      <c r="M14" s="436">
        <v>158.4</v>
      </c>
      <c r="N14" s="138">
        <f t="shared" si="6"/>
        <v>665.28000000000009</v>
      </c>
      <c r="O14" s="171"/>
      <c r="P14" s="520" t="s">
        <v>151</v>
      </c>
      <c r="Q14" s="521" t="s">
        <v>146</v>
      </c>
      <c r="R14" s="521" t="s">
        <v>147</v>
      </c>
      <c r="S14" s="521" t="s">
        <v>576</v>
      </c>
      <c r="T14" s="521" t="s">
        <v>149</v>
      </c>
      <c r="U14" s="534" t="s">
        <v>233</v>
      </c>
      <c r="V14" s="522" t="s">
        <v>150</v>
      </c>
      <c r="X14" s="715"/>
      <c r="Y14" s="721"/>
      <c r="Z14" s="711"/>
      <c r="AA14" s="711"/>
      <c r="AB14" s="718"/>
      <c r="AC14" s="711"/>
      <c r="AD14" s="711"/>
      <c r="AE14" s="719"/>
      <c r="AF14" s="719"/>
      <c r="AG14" s="720"/>
      <c r="AH14" s="717"/>
    </row>
    <row r="15" spans="2:34" ht="14.25" thickBot="1" x14ac:dyDescent="0.2">
      <c r="B15" s="1200"/>
      <c r="C15" s="307"/>
      <c r="D15" s="307"/>
      <c r="E15" s="307"/>
      <c r="F15" s="307"/>
      <c r="G15" s="138"/>
      <c r="H15" s="150"/>
      <c r="I15" s="1200"/>
      <c r="J15" s="307" t="s">
        <v>805</v>
      </c>
      <c r="K15" s="436">
        <v>4</v>
      </c>
      <c r="L15" s="436">
        <v>2</v>
      </c>
      <c r="M15" s="436">
        <v>158.4</v>
      </c>
      <c r="N15" s="138">
        <f t="shared" si="6"/>
        <v>1267.2</v>
      </c>
      <c r="O15" s="171"/>
      <c r="P15" s="437" t="s">
        <v>328</v>
      </c>
      <c r="Q15" s="134">
        <v>80</v>
      </c>
      <c r="R15" s="651" t="s">
        <v>588</v>
      </c>
      <c r="S15" s="134">
        <v>800</v>
      </c>
      <c r="T15" s="134">
        <v>10</v>
      </c>
      <c r="U15" s="306">
        <v>1000</v>
      </c>
      <c r="V15" s="490">
        <f>Q15*S15/T15/U15*10</f>
        <v>64</v>
      </c>
      <c r="X15" s="715"/>
      <c r="Y15" s="722" t="s">
        <v>115</v>
      </c>
      <c r="Z15" s="723"/>
      <c r="AA15" s="723"/>
      <c r="AB15" s="718"/>
      <c r="AC15" s="723"/>
      <c r="AD15" s="723"/>
      <c r="AE15" s="723"/>
      <c r="AF15" s="723"/>
      <c r="AG15" s="720"/>
      <c r="AH15" s="723">
        <f>SUM(AH4:AH14)</f>
        <v>20120</v>
      </c>
    </row>
    <row r="16" spans="2:34" ht="14.25" thickBot="1" x14ac:dyDescent="0.2">
      <c r="B16" s="1201"/>
      <c r="C16" s="141" t="s">
        <v>115</v>
      </c>
      <c r="D16" s="142"/>
      <c r="E16" s="142"/>
      <c r="F16" s="142"/>
      <c r="G16" s="143">
        <f>SUM(G12:G15)</f>
        <v>60534</v>
      </c>
      <c r="H16" s="150"/>
      <c r="I16" s="1200"/>
      <c r="J16" s="307"/>
      <c r="K16" s="436"/>
      <c r="L16" s="436"/>
      <c r="M16" s="436"/>
      <c r="N16" s="138"/>
      <c r="O16" s="171"/>
      <c r="P16" s="437" t="s">
        <v>329</v>
      </c>
      <c r="Q16" s="134">
        <v>2</v>
      </c>
      <c r="R16" s="651" t="s">
        <v>588</v>
      </c>
      <c r="S16" s="134">
        <v>9000</v>
      </c>
      <c r="T16" s="134">
        <v>10</v>
      </c>
      <c r="U16" s="306">
        <v>1000</v>
      </c>
      <c r="V16" s="490">
        <f t="shared" ref="V16:V27" si="7">Q16*S16/T16*(10/U16)</f>
        <v>18</v>
      </c>
      <c r="X16" s="715"/>
      <c r="Y16" s="716" t="s">
        <v>589</v>
      </c>
      <c r="Z16" s="717">
        <v>500</v>
      </c>
      <c r="AA16" s="717">
        <v>80</v>
      </c>
      <c r="AB16" s="724">
        <f t="shared" ref="AB16:AB24" si="8">Z16/AA16*1000</f>
        <v>6250</v>
      </c>
      <c r="AC16" s="717">
        <v>1</v>
      </c>
      <c r="AD16" s="711">
        <f t="shared" ref="AD16:AD24" si="9">AB16*AC16</f>
        <v>6250</v>
      </c>
      <c r="AE16" s="725">
        <v>8210</v>
      </c>
      <c r="AF16" s="725">
        <v>20000</v>
      </c>
      <c r="AG16" s="720">
        <f t="shared" ref="AG16:AG24" si="10">ROUNDUP((AE16/AF16),2)</f>
        <v>0.42</v>
      </c>
      <c r="AH16" s="717">
        <f t="shared" ref="AH16:AH26" si="11">AB16*AC16*AG16</f>
        <v>2625</v>
      </c>
    </row>
    <row r="17" spans="2:34" ht="15" thickTop="1" thickBot="1" x14ac:dyDescent="0.2">
      <c r="B17" s="1202" t="s">
        <v>134</v>
      </c>
      <c r="C17" s="307"/>
      <c r="D17" s="307"/>
      <c r="E17" s="531"/>
      <c r="F17" s="307"/>
      <c r="G17" s="138"/>
      <c r="H17" s="150"/>
      <c r="I17" s="1201"/>
      <c r="J17" s="241" t="s">
        <v>590</v>
      </c>
      <c r="K17" s="157">
        <f>SUM(K11:K16)</f>
        <v>15.8</v>
      </c>
      <c r="L17" s="157">
        <f>SUM(L11:L16)</f>
        <v>7</v>
      </c>
      <c r="M17" s="157"/>
      <c r="N17" s="153">
        <f>SUM(N11:N16)</f>
        <v>3627.3600000000006</v>
      </c>
      <c r="O17" s="171"/>
      <c r="P17" s="240" t="s">
        <v>332</v>
      </c>
      <c r="Q17" s="134">
        <v>1</v>
      </c>
      <c r="R17" s="296" t="s">
        <v>78</v>
      </c>
      <c r="S17" s="134">
        <v>30000</v>
      </c>
      <c r="T17" s="134">
        <v>7</v>
      </c>
      <c r="U17" s="306">
        <v>1000</v>
      </c>
      <c r="V17" s="490">
        <f t="shared" si="7"/>
        <v>42.857142857142854</v>
      </c>
      <c r="X17" s="715"/>
      <c r="Y17" s="716" t="s">
        <v>293</v>
      </c>
      <c r="Z17" s="717">
        <v>500</v>
      </c>
      <c r="AA17" s="717">
        <v>1000</v>
      </c>
      <c r="AB17" s="718">
        <f t="shared" si="8"/>
        <v>500</v>
      </c>
      <c r="AC17" s="711">
        <v>1</v>
      </c>
      <c r="AD17" s="711">
        <f t="shared" si="9"/>
        <v>500</v>
      </c>
      <c r="AE17" s="719">
        <v>2240</v>
      </c>
      <c r="AF17" s="719">
        <v>500</v>
      </c>
      <c r="AG17" s="720">
        <f t="shared" si="10"/>
        <v>4.4800000000000004</v>
      </c>
      <c r="AH17" s="717">
        <f t="shared" si="11"/>
        <v>2240</v>
      </c>
    </row>
    <row r="18" spans="2:34" ht="15" thickTop="1" thickBot="1" x14ac:dyDescent="0.2">
      <c r="B18" s="1200"/>
      <c r="C18" s="307"/>
      <c r="D18" s="307"/>
      <c r="E18" s="531"/>
      <c r="F18" s="307"/>
      <c r="G18" s="138"/>
      <c r="H18" s="150"/>
      <c r="I18" s="1202" t="s">
        <v>143</v>
      </c>
      <c r="J18" s="307" t="s">
        <v>326</v>
      </c>
      <c r="K18" s="436">
        <v>1</v>
      </c>
      <c r="L18" s="436">
        <v>0.5</v>
      </c>
      <c r="M18" s="436">
        <v>168.4</v>
      </c>
      <c r="N18" s="138">
        <f>K18*L18*M18</f>
        <v>84.2</v>
      </c>
      <c r="O18" s="171"/>
      <c r="P18" s="240" t="s">
        <v>330</v>
      </c>
      <c r="Q18" s="134">
        <v>2</v>
      </c>
      <c r="R18" s="296" t="s">
        <v>234</v>
      </c>
      <c r="S18" s="134">
        <v>3000</v>
      </c>
      <c r="T18" s="134">
        <v>3</v>
      </c>
      <c r="U18" s="306">
        <v>1000</v>
      </c>
      <c r="V18" s="490">
        <f t="shared" si="7"/>
        <v>20</v>
      </c>
      <c r="X18" s="715"/>
      <c r="Y18" s="716" t="s">
        <v>294</v>
      </c>
      <c r="Z18" s="717">
        <v>500</v>
      </c>
      <c r="AA18" s="717">
        <v>4000</v>
      </c>
      <c r="AB18" s="718">
        <f t="shared" si="8"/>
        <v>125</v>
      </c>
      <c r="AC18" s="711">
        <v>1</v>
      </c>
      <c r="AD18" s="711">
        <f t="shared" si="9"/>
        <v>125</v>
      </c>
      <c r="AE18" s="719">
        <v>3460</v>
      </c>
      <c r="AF18" s="719">
        <v>250</v>
      </c>
      <c r="AG18" s="720">
        <f t="shared" si="10"/>
        <v>13.84</v>
      </c>
      <c r="AH18" s="717">
        <f t="shared" si="11"/>
        <v>1730</v>
      </c>
    </row>
    <row r="19" spans="2:34" ht="14.25" thickBot="1" x14ac:dyDescent="0.2">
      <c r="B19" s="1200"/>
      <c r="C19" s="307"/>
      <c r="D19" s="307"/>
      <c r="E19" s="307"/>
      <c r="F19" s="307"/>
      <c r="G19" s="138"/>
      <c r="H19" s="150"/>
      <c r="I19" s="1200"/>
      <c r="J19" s="307" t="s">
        <v>327</v>
      </c>
      <c r="K19" s="436">
        <v>2.5</v>
      </c>
      <c r="L19" s="436">
        <v>0.5</v>
      </c>
      <c r="M19" s="436">
        <v>168.4</v>
      </c>
      <c r="N19" s="138">
        <f t="shared" ref="N19" si="12">K19*L19*M19</f>
        <v>210.5</v>
      </c>
      <c r="O19" s="171"/>
      <c r="P19" s="240" t="s">
        <v>331</v>
      </c>
      <c r="Q19" s="134">
        <v>2</v>
      </c>
      <c r="R19" s="651" t="s">
        <v>78</v>
      </c>
      <c r="S19" s="134">
        <v>2000</v>
      </c>
      <c r="T19" s="134">
        <v>3</v>
      </c>
      <c r="U19" s="306">
        <v>1000</v>
      </c>
      <c r="V19" s="490">
        <f t="shared" si="7"/>
        <v>13.333333333333332</v>
      </c>
      <c r="X19" s="715"/>
      <c r="Y19" s="721" t="s">
        <v>301</v>
      </c>
      <c r="Z19" s="711">
        <v>500</v>
      </c>
      <c r="AA19" s="711">
        <v>2000</v>
      </c>
      <c r="AB19" s="718">
        <f t="shared" si="8"/>
        <v>250</v>
      </c>
      <c r="AC19" s="711">
        <v>1</v>
      </c>
      <c r="AD19" s="711">
        <f t="shared" si="9"/>
        <v>250</v>
      </c>
      <c r="AE19" s="719">
        <v>2470</v>
      </c>
      <c r="AF19" s="719">
        <v>500</v>
      </c>
      <c r="AG19" s="720">
        <f t="shared" si="10"/>
        <v>4.9400000000000004</v>
      </c>
      <c r="AH19" s="717">
        <f t="shared" si="11"/>
        <v>1235</v>
      </c>
    </row>
    <row r="20" spans="2:34" ht="14.25" thickBot="1" x14ac:dyDescent="0.2">
      <c r="B20" s="1201"/>
      <c r="C20" s="141" t="s">
        <v>115</v>
      </c>
      <c r="D20" s="142"/>
      <c r="E20" s="142"/>
      <c r="F20" s="142"/>
      <c r="G20" s="143"/>
      <c r="H20" s="150"/>
      <c r="I20" s="1200"/>
      <c r="J20" s="307"/>
      <c r="K20" s="436"/>
      <c r="L20" s="436"/>
      <c r="M20" s="436"/>
      <c r="N20" s="138"/>
      <c r="O20" s="171"/>
      <c r="P20" s="240" t="s">
        <v>333</v>
      </c>
      <c r="Q20" s="134">
        <v>2</v>
      </c>
      <c r="R20" s="296" t="s">
        <v>234</v>
      </c>
      <c r="S20" s="134">
        <v>1000</v>
      </c>
      <c r="T20" s="134">
        <v>3</v>
      </c>
      <c r="U20" s="306">
        <v>1000</v>
      </c>
      <c r="V20" s="490">
        <f t="shared" si="7"/>
        <v>6.6666666666666661</v>
      </c>
      <c r="X20" s="715" t="s">
        <v>310</v>
      </c>
      <c r="Y20" s="721" t="s">
        <v>591</v>
      </c>
      <c r="Z20" s="711">
        <v>500</v>
      </c>
      <c r="AA20" s="711">
        <v>150</v>
      </c>
      <c r="AB20" s="718">
        <f t="shared" si="8"/>
        <v>3333.3333333333335</v>
      </c>
      <c r="AC20" s="711">
        <v>1</v>
      </c>
      <c r="AD20" s="711">
        <f t="shared" si="9"/>
        <v>3333.3333333333335</v>
      </c>
      <c r="AE20" s="719">
        <v>8210</v>
      </c>
      <c r="AF20" s="719">
        <v>20000</v>
      </c>
      <c r="AG20" s="720">
        <f t="shared" si="10"/>
        <v>0.42</v>
      </c>
      <c r="AH20" s="717">
        <f t="shared" si="11"/>
        <v>1400</v>
      </c>
    </row>
    <row r="21" spans="2:34" ht="15" thickTop="1" thickBot="1" x14ac:dyDescent="0.2">
      <c r="B21" s="1202" t="s">
        <v>135</v>
      </c>
      <c r="C21" s="307"/>
      <c r="D21" s="307"/>
      <c r="E21" s="531"/>
      <c r="F21" s="307"/>
      <c r="G21" s="138"/>
      <c r="H21" s="150"/>
      <c r="I21" s="1200"/>
      <c r="J21" s="307"/>
      <c r="K21" s="436"/>
      <c r="L21" s="436"/>
      <c r="M21" s="436"/>
      <c r="N21" s="138"/>
      <c r="O21" s="171"/>
      <c r="P21" s="240" t="s">
        <v>351</v>
      </c>
      <c r="Q21" s="134">
        <v>2</v>
      </c>
      <c r="R21" s="651" t="s">
        <v>234</v>
      </c>
      <c r="S21" s="134">
        <v>1250</v>
      </c>
      <c r="T21" s="134">
        <v>10</v>
      </c>
      <c r="U21" s="306">
        <v>1000</v>
      </c>
      <c r="V21" s="490">
        <f t="shared" si="7"/>
        <v>2.5</v>
      </c>
      <c r="X21" s="715"/>
      <c r="Y21" s="721" t="s">
        <v>300</v>
      </c>
      <c r="Z21" s="711">
        <v>500</v>
      </c>
      <c r="AA21" s="711">
        <v>1000</v>
      </c>
      <c r="AB21" s="718">
        <f t="shared" si="8"/>
        <v>500</v>
      </c>
      <c r="AC21" s="711">
        <v>1</v>
      </c>
      <c r="AD21" s="711">
        <f t="shared" si="9"/>
        <v>500</v>
      </c>
      <c r="AE21" s="719">
        <v>2130</v>
      </c>
      <c r="AF21" s="719">
        <v>500</v>
      </c>
      <c r="AG21" s="720">
        <f t="shared" si="10"/>
        <v>4.26</v>
      </c>
      <c r="AH21" s="717">
        <f t="shared" si="11"/>
        <v>2130</v>
      </c>
    </row>
    <row r="22" spans="2:34" ht="14.25" thickBot="1" x14ac:dyDescent="0.2">
      <c r="B22" s="1200"/>
      <c r="C22" s="307"/>
      <c r="D22" s="307"/>
      <c r="E22" s="531"/>
      <c r="F22" s="307"/>
      <c r="G22" s="138"/>
      <c r="H22" s="150"/>
      <c r="I22" s="1201"/>
      <c r="J22" s="241" t="s">
        <v>592</v>
      </c>
      <c r="K22" s="157">
        <f>SUM(K18:K21)</f>
        <v>3.5</v>
      </c>
      <c r="L22" s="158">
        <f>SUM(L18:L21)</f>
        <v>1</v>
      </c>
      <c r="M22" s="159"/>
      <c r="N22" s="153">
        <f>SUM(N18:N21)</f>
        <v>294.7</v>
      </c>
      <c r="O22" s="171"/>
      <c r="P22" s="240" t="s">
        <v>352</v>
      </c>
      <c r="Q22" s="134">
        <v>4</v>
      </c>
      <c r="R22" s="651" t="s">
        <v>116</v>
      </c>
      <c r="S22" s="134">
        <v>7200</v>
      </c>
      <c r="T22" s="134">
        <v>10</v>
      </c>
      <c r="U22" s="306">
        <v>1000</v>
      </c>
      <c r="V22" s="490">
        <f t="shared" si="7"/>
        <v>28.8</v>
      </c>
      <c r="X22" s="715"/>
      <c r="Y22" s="721" t="s">
        <v>301</v>
      </c>
      <c r="Z22" s="711">
        <v>500</v>
      </c>
      <c r="AA22" s="711">
        <v>1500</v>
      </c>
      <c r="AB22" s="718">
        <f t="shared" si="8"/>
        <v>333.33333333333331</v>
      </c>
      <c r="AC22" s="711">
        <v>1</v>
      </c>
      <c r="AD22" s="711">
        <f t="shared" si="9"/>
        <v>333.33333333333331</v>
      </c>
      <c r="AE22" s="719">
        <v>2470</v>
      </c>
      <c r="AF22" s="719">
        <v>500</v>
      </c>
      <c r="AG22" s="720">
        <f t="shared" si="10"/>
        <v>4.9400000000000004</v>
      </c>
      <c r="AH22" s="717">
        <f t="shared" si="11"/>
        <v>1646.6666666666667</v>
      </c>
    </row>
    <row r="23" spans="2:34" ht="15" thickTop="1" thickBot="1" x14ac:dyDescent="0.2">
      <c r="B23" s="1200"/>
      <c r="C23" s="307"/>
      <c r="D23" s="307"/>
      <c r="E23" s="531"/>
      <c r="F23" s="307"/>
      <c r="G23" s="138"/>
      <c r="H23" s="150"/>
      <c r="I23" s="1202" t="s">
        <v>144</v>
      </c>
      <c r="J23" s="307"/>
      <c r="K23" s="436"/>
      <c r="L23" s="436"/>
      <c r="M23" s="436"/>
      <c r="N23" s="138"/>
      <c r="O23" s="171"/>
      <c r="P23" s="240" t="s">
        <v>353</v>
      </c>
      <c r="Q23" s="134">
        <v>2</v>
      </c>
      <c r="R23" s="651" t="s">
        <v>116</v>
      </c>
      <c r="S23" s="134">
        <v>10000</v>
      </c>
      <c r="T23" s="134">
        <v>10</v>
      </c>
      <c r="U23" s="306">
        <v>1000</v>
      </c>
      <c r="V23" s="490">
        <f t="shared" si="7"/>
        <v>20</v>
      </c>
      <c r="X23" s="715"/>
      <c r="Y23" s="721" t="s">
        <v>593</v>
      </c>
      <c r="Z23" s="711">
        <v>500</v>
      </c>
      <c r="AA23" s="711">
        <v>3000</v>
      </c>
      <c r="AB23" s="718">
        <f t="shared" si="8"/>
        <v>166.66666666666666</v>
      </c>
      <c r="AC23" s="711">
        <v>1</v>
      </c>
      <c r="AD23" s="711">
        <f t="shared" si="9"/>
        <v>166.66666666666666</v>
      </c>
      <c r="AE23" s="719">
        <v>4900</v>
      </c>
      <c r="AF23" s="719">
        <v>250</v>
      </c>
      <c r="AG23" s="720">
        <f t="shared" si="10"/>
        <v>19.600000000000001</v>
      </c>
      <c r="AH23" s="717">
        <f t="shared" si="11"/>
        <v>3266.6666666666665</v>
      </c>
    </row>
    <row r="24" spans="2:34" ht="14.25" thickBot="1" x14ac:dyDescent="0.2">
      <c r="B24" s="1203"/>
      <c r="C24" s="144" t="s">
        <v>118</v>
      </c>
      <c r="D24" s="145"/>
      <c r="E24" s="145"/>
      <c r="F24" s="152"/>
      <c r="G24" s="146"/>
      <c r="I24" s="1200"/>
      <c r="J24" s="307"/>
      <c r="K24" s="436"/>
      <c r="L24" s="436"/>
      <c r="M24" s="436"/>
      <c r="N24" s="138"/>
      <c r="O24" s="171"/>
      <c r="P24" s="240" t="s">
        <v>354</v>
      </c>
      <c r="Q24" s="134">
        <v>1</v>
      </c>
      <c r="R24" s="651" t="s">
        <v>234</v>
      </c>
      <c r="S24" s="134">
        <v>2500</v>
      </c>
      <c r="T24" s="134">
        <v>10</v>
      </c>
      <c r="U24" s="306">
        <v>1000</v>
      </c>
      <c r="V24" s="490">
        <f t="shared" si="7"/>
        <v>2.5</v>
      </c>
      <c r="X24" s="715"/>
      <c r="Y24" s="721" t="s">
        <v>594</v>
      </c>
      <c r="Z24" s="711">
        <v>500</v>
      </c>
      <c r="AA24" s="711">
        <v>3000</v>
      </c>
      <c r="AB24" s="718">
        <f t="shared" si="8"/>
        <v>166.66666666666666</v>
      </c>
      <c r="AC24" s="711">
        <v>1</v>
      </c>
      <c r="AD24" s="711">
        <f t="shared" si="9"/>
        <v>166.66666666666666</v>
      </c>
      <c r="AE24" s="719">
        <v>4270</v>
      </c>
      <c r="AF24" s="719">
        <v>500</v>
      </c>
      <c r="AG24" s="720">
        <f t="shared" si="10"/>
        <v>8.5399999999999991</v>
      </c>
      <c r="AH24" s="717">
        <f t="shared" si="11"/>
        <v>1423.333333333333</v>
      </c>
    </row>
    <row r="25" spans="2:34" ht="14.25" thickBot="1" x14ac:dyDescent="0.2">
      <c r="H25" s="151"/>
      <c r="I25" s="1201"/>
      <c r="J25" s="241" t="s">
        <v>592</v>
      </c>
      <c r="K25" s="157"/>
      <c r="L25" s="158"/>
      <c r="M25" s="159"/>
      <c r="N25" s="153"/>
      <c r="O25" s="171"/>
      <c r="P25" s="240" t="s">
        <v>355</v>
      </c>
      <c r="Q25" s="134">
        <v>1</v>
      </c>
      <c r="R25" s="651" t="s">
        <v>234</v>
      </c>
      <c r="S25" s="134">
        <v>3000</v>
      </c>
      <c r="T25" s="134">
        <v>10</v>
      </c>
      <c r="U25" s="306">
        <v>1000</v>
      </c>
      <c r="V25" s="490">
        <f t="shared" si="7"/>
        <v>3</v>
      </c>
      <c r="X25" s="715"/>
      <c r="Y25" s="721"/>
      <c r="Z25" s="711"/>
      <c r="AA25" s="711"/>
      <c r="AB25" s="718"/>
      <c r="AC25" s="711"/>
      <c r="AD25" s="711"/>
      <c r="AE25" s="719"/>
      <c r="AF25" s="719"/>
      <c r="AG25" s="720"/>
      <c r="AH25" s="717"/>
    </row>
    <row r="26" spans="2:34" ht="15" thickTop="1" thickBot="1" x14ac:dyDescent="0.2">
      <c r="B26" s="5" t="s">
        <v>595</v>
      </c>
      <c r="C26" s="5"/>
      <c r="D26" s="28"/>
      <c r="E26" s="5"/>
      <c r="F26" s="28"/>
      <c r="G26" s="29"/>
      <c r="H26" s="149"/>
      <c r="I26" s="1202" t="s">
        <v>238</v>
      </c>
      <c r="J26" s="307"/>
      <c r="K26" s="436"/>
      <c r="L26" s="436"/>
      <c r="M26" s="436"/>
      <c r="N26" s="138"/>
      <c r="O26" s="171"/>
      <c r="P26" s="240" t="s">
        <v>357</v>
      </c>
      <c r="Q26" s="134">
        <v>1</v>
      </c>
      <c r="R26" s="651" t="s">
        <v>234</v>
      </c>
      <c r="S26" s="134">
        <v>15000</v>
      </c>
      <c r="T26" s="134">
        <v>10</v>
      </c>
      <c r="U26" s="306">
        <v>1000</v>
      </c>
      <c r="V26" s="490">
        <f t="shared" si="7"/>
        <v>15</v>
      </c>
      <c r="X26" s="715"/>
      <c r="Y26" s="726"/>
      <c r="Z26" s="717"/>
      <c r="AA26" s="717"/>
      <c r="AB26" s="724"/>
      <c r="AC26" s="711"/>
      <c r="AD26" s="711"/>
      <c r="AE26" s="719"/>
      <c r="AF26" s="719"/>
      <c r="AG26" s="720"/>
      <c r="AH26" s="717">
        <f t="shared" si="11"/>
        <v>0</v>
      </c>
    </row>
    <row r="27" spans="2:34" ht="14.25" thickBot="1" x14ac:dyDescent="0.2">
      <c r="B27" s="516" t="s">
        <v>70</v>
      </c>
      <c r="C27" s="517" t="s">
        <v>107</v>
      </c>
      <c r="D27" s="517" t="s">
        <v>108</v>
      </c>
      <c r="E27" s="517" t="s">
        <v>109</v>
      </c>
      <c r="F27" s="517" t="s">
        <v>21</v>
      </c>
      <c r="G27" s="510" t="s">
        <v>110</v>
      </c>
      <c r="H27" s="150"/>
      <c r="I27" s="1200"/>
      <c r="J27" s="307"/>
      <c r="K27" s="436"/>
      <c r="L27" s="436"/>
      <c r="M27" s="436"/>
      <c r="N27" s="138"/>
      <c r="O27" s="171"/>
      <c r="P27" s="240" t="s">
        <v>356</v>
      </c>
      <c r="Q27" s="134">
        <v>1</v>
      </c>
      <c r="R27" s="651" t="s">
        <v>234</v>
      </c>
      <c r="S27" s="134">
        <v>90000</v>
      </c>
      <c r="T27" s="134">
        <v>10</v>
      </c>
      <c r="U27" s="306">
        <v>1000</v>
      </c>
      <c r="V27" s="490">
        <f t="shared" si="7"/>
        <v>90</v>
      </c>
      <c r="X27" s="715"/>
      <c r="Y27" s="722" t="s">
        <v>115</v>
      </c>
      <c r="Z27" s="723"/>
      <c r="AA27" s="723"/>
      <c r="AB27" s="718"/>
      <c r="AC27" s="723"/>
      <c r="AD27" s="723"/>
      <c r="AE27" s="723"/>
      <c r="AF27" s="723"/>
      <c r="AG27" s="727"/>
      <c r="AH27" s="723">
        <f>SUM(AH16:AH26)</f>
        <v>17696.666666666664</v>
      </c>
    </row>
    <row r="28" spans="2:34" ht="14.25" thickBot="1" x14ac:dyDescent="0.2">
      <c r="B28" s="1209" t="s">
        <v>27</v>
      </c>
      <c r="C28" s="307" t="s">
        <v>1025</v>
      </c>
      <c r="D28" s="307">
        <f>AD4</f>
        <v>12500</v>
      </c>
      <c r="E28" s="531" t="s">
        <v>599</v>
      </c>
      <c r="F28" s="537">
        <f>AG4</f>
        <v>0.28000000000000003</v>
      </c>
      <c r="G28" s="137">
        <f t="shared" ref="G28:G36" si="13">D28*F28</f>
        <v>3500.0000000000005</v>
      </c>
      <c r="H28" s="150"/>
      <c r="I28" s="1201"/>
      <c r="J28" s="241" t="s">
        <v>600</v>
      </c>
      <c r="K28" s="157"/>
      <c r="L28" s="158"/>
      <c r="M28" s="159"/>
      <c r="N28" s="153"/>
      <c r="O28" s="171"/>
      <c r="P28" s="240"/>
      <c r="Q28" s="134"/>
      <c r="R28" s="651"/>
      <c r="S28" s="134"/>
      <c r="T28" s="134"/>
      <c r="U28" s="306"/>
      <c r="V28" s="164"/>
      <c r="X28" s="715"/>
      <c r="Y28" s="721" t="s">
        <v>609</v>
      </c>
      <c r="Z28" s="711">
        <v>100</v>
      </c>
      <c r="AA28" s="711">
        <v>100</v>
      </c>
      <c r="AB28" s="718">
        <f t="shared" ref="AB28" si="14">Z28/AA28*1000</f>
        <v>1000</v>
      </c>
      <c r="AC28" s="711">
        <v>3</v>
      </c>
      <c r="AD28" s="711">
        <f t="shared" ref="AD28" si="15">AB28*AC28</f>
        <v>3000</v>
      </c>
      <c r="AE28" s="719">
        <v>45750</v>
      </c>
      <c r="AF28" s="719">
        <v>22000</v>
      </c>
      <c r="AG28" s="720">
        <f t="shared" ref="AG28" si="16">ROUNDUP((AE28/AF28),2)</f>
        <v>2.0799999999999996</v>
      </c>
      <c r="AH28" s="717">
        <f>AB28*AC28*AG28</f>
        <v>6239.9999999999991</v>
      </c>
    </row>
    <row r="29" spans="2:34" ht="15" thickTop="1" thickBot="1" x14ac:dyDescent="0.2">
      <c r="B29" s="1200"/>
      <c r="C29" s="307" t="s">
        <v>1026</v>
      </c>
      <c r="D29" s="307">
        <f t="shared" ref="D29:D36" si="17">AD5</f>
        <v>166.66666666666666</v>
      </c>
      <c r="E29" s="531" t="s">
        <v>599</v>
      </c>
      <c r="F29" s="537">
        <f t="shared" ref="F29:F36" si="18">AG5</f>
        <v>11.56</v>
      </c>
      <c r="G29" s="138">
        <f t="shared" si="13"/>
        <v>1926.6666666666667</v>
      </c>
      <c r="H29" s="150"/>
      <c r="I29" s="1202" t="s">
        <v>140</v>
      </c>
      <c r="J29" s="307"/>
      <c r="K29" s="436"/>
      <c r="L29" s="436"/>
      <c r="M29" s="436"/>
      <c r="N29" s="138"/>
      <c r="O29" s="27"/>
      <c r="P29" s="240"/>
      <c r="Q29" s="134"/>
      <c r="R29" s="651"/>
      <c r="S29" s="134"/>
      <c r="T29" s="134"/>
      <c r="U29" s="306"/>
      <c r="V29" s="164"/>
      <c r="X29" s="715" t="s">
        <v>313</v>
      </c>
      <c r="Y29" s="721"/>
      <c r="Z29" s="711"/>
      <c r="AA29" s="711"/>
      <c r="AB29" s="718"/>
      <c r="AC29" s="711"/>
      <c r="AD29" s="711"/>
      <c r="AE29" s="719"/>
      <c r="AF29" s="719"/>
      <c r="AG29" s="720"/>
      <c r="AH29" s="717"/>
    </row>
    <row r="30" spans="2:34" ht="14.25" thickBot="1" x14ac:dyDescent="0.2">
      <c r="B30" s="1200"/>
      <c r="C30" s="307" t="s">
        <v>1027</v>
      </c>
      <c r="D30" s="307">
        <f t="shared" si="17"/>
        <v>833.33333333333337</v>
      </c>
      <c r="E30" s="531" t="s">
        <v>599</v>
      </c>
      <c r="F30" s="537">
        <f t="shared" si="18"/>
        <v>1.43</v>
      </c>
      <c r="G30" s="138">
        <f t="shared" si="13"/>
        <v>1191.6666666666667</v>
      </c>
      <c r="H30" s="150"/>
      <c r="I30" s="1200"/>
      <c r="J30" s="307"/>
      <c r="K30" s="436"/>
      <c r="L30" s="436"/>
      <c r="M30" s="436"/>
      <c r="N30" s="138"/>
      <c r="P30" s="659"/>
      <c r="Q30" s="660"/>
      <c r="R30" s="660"/>
      <c r="S30" s="660"/>
      <c r="T30" s="660"/>
      <c r="U30" s="661"/>
      <c r="V30" s="662"/>
      <c r="X30" s="715"/>
      <c r="Y30" s="721"/>
      <c r="Z30" s="711"/>
      <c r="AA30" s="711"/>
      <c r="AB30" s="718"/>
      <c r="AC30" s="711"/>
      <c r="AD30" s="711"/>
      <c r="AE30" s="719"/>
      <c r="AF30" s="719"/>
      <c r="AG30" s="720"/>
      <c r="AH30" s="717"/>
    </row>
    <row r="31" spans="2:34" ht="14.25" thickBot="1" x14ac:dyDescent="0.2">
      <c r="B31" s="1200"/>
      <c r="C31" s="307" t="s">
        <v>1028</v>
      </c>
      <c r="D31" s="307">
        <f t="shared" si="17"/>
        <v>500</v>
      </c>
      <c r="E31" s="531" t="s">
        <v>599</v>
      </c>
      <c r="F31" s="537">
        <f t="shared" si="18"/>
        <v>4.0599999999999996</v>
      </c>
      <c r="G31" s="138">
        <f t="shared" si="13"/>
        <v>2029.9999999999998</v>
      </c>
      <c r="H31" s="150"/>
      <c r="I31" s="1203"/>
      <c r="J31" s="242" t="s">
        <v>600</v>
      </c>
      <c r="K31" s="160"/>
      <c r="L31" s="538"/>
      <c r="M31" s="163"/>
      <c r="N31" s="539"/>
      <c r="P31" s="655"/>
      <c r="Q31" s="656"/>
      <c r="R31" s="657"/>
      <c r="S31" s="656"/>
      <c r="T31" s="656"/>
      <c r="U31" s="581"/>
      <c r="V31" s="658"/>
      <c r="X31" s="715"/>
      <c r="Y31" s="722" t="s">
        <v>115</v>
      </c>
      <c r="Z31" s="723"/>
      <c r="AA31" s="723"/>
      <c r="AB31" s="718"/>
      <c r="AC31" s="723"/>
      <c r="AD31" s="723"/>
      <c r="AE31" s="723"/>
      <c r="AF31" s="723"/>
      <c r="AG31" s="727"/>
      <c r="AH31" s="723">
        <f>SUM(AH28:AH29)</f>
        <v>6239.9999999999991</v>
      </c>
    </row>
    <row r="32" spans="2:34" ht="14.25" thickBot="1" x14ac:dyDescent="0.2">
      <c r="B32" s="1200"/>
      <c r="C32" s="307" t="s">
        <v>1029</v>
      </c>
      <c r="D32" s="307">
        <f t="shared" si="17"/>
        <v>5000</v>
      </c>
      <c r="E32" s="531" t="s">
        <v>599</v>
      </c>
      <c r="F32" s="537">
        <f t="shared" si="18"/>
        <v>0.21000000000000002</v>
      </c>
      <c r="G32" s="138">
        <f t="shared" si="13"/>
        <v>1050</v>
      </c>
      <c r="H32" s="150"/>
      <c r="I32" s="130"/>
      <c r="J32" s="130"/>
      <c r="K32" s="130"/>
      <c r="L32" s="130"/>
      <c r="M32" s="130"/>
      <c r="N32" s="130"/>
      <c r="P32" s="240"/>
      <c r="Q32" s="134"/>
      <c r="R32" s="506"/>
      <c r="S32" s="134"/>
      <c r="T32" s="134"/>
      <c r="U32" s="306"/>
      <c r="V32" s="164"/>
      <c r="X32" s="715"/>
      <c r="Y32" s="721" t="s">
        <v>601</v>
      </c>
      <c r="Z32" s="711">
        <v>500</v>
      </c>
      <c r="AA32" s="711">
        <v>1000</v>
      </c>
      <c r="AB32" s="718">
        <f t="shared" ref="AB32:AB33" si="19">Z32/AA32*1000</f>
        <v>500</v>
      </c>
      <c r="AC32" s="711">
        <v>1</v>
      </c>
      <c r="AD32" s="711">
        <f t="shared" ref="AD32:AD33" si="20">AB32*AC32</f>
        <v>500</v>
      </c>
      <c r="AE32" s="719">
        <v>6520</v>
      </c>
      <c r="AF32" s="719">
        <v>5000</v>
      </c>
      <c r="AG32" s="720">
        <f t="shared" ref="AG32:AG33" si="21">ROUNDUP((AE32/AF32),2)</f>
        <v>1.31</v>
      </c>
      <c r="AH32" s="717">
        <f t="shared" ref="AH32:AH33" si="22">AB32*AC32*AG32</f>
        <v>655</v>
      </c>
    </row>
    <row r="33" spans="2:34" ht="14.25" thickBot="1" x14ac:dyDescent="0.2">
      <c r="B33" s="1200"/>
      <c r="C33" s="307" t="s">
        <v>1030</v>
      </c>
      <c r="D33" s="307">
        <f t="shared" si="17"/>
        <v>2500</v>
      </c>
      <c r="E33" s="531" t="s">
        <v>599</v>
      </c>
      <c r="F33" s="537">
        <f t="shared" si="18"/>
        <v>1.51</v>
      </c>
      <c r="G33" s="138">
        <f t="shared" si="13"/>
        <v>3775</v>
      </c>
      <c r="H33" s="150"/>
      <c r="I33" s="561" t="s">
        <v>189</v>
      </c>
      <c r="J33" s="561"/>
      <c r="K33" s="118"/>
      <c r="L33" s="118"/>
      <c r="M33" s="118"/>
      <c r="P33" s="240"/>
      <c r="Q33" s="134"/>
      <c r="R33" s="506"/>
      <c r="S33" s="134"/>
      <c r="T33" s="134"/>
      <c r="U33" s="306"/>
      <c r="V33" s="164"/>
      <c r="X33" s="715" t="s">
        <v>314</v>
      </c>
      <c r="Y33" s="721" t="s">
        <v>602</v>
      </c>
      <c r="Z33" s="711">
        <v>400</v>
      </c>
      <c r="AA33" s="711">
        <v>3000</v>
      </c>
      <c r="AB33" s="718">
        <f t="shared" si="19"/>
        <v>133.33333333333334</v>
      </c>
      <c r="AC33" s="711">
        <v>1</v>
      </c>
      <c r="AD33" s="711">
        <f t="shared" si="20"/>
        <v>133.33333333333334</v>
      </c>
      <c r="AE33" s="719">
        <v>7990</v>
      </c>
      <c r="AF33" s="719">
        <v>500</v>
      </c>
      <c r="AG33" s="720">
        <f t="shared" si="21"/>
        <v>15.98</v>
      </c>
      <c r="AH33" s="717">
        <f t="shared" si="22"/>
        <v>2130.666666666667</v>
      </c>
    </row>
    <row r="34" spans="2:34" ht="14.25" thickBot="1" x14ac:dyDescent="0.2">
      <c r="B34" s="1200"/>
      <c r="C34" s="307" t="s">
        <v>1040</v>
      </c>
      <c r="D34" s="307">
        <f t="shared" si="17"/>
        <v>333.33333333333331</v>
      </c>
      <c r="E34" s="531" t="s">
        <v>603</v>
      </c>
      <c r="F34" s="537">
        <f t="shared" si="18"/>
        <v>9.26</v>
      </c>
      <c r="G34" s="138">
        <f t="shared" si="13"/>
        <v>3086.6666666666665</v>
      </c>
      <c r="H34" s="150"/>
      <c r="I34" s="224" t="s">
        <v>177</v>
      </c>
      <c r="J34" s="565" t="s">
        <v>3</v>
      </c>
      <c r="K34" s="1166" t="s">
        <v>178</v>
      </c>
      <c r="L34" s="1167"/>
      <c r="M34" s="566" t="s">
        <v>233</v>
      </c>
      <c r="N34" s="567" t="s">
        <v>473</v>
      </c>
      <c r="P34" s="508" t="s">
        <v>182</v>
      </c>
      <c r="Q34" s="249"/>
      <c r="R34" s="249"/>
      <c r="S34" s="249"/>
      <c r="T34" s="249"/>
      <c r="U34" s="168"/>
      <c r="V34" s="542">
        <f>SUM(V15:V33)</f>
        <v>326.65714285714284</v>
      </c>
      <c r="X34" s="715"/>
      <c r="Y34" s="721"/>
      <c r="Z34" s="711"/>
      <c r="AA34" s="711"/>
      <c r="AB34" s="718"/>
      <c r="AC34" s="711"/>
      <c r="AD34" s="711"/>
      <c r="AE34" s="719"/>
      <c r="AF34" s="719"/>
      <c r="AG34" s="720"/>
      <c r="AH34" s="717"/>
    </row>
    <row r="35" spans="2:34" ht="13.5" customHeight="1" thickBot="1" x14ac:dyDescent="0.2">
      <c r="B35" s="1200"/>
      <c r="C35" s="307" t="s">
        <v>1042</v>
      </c>
      <c r="D35" s="307">
        <f t="shared" si="17"/>
        <v>1250</v>
      </c>
      <c r="E35" s="531" t="s">
        <v>603</v>
      </c>
      <c r="F35" s="537">
        <f t="shared" si="18"/>
        <v>0.88</v>
      </c>
      <c r="G35" s="138">
        <f t="shared" si="13"/>
        <v>1100</v>
      </c>
      <c r="H35" s="150"/>
      <c r="I35" s="1168" t="s">
        <v>0</v>
      </c>
      <c r="J35" s="147" t="s">
        <v>337</v>
      </c>
      <c r="K35" s="1174">
        <v>2160000</v>
      </c>
      <c r="L35" s="1174"/>
      <c r="M35" s="652">
        <v>1000</v>
      </c>
      <c r="N35" s="231">
        <f>+K35/M35*10*0.014*0.3</f>
        <v>90.720000000000013</v>
      </c>
      <c r="X35" s="715"/>
      <c r="Y35" s="721"/>
      <c r="Z35" s="711"/>
      <c r="AA35" s="711"/>
      <c r="AB35" s="718"/>
      <c r="AC35" s="711"/>
      <c r="AD35" s="711"/>
      <c r="AE35" s="719"/>
      <c r="AF35" s="719"/>
      <c r="AG35" s="720"/>
      <c r="AH35" s="717"/>
    </row>
    <row r="36" spans="2:34" ht="14.25" thickBot="1" x14ac:dyDescent="0.2">
      <c r="B36" s="1200"/>
      <c r="C36" s="307" t="s">
        <v>1043</v>
      </c>
      <c r="D36" s="307">
        <f t="shared" si="17"/>
        <v>333.33333333333331</v>
      </c>
      <c r="E36" s="531" t="s">
        <v>603</v>
      </c>
      <c r="F36" s="537">
        <f t="shared" si="18"/>
        <v>7.38</v>
      </c>
      <c r="G36" s="138">
        <f t="shared" si="13"/>
        <v>2460</v>
      </c>
      <c r="H36" s="150"/>
      <c r="I36" s="1169"/>
      <c r="J36" s="147" t="s">
        <v>338</v>
      </c>
      <c r="K36" s="1174">
        <v>3024000</v>
      </c>
      <c r="L36" s="1174"/>
      <c r="M36" s="652">
        <v>1000</v>
      </c>
      <c r="N36" s="231">
        <f>+K36/M36*10*0.014*0.3</f>
        <v>127.008</v>
      </c>
      <c r="P36" s="561" t="s">
        <v>183</v>
      </c>
      <c r="Q36" s="118"/>
      <c r="R36" s="118"/>
      <c r="S36" s="118"/>
      <c r="T36" s="118"/>
      <c r="X36" s="715"/>
      <c r="Y36" s="722" t="s">
        <v>115</v>
      </c>
      <c r="Z36" s="723"/>
      <c r="AA36" s="723"/>
      <c r="AB36" s="718"/>
      <c r="AC36" s="723"/>
      <c r="AD36" s="723"/>
      <c r="AE36" s="723"/>
      <c r="AF36" s="723"/>
      <c r="AG36" s="727"/>
      <c r="AH36" s="723">
        <f>SUM(AH32:AH35)</f>
        <v>2785.666666666667</v>
      </c>
    </row>
    <row r="37" spans="2:34" ht="14.25" thickBot="1" x14ac:dyDescent="0.2">
      <c r="B37" s="1200"/>
      <c r="C37" s="307"/>
      <c r="D37" s="307"/>
      <c r="E37" s="531"/>
      <c r="F37" s="307"/>
      <c r="G37" s="138"/>
      <c r="H37" s="150"/>
      <c r="I37" s="1169"/>
      <c r="J37" s="147"/>
      <c r="K37" s="1174"/>
      <c r="L37" s="1174"/>
      <c r="M37" s="652"/>
      <c r="N37" s="231"/>
      <c r="O37" s="161"/>
      <c r="P37" s="224" t="s">
        <v>172</v>
      </c>
      <c r="Q37" s="1175" t="s">
        <v>184</v>
      </c>
      <c r="R37" s="1175"/>
      <c r="S37" s="653" t="s">
        <v>187</v>
      </c>
      <c r="T37" s="653" t="s">
        <v>186</v>
      </c>
      <c r="U37" s="570" t="s">
        <v>233</v>
      </c>
      <c r="V37" s="546" t="s">
        <v>473</v>
      </c>
      <c r="X37" s="715"/>
      <c r="Y37" s="722" t="s">
        <v>282</v>
      </c>
      <c r="Z37" s="723"/>
      <c r="AA37" s="723"/>
      <c r="AB37" s="718"/>
      <c r="AC37" s="723"/>
      <c r="AD37" s="723"/>
      <c r="AE37" s="723"/>
      <c r="AF37" s="723"/>
      <c r="AG37" s="723"/>
      <c r="AH37" s="723">
        <f>AH15+AH27+AH31+AH36</f>
        <v>46842.333333333328</v>
      </c>
    </row>
    <row r="38" spans="2:34" ht="14.25" thickBot="1" x14ac:dyDescent="0.2">
      <c r="B38" s="1201"/>
      <c r="C38" s="139" t="s">
        <v>114</v>
      </c>
      <c r="D38" s="139"/>
      <c r="E38" s="139"/>
      <c r="F38" s="139"/>
      <c r="G38" s="140">
        <f>SUM(G28:G37)</f>
        <v>20120</v>
      </c>
      <c r="H38" s="150"/>
      <c r="I38" s="1169"/>
      <c r="J38" s="147"/>
      <c r="K38" s="1174"/>
      <c r="L38" s="1174"/>
      <c r="M38" s="652"/>
      <c r="N38" s="231"/>
      <c r="O38" s="161"/>
      <c r="P38" s="1176" t="s">
        <v>185</v>
      </c>
      <c r="Q38" s="228" t="s">
        <v>475</v>
      </c>
      <c r="R38" s="665" t="s">
        <v>847</v>
      </c>
      <c r="S38" s="229"/>
      <c r="T38" s="246"/>
      <c r="U38" s="229">
        <v>10</v>
      </c>
      <c r="V38" s="231">
        <v>3236</v>
      </c>
      <c r="X38" s="721"/>
      <c r="Y38" s="721"/>
      <c r="Z38" s="721"/>
      <c r="AA38" s="721"/>
      <c r="AB38" s="721"/>
      <c r="AC38" s="728"/>
      <c r="AD38" s="728"/>
      <c r="AE38" s="721"/>
      <c r="AF38" s="721"/>
      <c r="AG38" s="721"/>
      <c r="AH38" s="728"/>
    </row>
    <row r="39" spans="2:34" ht="15" customHeight="1" thickTop="1" thickBot="1" x14ac:dyDescent="0.2">
      <c r="B39" s="1202" t="s">
        <v>136</v>
      </c>
      <c r="C39" s="307" t="s">
        <v>1025</v>
      </c>
      <c r="D39" s="307">
        <f>AD16</f>
        <v>6250</v>
      </c>
      <c r="E39" s="531" t="s">
        <v>599</v>
      </c>
      <c r="F39" s="537">
        <f>AG16</f>
        <v>0.42</v>
      </c>
      <c r="G39" s="138">
        <f>D39*F39</f>
        <v>2625</v>
      </c>
      <c r="H39" s="150"/>
      <c r="I39" s="1169"/>
      <c r="J39" s="147" t="s">
        <v>474</v>
      </c>
      <c r="K39" s="1174">
        <v>380</v>
      </c>
      <c r="L39" s="1174"/>
      <c r="M39" s="652">
        <v>200</v>
      </c>
      <c r="N39" s="231">
        <f>M39*380/10</f>
        <v>7600</v>
      </c>
      <c r="O39" s="161"/>
      <c r="P39" s="1177"/>
      <c r="Q39" s="228"/>
      <c r="R39" s="245"/>
      <c r="S39" s="229"/>
      <c r="T39" s="246"/>
      <c r="U39" s="229"/>
      <c r="V39" s="231"/>
      <c r="X39" s="710" t="s">
        <v>980</v>
      </c>
      <c r="Y39" s="721"/>
      <c r="Z39" s="721"/>
      <c r="AA39" s="721"/>
      <c r="AB39" s="721"/>
      <c r="AC39" s="728"/>
      <c r="AD39" s="728"/>
      <c r="AE39" s="721"/>
      <c r="AF39" s="721"/>
      <c r="AG39" s="721"/>
      <c r="AH39" s="728"/>
    </row>
    <row r="40" spans="2:34" ht="15" customHeight="1" thickBot="1" x14ac:dyDescent="0.2">
      <c r="B40" s="1200"/>
      <c r="C40" s="307" t="s">
        <v>1026</v>
      </c>
      <c r="D40" s="307">
        <f t="shared" ref="D40:D47" si="23">AD17</f>
        <v>500</v>
      </c>
      <c r="E40" s="531" t="s">
        <v>599</v>
      </c>
      <c r="F40" s="537">
        <f t="shared" ref="F40:F47" si="24">AG17</f>
        <v>4.4800000000000004</v>
      </c>
      <c r="G40" s="138">
        <f t="shared" ref="G40:G50" si="25">D40*F40</f>
        <v>2240</v>
      </c>
      <c r="H40" s="150"/>
      <c r="I40" s="1169"/>
      <c r="J40" s="147"/>
      <c r="K40" s="1174"/>
      <c r="L40" s="1174"/>
      <c r="M40" s="652"/>
      <c r="N40" s="231"/>
      <c r="O40" s="161"/>
      <c r="P40" s="1177"/>
      <c r="Q40" s="228"/>
      <c r="R40" s="245"/>
      <c r="S40" s="229"/>
      <c r="T40" s="246"/>
      <c r="U40" s="229"/>
      <c r="V40" s="231"/>
      <c r="X40" s="729"/>
      <c r="Y40" s="730"/>
      <c r="Z40" s="731" t="s">
        <v>604</v>
      </c>
      <c r="AA40" s="730" t="s">
        <v>275</v>
      </c>
      <c r="AB40" s="730" t="s">
        <v>284</v>
      </c>
      <c r="AC40" s="713" t="s">
        <v>277</v>
      </c>
      <c r="AD40" s="713"/>
      <c r="AE40" s="713" t="s">
        <v>278</v>
      </c>
      <c r="AF40" s="713" t="s">
        <v>285</v>
      </c>
      <c r="AG40" s="713" t="s">
        <v>981</v>
      </c>
      <c r="AH40" s="732" t="s">
        <v>287</v>
      </c>
    </row>
    <row r="41" spans="2:34" ht="14.25" thickBot="1" x14ac:dyDescent="0.2">
      <c r="B41" s="1200"/>
      <c r="C41" s="307" t="s">
        <v>1027</v>
      </c>
      <c r="D41" s="307">
        <f t="shared" si="23"/>
        <v>125</v>
      </c>
      <c r="E41" s="531" t="s">
        <v>599</v>
      </c>
      <c r="F41" s="537">
        <f t="shared" si="24"/>
        <v>13.84</v>
      </c>
      <c r="G41" s="138">
        <f t="shared" si="25"/>
        <v>1730</v>
      </c>
      <c r="H41" s="150"/>
      <c r="I41" s="1169"/>
      <c r="J41" s="147"/>
      <c r="K41" s="1174"/>
      <c r="L41" s="1174"/>
      <c r="M41" s="652"/>
      <c r="N41" s="231"/>
      <c r="O41" s="161"/>
      <c r="P41" s="1177"/>
      <c r="Q41" s="228"/>
      <c r="R41" s="245"/>
      <c r="S41" s="229"/>
      <c r="T41" s="246"/>
      <c r="U41" s="229"/>
      <c r="V41" s="231"/>
      <c r="X41" s="1211" t="s">
        <v>288</v>
      </c>
      <c r="Y41" s="733"/>
      <c r="Z41" s="734"/>
      <c r="AA41" s="735"/>
      <c r="AB41" s="729"/>
      <c r="AC41" s="729"/>
      <c r="AD41" s="729"/>
      <c r="AE41" s="729"/>
      <c r="AF41" s="729"/>
      <c r="AG41" s="736" t="e">
        <f>ROUNDUP((AE41/AF41),2)</f>
        <v>#DIV/0!</v>
      </c>
      <c r="AH41" s="721" t="e">
        <f>Z41*AG41</f>
        <v>#DIV/0!</v>
      </c>
    </row>
    <row r="42" spans="2:34" ht="14.25" thickBot="1" x14ac:dyDescent="0.2">
      <c r="B42" s="1200"/>
      <c r="C42" s="307" t="s">
        <v>1028</v>
      </c>
      <c r="D42" s="307">
        <f t="shared" si="23"/>
        <v>250</v>
      </c>
      <c r="E42" s="531" t="s">
        <v>605</v>
      </c>
      <c r="F42" s="537">
        <f t="shared" si="24"/>
        <v>4.9400000000000004</v>
      </c>
      <c r="G42" s="138">
        <f t="shared" si="25"/>
        <v>1235</v>
      </c>
      <c r="H42" s="150"/>
      <c r="I42" s="1170"/>
      <c r="J42" s="225" t="s">
        <v>115</v>
      </c>
      <c r="K42" s="1179"/>
      <c r="L42" s="1180"/>
      <c r="M42" s="226"/>
      <c r="N42" s="230">
        <f>SUM(N35:N41)</f>
        <v>7817.7280000000001</v>
      </c>
      <c r="O42" s="161"/>
      <c r="P42" s="1177"/>
      <c r="Q42" s="228"/>
      <c r="R42" s="245"/>
      <c r="S42" s="229"/>
      <c r="T42" s="246"/>
      <c r="U42" s="229"/>
      <c r="V42" s="231"/>
      <c r="X42" s="1211"/>
      <c r="Y42" s="733"/>
      <c r="Z42" s="735"/>
      <c r="AA42" s="735"/>
      <c r="AB42" s="729"/>
      <c r="AC42" s="729"/>
      <c r="AD42" s="729"/>
      <c r="AE42" s="729"/>
      <c r="AF42" s="729"/>
      <c r="AG42" s="737"/>
      <c r="AH42" s="721"/>
    </row>
    <row r="43" spans="2:34" ht="15" customHeight="1" thickTop="1" thickBot="1" x14ac:dyDescent="0.2">
      <c r="B43" s="1200"/>
      <c r="C43" s="307" t="s">
        <v>1029</v>
      </c>
      <c r="D43" s="307">
        <f t="shared" si="23"/>
        <v>3333.3333333333335</v>
      </c>
      <c r="E43" s="531" t="s">
        <v>599</v>
      </c>
      <c r="F43" s="537">
        <f t="shared" si="24"/>
        <v>0.42</v>
      </c>
      <c r="G43" s="138">
        <f t="shared" si="25"/>
        <v>1400</v>
      </c>
      <c r="H43" s="150"/>
      <c r="I43" s="1181" t="s">
        <v>179</v>
      </c>
      <c r="J43" s="227" t="s">
        <v>199</v>
      </c>
      <c r="K43" s="1184">
        <v>8200</v>
      </c>
      <c r="L43" s="1184"/>
      <c r="M43" s="652">
        <v>1000</v>
      </c>
      <c r="N43" s="492">
        <f>+K43/M43*10</f>
        <v>82</v>
      </c>
      <c r="O43" s="161"/>
      <c r="P43" s="1177"/>
      <c r="Q43" s="228"/>
      <c r="R43" s="245"/>
      <c r="S43" s="229"/>
      <c r="T43" s="246"/>
      <c r="U43" s="229"/>
      <c r="V43" s="231"/>
      <c r="X43" s="735"/>
      <c r="Y43" s="738" t="s">
        <v>41</v>
      </c>
      <c r="Z43" s="739"/>
      <c r="AA43" s="739"/>
      <c r="AB43" s="740"/>
      <c r="AC43" s="740"/>
      <c r="AD43" s="740"/>
      <c r="AE43" s="740"/>
      <c r="AF43" s="740"/>
      <c r="AG43" s="740"/>
      <c r="AH43" s="741" t="e">
        <f>SUM(AH41:AH42)</f>
        <v>#DIV/0!</v>
      </c>
    </row>
    <row r="44" spans="2:34" ht="14.25" thickBot="1" x14ac:dyDescent="0.2">
      <c r="B44" s="1200"/>
      <c r="C44" s="307" t="s">
        <v>1030</v>
      </c>
      <c r="D44" s="307">
        <f t="shared" si="23"/>
        <v>500</v>
      </c>
      <c r="E44" s="531" t="s">
        <v>599</v>
      </c>
      <c r="F44" s="537">
        <f t="shared" si="24"/>
        <v>4.26</v>
      </c>
      <c r="G44" s="138">
        <f t="shared" si="25"/>
        <v>2130</v>
      </c>
      <c r="H44" s="150"/>
      <c r="I44" s="1182"/>
      <c r="J44" s="228" t="s">
        <v>192</v>
      </c>
      <c r="K44" s="1174">
        <v>4100</v>
      </c>
      <c r="L44" s="1174"/>
      <c r="M44" s="689">
        <v>1000</v>
      </c>
      <c r="N44" s="492">
        <f>+K44/M44*10</f>
        <v>41</v>
      </c>
      <c r="O44" s="161"/>
      <c r="P44" s="1178"/>
      <c r="Q44" s="232" t="s">
        <v>188</v>
      </c>
      <c r="R44" s="233"/>
      <c r="S44" s="233"/>
      <c r="T44" s="233"/>
      <c r="U44" s="233"/>
      <c r="V44" s="234">
        <f>SUM(V38:V43)</f>
        <v>3236</v>
      </c>
      <c r="X44" s="1212" t="s">
        <v>289</v>
      </c>
      <c r="Y44" s="733" t="s">
        <v>290</v>
      </c>
      <c r="Z44" s="735"/>
      <c r="AA44" s="735"/>
      <c r="AB44" s="729"/>
      <c r="AC44" s="729"/>
      <c r="AD44" s="729"/>
      <c r="AE44" s="729"/>
      <c r="AF44" s="729"/>
      <c r="AG44" s="736" t="e">
        <f>ROUNDUP((AE44/AF44),2)</f>
        <v>#DIV/0!</v>
      </c>
      <c r="AH44" s="721" t="e">
        <f>Z44*AG44</f>
        <v>#DIV/0!</v>
      </c>
    </row>
    <row r="45" spans="2:34" ht="15" thickTop="1" thickBot="1" x14ac:dyDescent="0.2">
      <c r="B45" s="1200"/>
      <c r="C45" s="307" t="s">
        <v>1040</v>
      </c>
      <c r="D45" s="307">
        <f t="shared" si="23"/>
        <v>333.33333333333331</v>
      </c>
      <c r="E45" s="531" t="s">
        <v>599</v>
      </c>
      <c r="F45" s="537">
        <f t="shared" si="24"/>
        <v>4.9400000000000004</v>
      </c>
      <c r="G45" s="138">
        <f t="shared" si="25"/>
        <v>1646.6666666666667</v>
      </c>
      <c r="H45" s="150"/>
      <c r="I45" s="1182"/>
      <c r="J45" s="147"/>
      <c r="K45" s="1174"/>
      <c r="L45" s="1174"/>
      <c r="M45" s="652"/>
      <c r="N45" s="231"/>
      <c r="O45" s="161"/>
      <c r="P45" s="1188" t="s">
        <v>193</v>
      </c>
      <c r="Q45" s="1185" t="s">
        <v>200</v>
      </c>
      <c r="R45" s="247"/>
      <c r="S45" s="228"/>
      <c r="T45" s="246"/>
      <c r="U45" s="228"/>
      <c r="V45" s="231"/>
      <c r="X45" s="1212"/>
      <c r="Y45" s="733"/>
      <c r="Z45" s="735"/>
      <c r="AA45" s="735"/>
      <c r="AB45" s="729"/>
      <c r="AC45" s="729"/>
      <c r="AD45" s="729"/>
      <c r="AE45" s="729"/>
      <c r="AF45" s="729"/>
      <c r="AG45" s="729"/>
      <c r="AH45" s="721"/>
    </row>
    <row r="46" spans="2:34" ht="14.25" thickBot="1" x14ac:dyDescent="0.2">
      <c r="B46" s="1200"/>
      <c r="C46" s="307" t="s">
        <v>1042</v>
      </c>
      <c r="D46" s="307">
        <f t="shared" si="23"/>
        <v>166.66666666666666</v>
      </c>
      <c r="E46" s="531" t="s">
        <v>599</v>
      </c>
      <c r="F46" s="537">
        <f t="shared" si="24"/>
        <v>19.600000000000001</v>
      </c>
      <c r="G46" s="138">
        <f t="shared" si="25"/>
        <v>3266.6666666666665</v>
      </c>
      <c r="H46" s="150"/>
      <c r="I46" s="1183"/>
      <c r="J46" s="225" t="s">
        <v>115</v>
      </c>
      <c r="K46" s="1179"/>
      <c r="L46" s="1180"/>
      <c r="M46" s="226"/>
      <c r="N46" s="230">
        <f>SUM(N43:N45)</f>
        <v>123</v>
      </c>
      <c r="O46" s="161"/>
      <c r="P46" s="1177"/>
      <c r="Q46" s="1186"/>
      <c r="R46" s="247" t="s">
        <v>201</v>
      </c>
      <c r="S46" s="228">
        <v>24040</v>
      </c>
      <c r="T46" s="246">
        <v>1</v>
      </c>
      <c r="U46" s="228">
        <v>1000</v>
      </c>
      <c r="V46" s="231">
        <f>+S46*T46/U46*10</f>
        <v>240.39999999999998</v>
      </c>
      <c r="X46" s="1212"/>
      <c r="Y46" s="738" t="s">
        <v>41</v>
      </c>
      <c r="Z46" s="739"/>
      <c r="AA46" s="739"/>
      <c r="AB46" s="740"/>
      <c r="AC46" s="740"/>
      <c r="AD46" s="740"/>
      <c r="AE46" s="740"/>
      <c r="AF46" s="740"/>
      <c r="AG46" s="740"/>
      <c r="AH46" s="741" t="e">
        <f>SUM(AH44:AH45)</f>
        <v>#DIV/0!</v>
      </c>
    </row>
    <row r="47" spans="2:34" ht="15" customHeight="1" thickTop="1" thickBot="1" x14ac:dyDescent="0.2">
      <c r="B47" s="1200"/>
      <c r="C47" s="307" t="s">
        <v>1043</v>
      </c>
      <c r="D47" s="307">
        <f t="shared" si="23"/>
        <v>166.66666666666666</v>
      </c>
      <c r="E47" s="531" t="s">
        <v>599</v>
      </c>
      <c r="F47" s="537">
        <f t="shared" si="24"/>
        <v>8.5399999999999991</v>
      </c>
      <c r="G47" s="138">
        <f t="shared" si="25"/>
        <v>1423.333333333333</v>
      </c>
      <c r="H47" s="150"/>
      <c r="I47" s="1181" t="s">
        <v>180</v>
      </c>
      <c r="J47" s="227" t="s">
        <v>199</v>
      </c>
      <c r="K47" s="1184">
        <v>11500</v>
      </c>
      <c r="L47" s="1184"/>
      <c r="M47" s="652">
        <v>1000</v>
      </c>
      <c r="N47" s="492">
        <f>+K47/M47*10</f>
        <v>115</v>
      </c>
      <c r="O47" s="161"/>
      <c r="P47" s="1177"/>
      <c r="Q47" s="1186"/>
      <c r="R47" s="247"/>
      <c r="S47" s="228"/>
      <c r="T47" s="228"/>
      <c r="U47" s="147"/>
      <c r="V47" s="248"/>
      <c r="X47" s="735"/>
      <c r="Y47" s="738" t="s">
        <v>282</v>
      </c>
      <c r="Z47" s="739"/>
      <c r="AA47" s="739"/>
      <c r="AB47" s="740"/>
      <c r="AC47" s="740"/>
      <c r="AD47" s="740"/>
      <c r="AE47" s="740"/>
      <c r="AF47" s="740"/>
      <c r="AG47" s="740"/>
      <c r="AH47" s="741" t="e">
        <f>AH43+AH46</f>
        <v>#DIV/0!</v>
      </c>
    </row>
    <row r="48" spans="2:34" x14ac:dyDescent="0.15">
      <c r="B48" s="1200"/>
      <c r="C48" s="307"/>
      <c r="D48" s="307"/>
      <c r="E48" s="307"/>
      <c r="F48" s="307"/>
      <c r="G48" s="138"/>
      <c r="H48" s="150"/>
      <c r="I48" s="1182"/>
      <c r="J48" s="228"/>
      <c r="K48" s="1174"/>
      <c r="L48" s="1174"/>
      <c r="M48" s="652"/>
      <c r="N48" s="231"/>
      <c r="O48" s="161"/>
      <c r="P48" s="1177"/>
      <c r="Q48" s="1186"/>
      <c r="R48" s="247" t="s">
        <v>192</v>
      </c>
      <c r="S48" s="228">
        <v>15600</v>
      </c>
      <c r="T48" s="246">
        <v>1</v>
      </c>
      <c r="U48" s="228">
        <v>1000</v>
      </c>
      <c r="V48" s="231">
        <f>+S48*T48/U48*10</f>
        <v>156</v>
      </c>
    </row>
    <row r="49" spans="2:22" ht="14.25" thickBot="1" x14ac:dyDescent="0.2">
      <c r="B49" s="1201"/>
      <c r="C49" s="141" t="s">
        <v>115</v>
      </c>
      <c r="D49" s="142"/>
      <c r="E49" s="142"/>
      <c r="F49" s="142"/>
      <c r="G49" s="143">
        <f>SUM(G39:G48)</f>
        <v>17696.666666666664</v>
      </c>
      <c r="H49" s="150"/>
      <c r="I49" s="1182"/>
      <c r="J49" s="147"/>
      <c r="K49" s="1174"/>
      <c r="L49" s="1174"/>
      <c r="M49" s="652"/>
      <c r="N49" s="231"/>
      <c r="O49" s="161"/>
      <c r="P49" s="1177"/>
      <c r="Q49" s="1187"/>
      <c r="R49" s="247"/>
      <c r="S49" s="228"/>
      <c r="T49" s="228"/>
      <c r="U49" s="147"/>
      <c r="V49" s="248"/>
    </row>
    <row r="50" spans="2:22" ht="15" thickTop="1" thickBot="1" x14ac:dyDescent="0.2">
      <c r="B50" s="1202" t="s">
        <v>29</v>
      </c>
      <c r="C50" s="307" t="s">
        <v>1025</v>
      </c>
      <c r="D50" s="307">
        <f>AD28</f>
        <v>3000</v>
      </c>
      <c r="E50" s="531" t="s">
        <v>599</v>
      </c>
      <c r="F50" s="537">
        <f>AG28</f>
        <v>2.0799999999999996</v>
      </c>
      <c r="G50" s="138">
        <f t="shared" si="25"/>
        <v>6239.9999999999991</v>
      </c>
      <c r="H50" s="150"/>
      <c r="I50" s="1183"/>
      <c r="J50" s="225" t="s">
        <v>115</v>
      </c>
      <c r="K50" s="1179"/>
      <c r="L50" s="1180"/>
      <c r="M50" s="226"/>
      <c r="N50" s="230">
        <f>SUM(N47:N49)</f>
        <v>115</v>
      </c>
      <c r="O50" s="161"/>
      <c r="P50" s="1177"/>
      <c r="Q50" s="232" t="s">
        <v>188</v>
      </c>
      <c r="R50" s="233"/>
      <c r="S50" s="233"/>
      <c r="T50" s="233"/>
      <c r="U50" s="233"/>
      <c r="V50" s="234">
        <f>SUM(V45:V49)</f>
        <v>396.4</v>
      </c>
    </row>
    <row r="51" spans="2:22" ht="14.25" customHeight="1" thickTop="1" x14ac:dyDescent="0.15">
      <c r="B51" s="1200"/>
      <c r="C51" s="307"/>
      <c r="D51" s="307"/>
      <c r="E51" s="307"/>
      <c r="F51" s="307"/>
      <c r="G51" s="138"/>
      <c r="H51" s="150"/>
      <c r="I51" s="1181" t="s">
        <v>181</v>
      </c>
      <c r="J51" s="652" t="s">
        <v>192</v>
      </c>
      <c r="K51" s="1195">
        <v>5000</v>
      </c>
      <c r="L51" s="1196"/>
      <c r="M51" s="652">
        <v>1000</v>
      </c>
      <c r="N51" s="492">
        <f>+K51/M51*10</f>
        <v>50</v>
      </c>
      <c r="O51" s="161"/>
      <c r="P51" s="1177"/>
      <c r="Q51" s="1185" t="s">
        <v>202</v>
      </c>
      <c r="R51" s="247"/>
      <c r="S51" s="228"/>
      <c r="T51" s="246"/>
      <c r="U51" s="228"/>
      <c r="V51" s="231"/>
    </row>
    <row r="52" spans="2:22" x14ac:dyDescent="0.15">
      <c r="B52" s="1200"/>
      <c r="C52" s="307"/>
      <c r="D52" s="307"/>
      <c r="E52" s="307"/>
      <c r="F52" s="307"/>
      <c r="G52" s="138"/>
      <c r="H52" s="150"/>
      <c r="I52" s="1182"/>
      <c r="J52" s="666" t="s">
        <v>848</v>
      </c>
      <c r="K52" s="1195">
        <v>5900</v>
      </c>
      <c r="L52" s="1196"/>
      <c r="M52" s="235">
        <v>1000</v>
      </c>
      <c r="N52" s="492">
        <f>+K52/M52*10</f>
        <v>59</v>
      </c>
      <c r="O52" s="161"/>
      <c r="P52" s="1177"/>
      <c r="Q52" s="1186"/>
      <c r="R52" s="247" t="s">
        <v>201</v>
      </c>
      <c r="S52" s="228">
        <v>60000</v>
      </c>
      <c r="T52" s="246">
        <v>1</v>
      </c>
      <c r="U52" s="228">
        <v>1000</v>
      </c>
      <c r="V52" s="231">
        <f>+S52*T52/U52*10</f>
        <v>600</v>
      </c>
    </row>
    <row r="53" spans="2:22" ht="14.25" thickBot="1" x14ac:dyDescent="0.2">
      <c r="B53" s="1201"/>
      <c r="C53" s="141" t="s">
        <v>115</v>
      </c>
      <c r="D53" s="142"/>
      <c r="E53" s="142"/>
      <c r="F53" s="142"/>
      <c r="G53" s="143">
        <f>SUM(G50:G52)</f>
        <v>6239.9999999999991</v>
      </c>
      <c r="I53" s="1182"/>
      <c r="J53" s="228" t="s">
        <v>929</v>
      </c>
      <c r="K53" s="1197">
        <v>1600</v>
      </c>
      <c r="L53" s="1198"/>
      <c r="M53" s="235">
        <v>1000</v>
      </c>
      <c r="N53" s="492">
        <f>+K53/M53*10</f>
        <v>16</v>
      </c>
      <c r="O53" s="161"/>
      <c r="P53" s="1177"/>
      <c r="Q53" s="1186"/>
      <c r="R53" s="247"/>
      <c r="S53" s="228"/>
      <c r="T53" s="228"/>
      <c r="U53" s="147"/>
      <c r="V53" s="248"/>
    </row>
    <row r="54" spans="2:22" ht="14.25" thickTop="1" x14ac:dyDescent="0.15">
      <c r="B54" s="1202" t="s">
        <v>138</v>
      </c>
      <c r="C54" s="307" t="s">
        <v>1041</v>
      </c>
      <c r="D54" s="307">
        <f>AD32</f>
        <v>500</v>
      </c>
      <c r="E54" s="531" t="s">
        <v>599</v>
      </c>
      <c r="F54" s="537">
        <f>AG32</f>
        <v>1.31</v>
      </c>
      <c r="G54" s="138">
        <f>D54*F54</f>
        <v>655</v>
      </c>
      <c r="I54" s="1182"/>
      <c r="J54" s="652"/>
      <c r="K54" s="1195"/>
      <c r="L54" s="1196"/>
      <c r="M54" s="235"/>
      <c r="N54" s="231"/>
      <c r="O54" s="161"/>
      <c r="P54" s="1177"/>
      <c r="Q54" s="1186"/>
      <c r="R54" s="247" t="s">
        <v>192</v>
      </c>
      <c r="S54" s="228">
        <v>25000</v>
      </c>
      <c r="T54" s="246">
        <v>1</v>
      </c>
      <c r="U54" s="228">
        <v>1000</v>
      </c>
      <c r="V54" s="231">
        <f>+S54*T54/U54*10</f>
        <v>250</v>
      </c>
    </row>
    <row r="55" spans="2:22" x14ac:dyDescent="0.15">
      <c r="B55" s="1200"/>
      <c r="C55" s="307" t="s">
        <v>1044</v>
      </c>
      <c r="D55" s="307">
        <f>AD33</f>
        <v>133.33333333333334</v>
      </c>
      <c r="E55" s="531" t="s">
        <v>599</v>
      </c>
      <c r="F55" s="537">
        <f>AG33</f>
        <v>15.98</v>
      </c>
      <c r="G55" s="138">
        <f>D55*F55</f>
        <v>2130.666666666667</v>
      </c>
      <c r="I55" s="1182"/>
      <c r="J55" s="228"/>
      <c r="K55" s="1197"/>
      <c r="L55" s="1198"/>
      <c r="M55" s="235"/>
      <c r="N55" s="244"/>
      <c r="O55" s="161"/>
      <c r="P55" s="1177"/>
      <c r="Q55" s="1187"/>
      <c r="R55" s="247"/>
      <c r="S55" s="228"/>
      <c r="T55" s="228"/>
      <c r="U55" s="147"/>
      <c r="V55" s="248"/>
    </row>
    <row r="56" spans="2:22" x14ac:dyDescent="0.15">
      <c r="B56" s="1200"/>
      <c r="C56" s="307"/>
      <c r="D56" s="307"/>
      <c r="E56" s="531" t="s">
        <v>117</v>
      </c>
      <c r="F56" s="307"/>
      <c r="G56" s="138"/>
      <c r="I56" s="1168"/>
      <c r="J56" s="543" t="s">
        <v>115</v>
      </c>
      <c r="K56" s="1190"/>
      <c r="L56" s="1191"/>
      <c r="M56" s="544"/>
      <c r="N56" s="545">
        <f>SUM(N51:N55)</f>
        <v>125</v>
      </c>
      <c r="O56" s="161"/>
      <c r="P56" s="1189"/>
      <c r="Q56" s="251" t="s">
        <v>188</v>
      </c>
      <c r="R56" s="252"/>
      <c r="S56" s="252"/>
      <c r="T56" s="252"/>
      <c r="U56" s="252"/>
      <c r="V56" s="253">
        <f>SUM(V51:V55)</f>
        <v>850</v>
      </c>
    </row>
    <row r="57" spans="2:22" ht="14.25" thickBot="1" x14ac:dyDescent="0.2">
      <c r="B57" s="1203"/>
      <c r="C57" s="144" t="s">
        <v>118</v>
      </c>
      <c r="D57" s="145"/>
      <c r="E57" s="145"/>
      <c r="F57" s="145"/>
      <c r="G57" s="146">
        <f>SUM(G54:G56)</f>
        <v>2785.666666666667</v>
      </c>
      <c r="I57" s="1192" t="s">
        <v>182</v>
      </c>
      <c r="J57" s="1172"/>
      <c r="K57" s="1193"/>
      <c r="L57" s="1194"/>
      <c r="M57" s="168"/>
      <c r="N57" s="250">
        <f>SUM(N42,N46,N50,N56)</f>
        <v>8180.7280000000001</v>
      </c>
      <c r="O57" s="161"/>
      <c r="P57" s="1192" t="s">
        <v>182</v>
      </c>
      <c r="Q57" s="1172"/>
      <c r="R57" s="249"/>
      <c r="S57" s="249"/>
      <c r="T57" s="249"/>
      <c r="U57" s="249"/>
      <c r="V57" s="250">
        <f>SUM(V44,V50,V56)</f>
        <v>4482.3999999999996</v>
      </c>
    </row>
    <row r="58" spans="2:22" x14ac:dyDescent="0.15">
      <c r="O58" s="161"/>
      <c r="V58" s="26"/>
    </row>
    <row r="59" spans="2:22" x14ac:dyDescent="0.15">
      <c r="I59" s="161"/>
      <c r="J59" s="161"/>
      <c r="K59" s="161"/>
      <c r="L59" s="161"/>
      <c r="M59" s="161"/>
      <c r="N59" s="161"/>
      <c r="O59" s="161"/>
    </row>
    <row r="60" spans="2:22" x14ac:dyDescent="0.15">
      <c r="I60" s="161"/>
      <c r="J60" s="161"/>
      <c r="K60" s="161"/>
      <c r="L60" s="161"/>
      <c r="M60" s="161"/>
      <c r="N60" s="161"/>
      <c r="O60" s="161"/>
    </row>
    <row r="61" spans="2:22" x14ac:dyDescent="0.15">
      <c r="I61" s="161"/>
      <c r="J61" s="161"/>
      <c r="K61" s="161"/>
      <c r="L61" s="161"/>
      <c r="M61" s="161"/>
      <c r="N61" s="161"/>
      <c r="O61" s="161"/>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9:15" s="26" customFormat="1" x14ac:dyDescent="0.15">
      <c r="I65" s="161"/>
      <c r="J65" s="161"/>
      <c r="K65" s="161"/>
      <c r="L65" s="161"/>
      <c r="M65" s="161"/>
      <c r="N65" s="161"/>
      <c r="O65" s="161"/>
    </row>
    <row r="66" spans="9:15" s="26" customFormat="1" x14ac:dyDescent="0.15">
      <c r="I66" s="161"/>
      <c r="J66" s="161"/>
      <c r="K66" s="161"/>
      <c r="L66" s="161"/>
      <c r="M66" s="161"/>
      <c r="N66" s="161"/>
      <c r="O66" s="161"/>
    </row>
    <row r="67" spans="9:15" s="26" customFormat="1" x14ac:dyDescent="0.15">
      <c r="I67" s="161"/>
      <c r="J67" s="161"/>
      <c r="K67" s="161"/>
      <c r="L67" s="161"/>
      <c r="M67" s="161"/>
      <c r="N67" s="161"/>
      <c r="O67" s="161"/>
    </row>
    <row r="68" spans="9:15" s="26" customFormat="1" x14ac:dyDescent="0.15">
      <c r="I68" s="161"/>
      <c r="J68" s="161"/>
      <c r="K68" s="161"/>
      <c r="L68" s="161"/>
      <c r="M68" s="161"/>
      <c r="N68" s="161"/>
      <c r="O68" s="161"/>
    </row>
    <row r="69" spans="9:15" s="26" customFormat="1" x14ac:dyDescent="0.15">
      <c r="I69" s="161"/>
      <c r="J69" s="161"/>
      <c r="K69" s="161"/>
      <c r="L69" s="161"/>
      <c r="M69" s="161"/>
      <c r="N69" s="161"/>
      <c r="O69" s="161"/>
    </row>
    <row r="70" spans="9:15" s="26" customFormat="1" x14ac:dyDescent="0.15">
      <c r="I70" s="161"/>
      <c r="J70" s="161"/>
      <c r="K70" s="161"/>
      <c r="L70" s="161"/>
      <c r="M70" s="161"/>
      <c r="N70" s="161"/>
      <c r="O70" s="161"/>
    </row>
    <row r="71" spans="9:15" s="26" customFormat="1" x14ac:dyDescent="0.15">
      <c r="I71" s="161"/>
      <c r="J71" s="161"/>
      <c r="K71" s="161"/>
      <c r="L71" s="161"/>
      <c r="M71" s="161"/>
      <c r="N71" s="161"/>
      <c r="O71" s="161"/>
    </row>
    <row r="72" spans="9:15" s="26" customFormat="1" x14ac:dyDescent="0.15">
      <c r="I72" s="161"/>
      <c r="J72" s="161"/>
      <c r="K72" s="161"/>
      <c r="L72" s="161"/>
      <c r="M72" s="161"/>
      <c r="N72" s="161"/>
      <c r="O72" s="161"/>
    </row>
    <row r="73" spans="9:15" s="26" customFormat="1" x14ac:dyDescent="0.15">
      <c r="I73" s="161"/>
      <c r="J73" s="161"/>
      <c r="K73" s="161"/>
      <c r="L73" s="161"/>
      <c r="M73" s="161"/>
      <c r="N73" s="161"/>
      <c r="O73" s="161"/>
    </row>
    <row r="74" spans="9:15" s="26" customFormat="1" x14ac:dyDescent="0.15">
      <c r="I74" s="161"/>
      <c r="J74" s="161"/>
      <c r="K74" s="161"/>
      <c r="L74" s="161"/>
      <c r="M74" s="161"/>
      <c r="N74" s="161"/>
      <c r="O74" s="161"/>
    </row>
    <row r="75" spans="9:15" s="26" customFormat="1" x14ac:dyDescent="0.15">
      <c r="I75" s="161"/>
      <c r="J75" s="161"/>
      <c r="K75" s="161"/>
      <c r="L75" s="161"/>
      <c r="M75" s="161"/>
      <c r="N75" s="161"/>
      <c r="O75" s="161"/>
    </row>
    <row r="76" spans="9:15" s="26" customFormat="1" x14ac:dyDescent="0.15">
      <c r="I76" s="161"/>
      <c r="J76" s="161"/>
      <c r="K76" s="161"/>
      <c r="L76" s="161"/>
      <c r="M76" s="161"/>
      <c r="N76" s="161"/>
      <c r="O76" s="161"/>
    </row>
    <row r="77" spans="9:15" s="26" customFormat="1" x14ac:dyDescent="0.15">
      <c r="I77" s="161"/>
      <c r="J77" s="161"/>
      <c r="K77" s="161"/>
      <c r="L77" s="161"/>
      <c r="M77" s="161"/>
      <c r="N77" s="161"/>
      <c r="O77" s="161"/>
    </row>
    <row r="78" spans="9:15" s="26" customFormat="1" x14ac:dyDescent="0.15">
      <c r="I78" s="161"/>
      <c r="J78" s="161"/>
      <c r="K78" s="161"/>
      <c r="L78" s="161"/>
      <c r="M78" s="161"/>
      <c r="N78" s="161"/>
      <c r="O78" s="161"/>
    </row>
    <row r="79" spans="9:15" s="26" customFormat="1" x14ac:dyDescent="0.15">
      <c r="I79" s="161"/>
      <c r="J79" s="161"/>
      <c r="K79" s="161"/>
      <c r="L79" s="161"/>
      <c r="M79" s="161"/>
      <c r="N79" s="161"/>
      <c r="O79" s="161"/>
    </row>
    <row r="80" spans="9:15" s="26" customFormat="1" x14ac:dyDescent="0.15">
      <c r="I80" s="161"/>
      <c r="J80" s="161"/>
      <c r="K80" s="161"/>
      <c r="L80" s="161"/>
      <c r="M80" s="161"/>
      <c r="N80" s="161"/>
      <c r="O80" s="161"/>
    </row>
    <row r="81" spans="2:15" s="26" customFormat="1" x14ac:dyDescent="0.15">
      <c r="H81" s="161"/>
      <c r="I81" s="161"/>
      <c r="J81" s="161"/>
      <c r="K81" s="161"/>
      <c r="L81" s="161"/>
      <c r="M81" s="161"/>
      <c r="N81" s="161"/>
      <c r="O81" s="161"/>
    </row>
    <row r="82" spans="2:15" s="26" customFormat="1" x14ac:dyDescent="0.15">
      <c r="H82" s="161"/>
      <c r="I82" s="161"/>
      <c r="J82" s="161"/>
      <c r="K82" s="161"/>
      <c r="L82" s="161"/>
      <c r="M82" s="161"/>
      <c r="N82" s="161"/>
      <c r="O82" s="161"/>
    </row>
    <row r="83" spans="2:15" s="26" customFormat="1" x14ac:dyDescent="0.15">
      <c r="B83" s="149"/>
      <c r="C83" s="150"/>
      <c r="D83" s="150"/>
      <c r="E83" s="150"/>
      <c r="F83" s="150"/>
      <c r="H83" s="161"/>
      <c r="I83" s="161"/>
      <c r="J83" s="161"/>
      <c r="K83" s="161"/>
      <c r="L83" s="161"/>
      <c r="M83" s="161"/>
      <c r="N83" s="161"/>
      <c r="O83" s="161"/>
    </row>
    <row r="84" spans="2:15" s="26" customFormat="1" x14ac:dyDescent="0.15">
      <c r="B84" s="149"/>
      <c r="C84" s="150"/>
      <c r="D84" s="150"/>
      <c r="E84" s="150"/>
      <c r="F84" s="150"/>
      <c r="H84" s="161"/>
      <c r="I84" s="161"/>
      <c r="J84" s="161"/>
      <c r="K84" s="161"/>
      <c r="L84" s="161"/>
      <c r="M84" s="161"/>
      <c r="N84" s="161"/>
      <c r="O84" s="161"/>
    </row>
    <row r="85" spans="2:15" s="26" customFormat="1" x14ac:dyDescent="0.15">
      <c r="H85" s="161"/>
      <c r="I85" s="161"/>
      <c r="J85" s="161"/>
      <c r="K85" s="161"/>
      <c r="L85" s="161"/>
      <c r="M85" s="161"/>
      <c r="N85" s="161"/>
      <c r="O85" s="161"/>
    </row>
    <row r="86" spans="2:15" s="26" customFormat="1" x14ac:dyDescent="0.15">
      <c r="H86" s="161"/>
      <c r="I86" s="161"/>
      <c r="J86" s="161"/>
      <c r="K86" s="161"/>
      <c r="L86" s="161"/>
      <c r="M86" s="161"/>
      <c r="N86" s="161"/>
      <c r="O86" s="161"/>
    </row>
    <row r="87" spans="2:15" s="26" customFormat="1" x14ac:dyDescent="0.15">
      <c r="H87" s="161"/>
      <c r="I87" s="161"/>
      <c r="J87" s="161"/>
      <c r="K87" s="161"/>
      <c r="L87" s="161"/>
      <c r="M87" s="161"/>
      <c r="N87" s="161"/>
      <c r="O87" s="161"/>
    </row>
    <row r="88" spans="2:15" s="26" customFormat="1" x14ac:dyDescent="0.15">
      <c r="H88" s="161"/>
      <c r="I88" s="161"/>
      <c r="J88" s="161"/>
      <c r="K88" s="161"/>
      <c r="L88" s="161"/>
      <c r="M88" s="161"/>
      <c r="N88" s="161"/>
      <c r="O88" s="161"/>
    </row>
    <row r="89" spans="2:15" s="26" customFormat="1" x14ac:dyDescent="0.15">
      <c r="H89" s="161"/>
      <c r="I89" s="161"/>
      <c r="J89" s="161"/>
      <c r="K89" s="161"/>
      <c r="L89" s="161"/>
      <c r="M89" s="161"/>
      <c r="N89" s="161"/>
      <c r="O89" s="161"/>
    </row>
    <row r="90" spans="2:15" s="26" customFormat="1" x14ac:dyDescent="0.15">
      <c r="H90" s="161"/>
      <c r="I90" s="161"/>
      <c r="J90" s="161"/>
      <c r="K90" s="161"/>
      <c r="L90" s="161"/>
      <c r="M90" s="161"/>
      <c r="N90" s="161"/>
      <c r="O90" s="161"/>
    </row>
    <row r="91" spans="2:15" s="26" customFormat="1" x14ac:dyDescent="0.15">
      <c r="H91" s="161"/>
      <c r="I91" s="161"/>
      <c r="J91" s="161"/>
      <c r="K91" s="161"/>
      <c r="L91" s="161"/>
      <c r="M91" s="161"/>
      <c r="N91" s="161"/>
      <c r="O91" s="161"/>
    </row>
    <row r="92" spans="2:15" s="26" customFormat="1" x14ac:dyDescent="0.15">
      <c r="H92" s="161"/>
      <c r="I92" s="161"/>
      <c r="J92" s="161"/>
      <c r="K92" s="161"/>
      <c r="L92" s="161"/>
      <c r="M92" s="161"/>
      <c r="N92" s="161"/>
      <c r="O92" s="161"/>
    </row>
    <row r="93" spans="2:15" s="26" customFormat="1" x14ac:dyDescent="0.15">
      <c r="H93" s="161"/>
      <c r="I93" s="161"/>
      <c r="J93" s="161"/>
      <c r="K93" s="161"/>
      <c r="L93" s="161"/>
      <c r="M93" s="161"/>
      <c r="N93" s="161"/>
      <c r="O93" s="161"/>
    </row>
    <row r="94" spans="2:15" s="26" customFormat="1" x14ac:dyDescent="0.15">
      <c r="H94" s="161"/>
      <c r="I94" s="161"/>
      <c r="J94" s="161"/>
      <c r="K94" s="161"/>
      <c r="L94" s="161"/>
      <c r="M94" s="161"/>
      <c r="N94" s="161"/>
      <c r="O94" s="161"/>
    </row>
    <row r="95" spans="2:15" s="26" customFormat="1" x14ac:dyDescent="0.15">
      <c r="H95" s="161"/>
      <c r="I95" s="161"/>
      <c r="J95" s="161"/>
      <c r="K95" s="161"/>
      <c r="L95" s="161"/>
      <c r="M95" s="161"/>
      <c r="N95" s="161"/>
      <c r="O95" s="161"/>
    </row>
    <row r="96" spans="2:15" s="26" customFormat="1" x14ac:dyDescent="0.15">
      <c r="H96" s="161"/>
      <c r="I96" s="161"/>
      <c r="J96" s="161"/>
      <c r="K96" s="161"/>
      <c r="L96" s="161"/>
      <c r="M96" s="161"/>
      <c r="N96" s="161"/>
      <c r="O96" s="161"/>
    </row>
    <row r="97" spans="9:15" s="26" customFormat="1" x14ac:dyDescent="0.15">
      <c r="I97" s="161"/>
      <c r="J97" s="161"/>
      <c r="K97" s="161"/>
      <c r="L97" s="161"/>
      <c r="M97" s="161"/>
      <c r="N97" s="161"/>
      <c r="O97" s="161"/>
    </row>
    <row r="98" spans="9:15" s="26" customFormat="1" x14ac:dyDescent="0.15">
      <c r="I98" s="161"/>
      <c r="J98" s="161"/>
      <c r="K98" s="161"/>
      <c r="L98" s="161"/>
      <c r="M98" s="161"/>
      <c r="N98" s="161"/>
      <c r="O98" s="161"/>
    </row>
    <row r="99" spans="9:15" s="26" customFormat="1" x14ac:dyDescent="0.15">
      <c r="I99" s="161"/>
      <c r="J99" s="161"/>
      <c r="K99" s="161"/>
      <c r="L99" s="161"/>
      <c r="M99" s="161"/>
      <c r="N99" s="161"/>
      <c r="O99" s="161"/>
    </row>
    <row r="100" spans="9:15" s="26" customFormat="1" x14ac:dyDescent="0.15">
      <c r="I100" s="161"/>
      <c r="J100" s="161"/>
      <c r="K100" s="161"/>
      <c r="L100" s="161"/>
      <c r="M100" s="161"/>
      <c r="N100" s="161"/>
      <c r="O100" s="161"/>
    </row>
    <row r="101" spans="9:15" s="26" customFormat="1" x14ac:dyDescent="0.15">
      <c r="I101" s="161"/>
      <c r="J101" s="161"/>
      <c r="K101" s="161"/>
      <c r="L101" s="161"/>
      <c r="M101" s="161"/>
      <c r="N101" s="161"/>
      <c r="O101" s="161"/>
    </row>
    <row r="102" spans="9:15" s="26" customFormat="1" x14ac:dyDescent="0.15">
      <c r="I102" s="161"/>
      <c r="J102" s="161"/>
      <c r="K102" s="161"/>
      <c r="L102" s="161"/>
      <c r="M102" s="161"/>
      <c r="N102" s="161"/>
      <c r="O102" s="161"/>
    </row>
    <row r="103" spans="9:15" s="26" customFormat="1" x14ac:dyDescent="0.15">
      <c r="I103" s="161"/>
      <c r="J103" s="161"/>
      <c r="K103" s="161"/>
      <c r="L103" s="161"/>
      <c r="M103" s="161"/>
      <c r="N103" s="161"/>
      <c r="O103" s="161"/>
    </row>
    <row r="104" spans="9:15" s="26" customFormat="1" x14ac:dyDescent="0.15">
      <c r="I104" s="161"/>
      <c r="J104" s="161"/>
      <c r="K104" s="161"/>
      <c r="L104" s="161"/>
      <c r="M104" s="161"/>
      <c r="N104" s="161"/>
      <c r="O104" s="161"/>
    </row>
    <row r="105" spans="9:15" s="26" customFormat="1" x14ac:dyDescent="0.15">
      <c r="I105" s="161"/>
      <c r="J105" s="161"/>
      <c r="K105" s="161"/>
      <c r="L105" s="161"/>
      <c r="M105" s="161"/>
      <c r="N105" s="161"/>
      <c r="O105" s="161"/>
    </row>
    <row r="106" spans="9:15" s="26" customFormat="1" x14ac:dyDescent="0.15">
      <c r="I106" s="161"/>
      <c r="J106" s="161"/>
      <c r="K106" s="161"/>
      <c r="L106" s="161"/>
      <c r="M106" s="161"/>
      <c r="N106" s="161"/>
      <c r="O106" s="161"/>
    </row>
    <row r="107" spans="9:15" s="26" customFormat="1" x14ac:dyDescent="0.15">
      <c r="I107" s="161"/>
      <c r="J107" s="161"/>
      <c r="K107" s="161"/>
      <c r="L107" s="161"/>
      <c r="M107" s="161"/>
      <c r="N107" s="161"/>
      <c r="O107" s="161"/>
    </row>
    <row r="108" spans="9:15" s="26" customFormat="1" x14ac:dyDescent="0.15">
      <c r="I108" s="161"/>
      <c r="J108" s="161"/>
      <c r="K108" s="161"/>
      <c r="L108" s="161"/>
      <c r="M108" s="161"/>
      <c r="N108" s="161"/>
      <c r="O108" s="161"/>
    </row>
    <row r="109" spans="9:15" s="26" customFormat="1" x14ac:dyDescent="0.15">
      <c r="I109" s="161"/>
      <c r="J109" s="161"/>
      <c r="K109" s="161"/>
      <c r="L109" s="161"/>
      <c r="M109" s="161"/>
      <c r="N109" s="161"/>
      <c r="O109" s="161"/>
    </row>
    <row r="110" spans="9:15" s="26" customFormat="1" x14ac:dyDescent="0.15">
      <c r="I110" s="161"/>
      <c r="J110" s="161"/>
      <c r="K110" s="161"/>
      <c r="L110" s="161"/>
      <c r="M110" s="161"/>
      <c r="N110" s="161"/>
      <c r="O110" s="161"/>
    </row>
    <row r="111" spans="9:15" s="26" customFormat="1" x14ac:dyDescent="0.15">
      <c r="I111" s="161"/>
      <c r="J111" s="161"/>
      <c r="K111" s="161"/>
      <c r="L111" s="161"/>
      <c r="M111" s="161"/>
      <c r="N111" s="161"/>
      <c r="O111" s="161"/>
    </row>
    <row r="112" spans="9:15" s="26" customFormat="1" x14ac:dyDescent="0.15">
      <c r="I112" s="161"/>
      <c r="J112" s="161"/>
      <c r="K112" s="161"/>
      <c r="L112" s="161"/>
      <c r="M112" s="161"/>
      <c r="N112" s="161"/>
      <c r="O112" s="161"/>
    </row>
    <row r="113" spans="9:15" s="26" customFormat="1" x14ac:dyDescent="0.15">
      <c r="I113" s="161"/>
      <c r="J113" s="161"/>
      <c r="K113" s="161"/>
      <c r="L113" s="161"/>
      <c r="M113" s="161"/>
      <c r="N113" s="161"/>
      <c r="O113" s="161"/>
    </row>
    <row r="114" spans="9:15" s="26" customFormat="1" x14ac:dyDescent="0.15">
      <c r="I114" s="161"/>
      <c r="J114" s="161"/>
      <c r="K114" s="161"/>
      <c r="L114" s="161"/>
      <c r="M114" s="161"/>
      <c r="N114" s="161"/>
      <c r="O114" s="161"/>
    </row>
    <row r="115" spans="9:15" s="26" customFormat="1" x14ac:dyDescent="0.15">
      <c r="I115" s="161"/>
      <c r="J115" s="161"/>
      <c r="K115" s="161"/>
      <c r="L115" s="161"/>
      <c r="M115" s="161"/>
      <c r="N115" s="161"/>
      <c r="O115" s="161"/>
    </row>
    <row r="116" spans="9:15" s="26" customFormat="1" x14ac:dyDescent="0.15">
      <c r="I116" s="161"/>
      <c r="J116" s="161"/>
      <c r="K116" s="161"/>
      <c r="L116" s="161"/>
      <c r="M116" s="161"/>
      <c r="N116" s="161"/>
      <c r="O116" s="161"/>
    </row>
    <row r="117" spans="9:15" s="26" customFormat="1" x14ac:dyDescent="0.15">
      <c r="I117" s="161"/>
      <c r="J117" s="161"/>
      <c r="K117" s="161"/>
      <c r="L117" s="161"/>
      <c r="M117" s="161"/>
      <c r="N117" s="161"/>
      <c r="O117" s="161"/>
    </row>
    <row r="118" spans="9:15" s="26" customFormat="1" x14ac:dyDescent="0.15">
      <c r="I118" s="161"/>
      <c r="J118" s="161"/>
      <c r="K118" s="161"/>
      <c r="L118" s="161"/>
      <c r="M118" s="161"/>
      <c r="N118" s="161"/>
      <c r="O118" s="161"/>
    </row>
    <row r="119" spans="9:15" s="26" customFormat="1" x14ac:dyDescent="0.15">
      <c r="I119" s="161"/>
      <c r="J119" s="161"/>
      <c r="K119" s="161"/>
      <c r="L119" s="161"/>
      <c r="M119" s="161"/>
      <c r="N119" s="161"/>
      <c r="O119" s="161"/>
    </row>
    <row r="120" spans="9:15" s="26" customFormat="1" x14ac:dyDescent="0.15">
      <c r="I120" s="161"/>
      <c r="J120" s="161"/>
      <c r="K120" s="161"/>
      <c r="L120" s="161"/>
      <c r="M120" s="161"/>
      <c r="N120" s="161"/>
      <c r="O120" s="161"/>
    </row>
    <row r="121" spans="9:15" s="26" customFormat="1" x14ac:dyDescent="0.15">
      <c r="I121" s="161"/>
      <c r="J121" s="161"/>
      <c r="K121" s="161"/>
      <c r="L121" s="161"/>
      <c r="M121" s="161"/>
      <c r="N121" s="161"/>
      <c r="O121" s="161"/>
    </row>
    <row r="122" spans="9:15" s="26" customFormat="1" x14ac:dyDescent="0.15">
      <c r="I122" s="161"/>
      <c r="J122" s="161"/>
      <c r="K122" s="161"/>
      <c r="L122" s="161"/>
      <c r="M122" s="161"/>
      <c r="N122" s="161"/>
      <c r="O122" s="161"/>
    </row>
    <row r="123" spans="9:15" s="26" customFormat="1" x14ac:dyDescent="0.15">
      <c r="I123" s="161"/>
      <c r="J123" s="161"/>
      <c r="K123" s="161"/>
      <c r="L123" s="161"/>
      <c r="M123" s="161"/>
      <c r="N123" s="161"/>
      <c r="O123" s="161"/>
    </row>
    <row r="124" spans="9:15" s="26" customFormat="1" x14ac:dyDescent="0.15">
      <c r="I124" s="161"/>
      <c r="J124" s="161"/>
      <c r="K124" s="161"/>
      <c r="L124" s="161"/>
      <c r="M124" s="161"/>
      <c r="N124" s="161"/>
      <c r="O124" s="161"/>
    </row>
    <row r="125" spans="9:15" s="26" customFormat="1" x14ac:dyDescent="0.15">
      <c r="I125" s="161"/>
      <c r="J125" s="161"/>
      <c r="K125" s="161"/>
      <c r="L125" s="161"/>
      <c r="M125" s="161"/>
      <c r="N125" s="161"/>
      <c r="O125" s="161"/>
    </row>
    <row r="126" spans="9:15" s="26" customFormat="1" x14ac:dyDescent="0.15">
      <c r="I126" s="161"/>
      <c r="J126" s="161"/>
      <c r="K126" s="161"/>
      <c r="L126" s="161"/>
      <c r="M126" s="161"/>
      <c r="N126" s="161"/>
      <c r="O126" s="161"/>
    </row>
    <row r="127" spans="9:15" s="26" customFormat="1" x14ac:dyDescent="0.15">
      <c r="I127" s="161"/>
      <c r="J127" s="161"/>
      <c r="K127" s="161"/>
      <c r="L127" s="161"/>
      <c r="M127" s="161"/>
      <c r="N127" s="161"/>
      <c r="O127" s="161"/>
    </row>
    <row r="128" spans="9:15" s="26" customFormat="1" x14ac:dyDescent="0.15">
      <c r="I128" s="161"/>
      <c r="J128" s="161"/>
      <c r="K128" s="161"/>
      <c r="L128" s="161"/>
      <c r="M128" s="161"/>
      <c r="N128" s="161"/>
      <c r="O128" s="161"/>
    </row>
    <row r="129" spans="9:15" s="26" customFormat="1" x14ac:dyDescent="0.15">
      <c r="I129" s="161"/>
      <c r="J129" s="161"/>
      <c r="K129" s="161"/>
      <c r="L129" s="161"/>
      <c r="M129" s="161"/>
      <c r="N129" s="161"/>
      <c r="O129" s="161"/>
    </row>
    <row r="130" spans="9:15" s="26" customFormat="1" x14ac:dyDescent="0.15">
      <c r="I130" s="161"/>
      <c r="J130" s="161"/>
      <c r="K130" s="161"/>
      <c r="L130" s="161"/>
      <c r="M130" s="161"/>
      <c r="N130" s="161"/>
      <c r="O130" s="161"/>
    </row>
    <row r="131" spans="9:15" s="26" customFormat="1" x14ac:dyDescent="0.15">
      <c r="I131" s="161"/>
      <c r="J131" s="161"/>
      <c r="K131" s="161"/>
      <c r="L131" s="161"/>
      <c r="M131" s="161"/>
      <c r="N131" s="161"/>
      <c r="O131" s="161"/>
    </row>
    <row r="132" spans="9:15" s="26" customFormat="1" x14ac:dyDescent="0.15">
      <c r="I132" s="161"/>
      <c r="J132" s="161"/>
      <c r="K132" s="161"/>
      <c r="L132" s="161"/>
      <c r="M132" s="161"/>
      <c r="N132" s="161"/>
      <c r="O132" s="161"/>
    </row>
    <row r="133" spans="9:15" s="26" customFormat="1" x14ac:dyDescent="0.15">
      <c r="I133" s="161"/>
      <c r="J133" s="161"/>
      <c r="K133" s="161"/>
      <c r="L133" s="161"/>
      <c r="M133" s="161"/>
      <c r="N133" s="161"/>
      <c r="O133" s="161"/>
    </row>
    <row r="134" spans="9:15" s="26" customFormat="1" x14ac:dyDescent="0.15">
      <c r="I134" s="161"/>
      <c r="J134" s="161"/>
      <c r="K134" s="161"/>
      <c r="L134" s="161"/>
      <c r="M134" s="161"/>
      <c r="N134" s="161"/>
      <c r="O134" s="161"/>
    </row>
    <row r="135" spans="9:15" s="26" customFormat="1" x14ac:dyDescent="0.15">
      <c r="I135" s="161"/>
      <c r="J135" s="161"/>
      <c r="K135" s="161"/>
      <c r="L135" s="161"/>
      <c r="M135" s="161"/>
      <c r="N135" s="161"/>
      <c r="O135" s="161"/>
    </row>
    <row r="136" spans="9:15" s="26" customFormat="1" x14ac:dyDescent="0.15">
      <c r="I136" s="161"/>
      <c r="J136" s="161"/>
      <c r="K136" s="161"/>
      <c r="L136" s="161"/>
      <c r="M136" s="161"/>
      <c r="N136" s="161"/>
      <c r="O136" s="161"/>
    </row>
    <row r="137" spans="9:15" s="26" customFormat="1" x14ac:dyDescent="0.15">
      <c r="I137" s="161"/>
      <c r="J137" s="161"/>
      <c r="K137" s="161"/>
      <c r="L137" s="161"/>
      <c r="M137" s="161"/>
      <c r="N137" s="161"/>
      <c r="O137" s="161"/>
    </row>
    <row r="138" spans="9:15" s="26" customFormat="1" x14ac:dyDescent="0.15">
      <c r="I138" s="161"/>
      <c r="J138" s="161"/>
      <c r="K138" s="161"/>
      <c r="L138" s="161"/>
      <c r="M138" s="161"/>
      <c r="N138" s="161"/>
      <c r="O138" s="161"/>
    </row>
    <row r="139" spans="9:15" s="26" customFormat="1" x14ac:dyDescent="0.15">
      <c r="I139" s="161"/>
      <c r="J139" s="161"/>
      <c r="K139" s="161"/>
      <c r="L139" s="161"/>
      <c r="M139" s="161"/>
      <c r="N139" s="161"/>
    </row>
    <row r="140" spans="9:15" s="26" customFormat="1" x14ac:dyDescent="0.15">
      <c r="I140" s="161"/>
      <c r="J140" s="161"/>
      <c r="K140" s="161"/>
      <c r="L140" s="161"/>
      <c r="M140" s="161"/>
      <c r="N140" s="161"/>
    </row>
    <row r="141" spans="9:15" s="26" customFormat="1" x14ac:dyDescent="0.15">
      <c r="I141" s="161"/>
      <c r="J141" s="161"/>
      <c r="K141" s="161"/>
      <c r="L141" s="161"/>
      <c r="M141" s="161"/>
      <c r="N141" s="161"/>
    </row>
    <row r="142" spans="9:15" s="26" customFormat="1" x14ac:dyDescent="0.15">
      <c r="I142" s="161"/>
      <c r="J142" s="161"/>
      <c r="K142" s="161"/>
      <c r="L142" s="161"/>
      <c r="M142" s="161"/>
      <c r="N142" s="161"/>
    </row>
    <row r="143" spans="9:15" s="26" customFormat="1" x14ac:dyDescent="0.15">
      <c r="I143" s="161"/>
      <c r="J143" s="161"/>
      <c r="K143" s="161"/>
      <c r="L143" s="161"/>
      <c r="M143" s="161"/>
      <c r="N143" s="161"/>
    </row>
    <row r="144" spans="9:15" s="26" customFormat="1" x14ac:dyDescent="0.15">
      <c r="I144" s="161"/>
      <c r="J144" s="161"/>
      <c r="K144" s="161"/>
      <c r="L144" s="161"/>
      <c r="M144" s="161"/>
      <c r="N144" s="161"/>
    </row>
    <row r="145" spans="8:22" x14ac:dyDescent="0.15">
      <c r="H145" s="26"/>
      <c r="I145" s="161"/>
      <c r="J145" s="161"/>
      <c r="K145" s="161"/>
      <c r="L145" s="161"/>
      <c r="M145" s="161"/>
      <c r="N145" s="161"/>
      <c r="P145" s="26"/>
      <c r="R145" s="26"/>
      <c r="V145" s="26"/>
    </row>
    <row r="146" spans="8:22" x14ac:dyDescent="0.15">
      <c r="H146" s="26"/>
      <c r="I146" s="161"/>
      <c r="J146" s="161"/>
      <c r="K146" s="161"/>
      <c r="L146" s="161"/>
      <c r="M146" s="161"/>
      <c r="N146" s="161"/>
      <c r="P146" s="26"/>
      <c r="R146" s="26"/>
      <c r="V146" s="26"/>
    </row>
    <row r="147" spans="8:22" x14ac:dyDescent="0.15">
      <c r="H147" s="26"/>
      <c r="I147" s="161"/>
      <c r="J147" s="161"/>
      <c r="K147" s="161"/>
      <c r="L147" s="161"/>
      <c r="M147" s="161"/>
      <c r="N147" s="161"/>
      <c r="P147" s="26"/>
      <c r="R147" s="26"/>
      <c r="V147" s="26"/>
    </row>
    <row r="148" spans="8:22" x14ac:dyDescent="0.15">
      <c r="H148" s="26"/>
      <c r="I148" s="161"/>
      <c r="J148" s="161"/>
      <c r="K148" s="161"/>
      <c r="L148" s="161"/>
      <c r="M148" s="161"/>
      <c r="N148" s="161"/>
      <c r="P148" s="26"/>
      <c r="R148" s="26"/>
      <c r="V148" s="26"/>
    </row>
    <row r="149" spans="8:22" x14ac:dyDescent="0.15">
      <c r="H149" s="26"/>
      <c r="I149" s="161"/>
      <c r="J149" s="161"/>
      <c r="K149" s="161"/>
      <c r="L149" s="161"/>
      <c r="M149" s="161"/>
      <c r="N149" s="161"/>
      <c r="P149" s="26"/>
      <c r="R149" s="26"/>
      <c r="V149" s="26"/>
    </row>
    <row r="150" spans="8:22" x14ac:dyDescent="0.15">
      <c r="H150" s="26"/>
      <c r="I150" s="161"/>
      <c r="J150" s="161"/>
      <c r="K150" s="161"/>
      <c r="L150" s="161"/>
      <c r="M150" s="161"/>
      <c r="N150" s="161"/>
      <c r="P150" s="26"/>
      <c r="R150" s="26"/>
      <c r="V150" s="26"/>
    </row>
    <row r="151" spans="8:22" x14ac:dyDescent="0.15">
      <c r="H151" s="26"/>
      <c r="I151" s="161"/>
      <c r="J151" s="161"/>
      <c r="K151" s="161"/>
      <c r="L151" s="161"/>
      <c r="M151" s="161"/>
      <c r="N151" s="161"/>
      <c r="P151" s="26"/>
      <c r="R151" s="26"/>
      <c r="V151" s="26"/>
    </row>
    <row r="152" spans="8:22" x14ac:dyDescent="0.15">
      <c r="H152" s="26"/>
      <c r="I152" s="161"/>
      <c r="J152" s="161"/>
      <c r="K152" s="161"/>
      <c r="L152" s="161"/>
      <c r="M152" s="161"/>
      <c r="N152" s="161"/>
      <c r="P152" s="26"/>
      <c r="R152" s="26"/>
      <c r="V152" s="26"/>
    </row>
    <row r="153" spans="8:22" x14ac:dyDescent="0.15">
      <c r="H153" s="26"/>
      <c r="I153" s="161"/>
      <c r="J153" s="161"/>
      <c r="K153" s="161"/>
      <c r="L153" s="161"/>
      <c r="M153" s="161"/>
      <c r="N153" s="161"/>
      <c r="P153" s="26"/>
      <c r="R153" s="26"/>
      <c r="V153" s="26"/>
    </row>
    <row r="154" spans="8:22" x14ac:dyDescent="0.15">
      <c r="H154" s="26"/>
      <c r="I154" s="161"/>
      <c r="J154" s="161"/>
      <c r="K154" s="161"/>
      <c r="L154" s="161"/>
      <c r="M154" s="161"/>
      <c r="N154" s="161"/>
      <c r="P154" s="26"/>
      <c r="R154" s="26"/>
      <c r="V154" s="26"/>
    </row>
    <row r="155" spans="8:22" x14ac:dyDescent="0.15">
      <c r="H155" s="26"/>
      <c r="J155" s="161"/>
      <c r="K155" s="161"/>
      <c r="L155" s="161"/>
      <c r="M155" s="161"/>
      <c r="N155" s="161"/>
      <c r="P155" s="26"/>
      <c r="R155" s="26"/>
      <c r="V155" s="26"/>
    </row>
    <row r="156" spans="8:22" x14ac:dyDescent="0.15">
      <c r="H156" s="26"/>
      <c r="J156" s="161"/>
      <c r="K156" s="161"/>
      <c r="L156" s="161"/>
      <c r="M156" s="161"/>
      <c r="N156" s="161"/>
      <c r="P156" s="26"/>
      <c r="R156" s="26"/>
      <c r="V156" s="26"/>
    </row>
    <row r="172" spans="8:22" x14ac:dyDescent="0.15">
      <c r="H172" s="26"/>
      <c r="O172" s="161"/>
      <c r="P172" s="26"/>
      <c r="R172" s="26"/>
      <c r="V172" s="26"/>
    </row>
    <row r="173" spans="8:22" x14ac:dyDescent="0.15">
      <c r="H173" s="26"/>
      <c r="O173" s="161"/>
      <c r="P173" s="26"/>
      <c r="R173" s="26"/>
      <c r="V173" s="26"/>
    </row>
    <row r="174" spans="8:22" x14ac:dyDescent="0.15">
      <c r="H174" s="26"/>
      <c r="O174" s="161"/>
      <c r="P174" s="26"/>
      <c r="R174" s="26"/>
      <c r="V174" s="26"/>
    </row>
    <row r="175" spans="8:22" x14ac:dyDescent="0.15">
      <c r="H175" s="26"/>
      <c r="O175" s="161"/>
      <c r="P175" s="26"/>
      <c r="R175" s="26"/>
      <c r="V175" s="26"/>
    </row>
    <row r="176" spans="8:22" x14ac:dyDescent="0.15">
      <c r="H176" s="26"/>
      <c r="O176" s="161"/>
      <c r="P176" s="26"/>
      <c r="R176" s="26"/>
      <c r="V176" s="26"/>
    </row>
    <row r="177" spans="15:15" s="26" customFormat="1" x14ac:dyDescent="0.15">
      <c r="O177" s="161"/>
    </row>
    <row r="178" spans="15:15" s="26" customFormat="1" x14ac:dyDescent="0.15">
      <c r="O178" s="161"/>
    </row>
    <row r="179" spans="15:15" s="26" customFormat="1" x14ac:dyDescent="0.15">
      <c r="O179" s="161"/>
    </row>
    <row r="180" spans="15:15" s="26" customFormat="1" x14ac:dyDescent="0.15">
      <c r="O180" s="161"/>
    </row>
    <row r="181" spans="15:15" s="26" customFormat="1" x14ac:dyDescent="0.15">
      <c r="O181" s="161"/>
    </row>
    <row r="182" spans="15:15" s="26" customFormat="1" x14ac:dyDescent="0.15">
      <c r="O182" s="161"/>
    </row>
    <row r="183" spans="15:15" s="26" customFormat="1" x14ac:dyDescent="0.15">
      <c r="O183" s="161"/>
    </row>
    <row r="184" spans="15:15" s="26" customFormat="1" x14ac:dyDescent="0.15">
      <c r="O184" s="161"/>
    </row>
    <row r="185" spans="15:15" s="26" customFormat="1" x14ac:dyDescent="0.15">
      <c r="O185" s="161"/>
    </row>
    <row r="186" spans="15:15" s="26" customFormat="1" x14ac:dyDescent="0.15">
      <c r="O186" s="161"/>
    </row>
    <row r="187" spans="15:15" s="26" customFormat="1" x14ac:dyDescent="0.15">
      <c r="O187" s="161"/>
    </row>
    <row r="188" spans="15:15" s="26" customFormat="1" x14ac:dyDescent="0.15">
      <c r="O188" s="161"/>
    </row>
    <row r="189" spans="15:15" s="26" customFormat="1" x14ac:dyDescent="0.15">
      <c r="O189" s="161"/>
    </row>
    <row r="190" spans="15:15" s="26" customFormat="1" x14ac:dyDescent="0.15">
      <c r="O190" s="161"/>
    </row>
    <row r="191" spans="15:15" s="26" customFormat="1" x14ac:dyDescent="0.15">
      <c r="O191" s="161"/>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I26:I28"/>
    <mergeCell ref="B28:B38"/>
    <mergeCell ref="I29:I31"/>
    <mergeCell ref="K34:L34"/>
    <mergeCell ref="I35:I42"/>
    <mergeCell ref="K35:L35"/>
    <mergeCell ref="K36:L36"/>
    <mergeCell ref="K37:L37"/>
    <mergeCell ref="B12:B16"/>
    <mergeCell ref="B17:B20"/>
    <mergeCell ref="I18:I22"/>
    <mergeCell ref="B21:B24"/>
    <mergeCell ref="I23:I25"/>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H191"/>
  <sheetViews>
    <sheetView showZeros="0" zoomScale="75" zoomScaleNormal="75" zoomScaleSheetLayoutView="80" workbookViewId="0"/>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3" width="9" style="26"/>
    <col min="24" max="24" width="0" style="26" hidden="1" customWidth="1"/>
    <col min="25" max="25" width="22.25" style="26" hidden="1" customWidth="1"/>
    <col min="26" max="37" width="0" style="26" hidden="1" customWidth="1"/>
    <col min="38"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1" spans="2:34" ht="9.9499999999999993" customHeight="1" thickBot="1" x14ac:dyDescent="0.2"/>
    <row r="2" spans="2:34" ht="24.95" customHeight="1" thickBot="1" x14ac:dyDescent="0.2">
      <c r="B2" s="26" t="s">
        <v>1009</v>
      </c>
      <c r="C2" s="28"/>
      <c r="D2" s="5"/>
      <c r="E2" s="5"/>
      <c r="F2" s="28"/>
      <c r="G2" s="99"/>
      <c r="H2" s="109"/>
      <c r="I2" s="99"/>
      <c r="J2" s="99"/>
      <c r="K2" s="99"/>
      <c r="L2" s="99"/>
      <c r="M2" s="99"/>
      <c r="N2" s="99"/>
      <c r="O2" s="5"/>
      <c r="X2" s="710" t="s">
        <v>976</v>
      </c>
      <c r="Y2" s="710"/>
      <c r="Z2" s="710"/>
      <c r="AA2" s="710"/>
      <c r="AB2" s="711"/>
      <c r="AC2" s="712"/>
      <c r="AD2" s="712"/>
      <c r="AE2" s="710"/>
      <c r="AF2" s="710"/>
      <c r="AG2" s="710"/>
      <c r="AH2" s="712"/>
    </row>
    <row r="3" spans="2:34" ht="15" customHeight="1" thickBot="1" x14ac:dyDescent="0.2">
      <c r="B3" s="26" t="s">
        <v>166</v>
      </c>
      <c r="I3" s="5" t="s">
        <v>167</v>
      </c>
      <c r="P3" s="161" t="s">
        <v>190</v>
      </c>
      <c r="X3" s="710"/>
      <c r="Y3" s="713" t="s">
        <v>107</v>
      </c>
      <c r="Z3" s="713" t="s">
        <v>274</v>
      </c>
      <c r="AA3" s="713" t="s">
        <v>275</v>
      </c>
      <c r="AB3" s="714" t="s">
        <v>977</v>
      </c>
      <c r="AC3" s="713" t="s">
        <v>277</v>
      </c>
      <c r="AD3" s="713" t="s">
        <v>319</v>
      </c>
      <c r="AE3" s="713" t="s">
        <v>278</v>
      </c>
      <c r="AF3" s="713" t="s">
        <v>279</v>
      </c>
      <c r="AG3" s="713" t="s">
        <v>978</v>
      </c>
      <c r="AH3" s="713" t="s">
        <v>979</v>
      </c>
    </row>
    <row r="4" spans="2:34" ht="15" customHeight="1" thickBot="1" x14ac:dyDescent="0.2">
      <c r="B4" s="236" t="s">
        <v>70</v>
      </c>
      <c r="C4" s="148" t="s">
        <v>139</v>
      </c>
      <c r="D4" s="148" t="s">
        <v>108</v>
      </c>
      <c r="E4" s="148" t="s">
        <v>109</v>
      </c>
      <c r="F4" s="148" t="s">
        <v>21</v>
      </c>
      <c r="G4" s="136" t="s">
        <v>110</v>
      </c>
      <c r="H4" s="149"/>
      <c r="I4" s="1215" t="s">
        <v>70</v>
      </c>
      <c r="J4" s="1213" t="s">
        <v>142</v>
      </c>
      <c r="K4" s="742" t="s">
        <v>261</v>
      </c>
      <c r="L4" s="742" t="s">
        <v>111</v>
      </c>
      <c r="M4" s="1213" t="s">
        <v>21</v>
      </c>
      <c r="N4" s="1214" t="s">
        <v>110</v>
      </c>
      <c r="O4" s="171"/>
      <c r="P4" s="237" t="s">
        <v>145</v>
      </c>
      <c r="Q4" s="238" t="s">
        <v>146</v>
      </c>
      <c r="R4" s="238" t="s">
        <v>147</v>
      </c>
      <c r="S4" s="238" t="s">
        <v>148</v>
      </c>
      <c r="T4" s="1216" t="s">
        <v>149</v>
      </c>
      <c r="U4" s="1103"/>
      <c r="V4" s="239" t="s">
        <v>150</v>
      </c>
      <c r="X4" s="715"/>
      <c r="Y4" s="716" t="s">
        <v>292</v>
      </c>
      <c r="Z4" s="717">
        <v>500</v>
      </c>
      <c r="AA4" s="717">
        <v>40</v>
      </c>
      <c r="AB4" s="718">
        <f>Z4/AA4*1000</f>
        <v>12500</v>
      </c>
      <c r="AC4" s="711">
        <v>1</v>
      </c>
      <c r="AD4" s="711">
        <f>AB4*AC4</f>
        <v>12500</v>
      </c>
      <c r="AE4" s="719">
        <v>5440</v>
      </c>
      <c r="AF4" s="719">
        <v>20000</v>
      </c>
      <c r="AG4" s="720">
        <f t="shared" ref="AG4" si="0">ROUNDUP((AE4/AF4),2)</f>
        <v>0.28000000000000003</v>
      </c>
      <c r="AH4" s="717">
        <f t="shared" ref="AH4" si="1">AB4*AC4*AG4</f>
        <v>3500.0000000000005</v>
      </c>
    </row>
    <row r="5" spans="2:34" ht="15" customHeight="1" thickBot="1" x14ac:dyDescent="0.2">
      <c r="B5" s="1209" t="s">
        <v>133</v>
      </c>
      <c r="C5" s="307" t="s">
        <v>1020</v>
      </c>
      <c r="D5" s="25">
        <v>2</v>
      </c>
      <c r="E5" s="31" t="s">
        <v>137</v>
      </c>
      <c r="F5" s="25">
        <v>12000</v>
      </c>
      <c r="G5" s="334">
        <f t="shared" ref="G5:G6" si="2">D5*F5</f>
        <v>24000</v>
      </c>
      <c r="H5" s="150"/>
      <c r="I5" s="1155"/>
      <c r="J5" s="1157"/>
      <c r="K5" s="709" t="s">
        <v>113</v>
      </c>
      <c r="L5" s="709" t="s">
        <v>262</v>
      </c>
      <c r="M5" s="1157"/>
      <c r="N5" s="1159"/>
      <c r="O5" s="171"/>
      <c r="P5" s="240"/>
      <c r="Q5" s="134"/>
      <c r="R5" s="169"/>
      <c r="S5" s="134"/>
      <c r="T5" s="1217"/>
      <c r="U5" s="1150"/>
      <c r="V5" s="164"/>
      <c r="X5" s="715" t="s">
        <v>308</v>
      </c>
      <c r="Y5" s="721" t="s">
        <v>295</v>
      </c>
      <c r="Z5" s="711">
        <v>500</v>
      </c>
      <c r="AA5" s="711">
        <v>3000</v>
      </c>
      <c r="AB5" s="718">
        <f>Z5/AA5*1000</f>
        <v>166.66666666666666</v>
      </c>
      <c r="AC5" s="711">
        <v>1</v>
      </c>
      <c r="AD5" s="711">
        <f t="shared" ref="AD5:AD12" si="3">AB5*AC5</f>
        <v>166.66666666666666</v>
      </c>
      <c r="AE5" s="719">
        <v>5780</v>
      </c>
      <c r="AF5" s="719">
        <v>500</v>
      </c>
      <c r="AG5" s="720">
        <f t="shared" ref="AG5:AG9" si="4">ROUNDUP((AE5/AF5),2)</f>
        <v>11.56</v>
      </c>
      <c r="AH5" s="717">
        <f t="shared" ref="AH5:AH9" si="5">AB5*AC5*AG5</f>
        <v>1926.6666666666667</v>
      </c>
    </row>
    <row r="6" spans="2:34" ht="15" customHeight="1" thickBot="1" x14ac:dyDescent="0.2">
      <c r="B6" s="1200"/>
      <c r="C6" s="307"/>
      <c r="D6" s="25"/>
      <c r="E6" s="31"/>
      <c r="F6" s="25"/>
      <c r="G6" s="138">
        <f t="shared" si="2"/>
        <v>0</v>
      </c>
      <c r="H6" s="150"/>
      <c r="I6" s="1199" t="s">
        <v>141</v>
      </c>
      <c r="J6" s="307" t="s">
        <v>468</v>
      </c>
      <c r="K6" s="436">
        <v>0.5</v>
      </c>
      <c r="L6" s="436">
        <v>2</v>
      </c>
      <c r="M6" s="436">
        <v>116.8</v>
      </c>
      <c r="N6" s="138">
        <f>K6*L6*M6</f>
        <v>116.8</v>
      </c>
      <c r="O6" s="171"/>
      <c r="P6" s="240"/>
      <c r="Q6" s="134"/>
      <c r="R6" s="169"/>
      <c r="S6" s="134"/>
      <c r="T6" s="1217"/>
      <c r="U6" s="1150"/>
      <c r="V6" s="164"/>
      <c r="X6" s="715"/>
      <c r="Y6" s="721" t="s">
        <v>296</v>
      </c>
      <c r="Z6" s="711">
        <v>500</v>
      </c>
      <c r="AA6" s="711">
        <v>600</v>
      </c>
      <c r="AB6" s="718">
        <f t="shared" ref="AB6:AB12" si="6">Z6/AA6*1000</f>
        <v>833.33333333333337</v>
      </c>
      <c r="AC6" s="711">
        <v>1</v>
      </c>
      <c r="AD6" s="711">
        <f t="shared" si="3"/>
        <v>833.33333333333337</v>
      </c>
      <c r="AE6" s="719">
        <v>1430</v>
      </c>
      <c r="AF6" s="719">
        <v>1000</v>
      </c>
      <c r="AG6" s="720">
        <f t="shared" si="4"/>
        <v>1.43</v>
      </c>
      <c r="AH6" s="717">
        <f t="shared" si="5"/>
        <v>1191.6666666666667</v>
      </c>
    </row>
    <row r="7" spans="2:34" ht="15" customHeight="1" thickBot="1" x14ac:dyDescent="0.2">
      <c r="B7" s="1201"/>
      <c r="C7" s="139" t="s">
        <v>114</v>
      </c>
      <c r="D7" s="139"/>
      <c r="E7" s="139"/>
      <c r="F7" s="139"/>
      <c r="G7" s="140">
        <f>SUM(G5:G6)</f>
        <v>24000</v>
      </c>
      <c r="H7" s="150"/>
      <c r="I7" s="1200"/>
      <c r="J7" s="307" t="s">
        <v>470</v>
      </c>
      <c r="K7" s="436">
        <v>1.8</v>
      </c>
      <c r="L7" s="436">
        <v>1</v>
      </c>
      <c r="M7" s="436">
        <v>116.8</v>
      </c>
      <c r="N7" s="138">
        <f t="shared" ref="N7:N9" si="7">K7*L7*M7</f>
        <v>210.24</v>
      </c>
      <c r="O7" s="171"/>
      <c r="P7" s="240"/>
      <c r="Q7" s="134"/>
      <c r="R7" s="302"/>
      <c r="S7" s="134"/>
      <c r="T7" s="1217"/>
      <c r="U7" s="1150"/>
      <c r="V7" s="164"/>
      <c r="X7" s="715" t="s">
        <v>307</v>
      </c>
      <c r="Y7" s="721" t="s">
        <v>298</v>
      </c>
      <c r="Z7" s="711">
        <v>500</v>
      </c>
      <c r="AA7" s="711">
        <v>2000</v>
      </c>
      <c r="AB7" s="718">
        <f t="shared" si="6"/>
        <v>250</v>
      </c>
      <c r="AC7" s="711">
        <v>2</v>
      </c>
      <c r="AD7" s="711">
        <f t="shared" si="3"/>
        <v>500</v>
      </c>
      <c r="AE7" s="719">
        <v>2030</v>
      </c>
      <c r="AF7" s="719">
        <v>500</v>
      </c>
      <c r="AG7" s="720">
        <f t="shared" si="4"/>
        <v>4.0599999999999996</v>
      </c>
      <c r="AH7" s="717">
        <f t="shared" si="5"/>
        <v>2029.9999999999998</v>
      </c>
    </row>
    <row r="8" spans="2:34" ht="15" customHeight="1" thickTop="1" thickBot="1" x14ac:dyDescent="0.2">
      <c r="B8" s="1202" t="s">
        <v>131</v>
      </c>
      <c r="C8" s="307" t="s">
        <v>611</v>
      </c>
      <c r="D8" s="25">
        <v>5</v>
      </c>
      <c r="E8" s="31" t="s">
        <v>903</v>
      </c>
      <c r="F8" s="25">
        <v>936</v>
      </c>
      <c r="G8" s="138">
        <f>D8*F8</f>
        <v>4680</v>
      </c>
      <c r="H8" s="150"/>
      <c r="I8" s="1200"/>
      <c r="J8" s="307" t="s">
        <v>471</v>
      </c>
      <c r="K8" s="436">
        <v>2</v>
      </c>
      <c r="L8" s="436">
        <v>1</v>
      </c>
      <c r="M8" s="436">
        <v>116.8</v>
      </c>
      <c r="N8" s="138">
        <f t="shared" si="7"/>
        <v>233.6</v>
      </c>
      <c r="O8" s="171"/>
      <c r="P8" s="240"/>
      <c r="Q8" s="134"/>
      <c r="R8" s="302"/>
      <c r="S8" s="134"/>
      <c r="T8" s="1217"/>
      <c r="U8" s="1150"/>
      <c r="V8" s="164"/>
      <c r="X8" s="715"/>
      <c r="Y8" s="721" t="s">
        <v>297</v>
      </c>
      <c r="Z8" s="711">
        <v>500</v>
      </c>
      <c r="AA8" s="711">
        <v>200</v>
      </c>
      <c r="AB8" s="718">
        <f t="shared" si="6"/>
        <v>2500</v>
      </c>
      <c r="AC8" s="711">
        <v>2</v>
      </c>
      <c r="AD8" s="711">
        <f t="shared" si="3"/>
        <v>5000</v>
      </c>
      <c r="AE8" s="719">
        <v>2030</v>
      </c>
      <c r="AF8" s="719">
        <v>10000</v>
      </c>
      <c r="AG8" s="720">
        <f t="shared" si="4"/>
        <v>0.21000000000000002</v>
      </c>
      <c r="AH8" s="717">
        <f t="shared" si="5"/>
        <v>1050</v>
      </c>
    </row>
    <row r="9" spans="2:34" ht="15" customHeight="1" thickBot="1" x14ac:dyDescent="0.2">
      <c r="B9" s="1200"/>
      <c r="C9" s="307"/>
      <c r="D9" s="25"/>
      <c r="E9" s="31"/>
      <c r="F9" s="25"/>
      <c r="G9" s="138">
        <f>D9*F9</f>
        <v>0</v>
      </c>
      <c r="H9" s="150"/>
      <c r="I9" s="1200"/>
      <c r="J9" s="307"/>
      <c r="K9" s="436"/>
      <c r="L9" s="436"/>
      <c r="M9" s="436"/>
      <c r="N9" s="138">
        <f t="shared" si="7"/>
        <v>0</v>
      </c>
      <c r="O9" s="171"/>
      <c r="P9" s="240"/>
      <c r="Q9" s="134"/>
      <c r="R9" s="169"/>
      <c r="S9" s="134"/>
      <c r="T9" s="1217"/>
      <c r="U9" s="1150"/>
      <c r="V9" s="164"/>
      <c r="X9" s="715" t="s">
        <v>309</v>
      </c>
      <c r="Y9" s="721" t="s">
        <v>299</v>
      </c>
      <c r="Z9" s="711">
        <v>500</v>
      </c>
      <c r="AA9" s="711">
        <v>600</v>
      </c>
      <c r="AB9" s="718">
        <f t="shared" si="6"/>
        <v>833.33333333333337</v>
      </c>
      <c r="AC9" s="711">
        <v>3</v>
      </c>
      <c r="AD9" s="711">
        <f t="shared" si="3"/>
        <v>2500</v>
      </c>
      <c r="AE9" s="719">
        <v>1510</v>
      </c>
      <c r="AF9" s="719">
        <v>1000</v>
      </c>
      <c r="AG9" s="720">
        <f t="shared" si="4"/>
        <v>1.51</v>
      </c>
      <c r="AH9" s="717">
        <f t="shared" si="5"/>
        <v>3775</v>
      </c>
    </row>
    <row r="10" spans="2:34" ht="15" customHeight="1" thickBot="1" x14ac:dyDescent="0.2">
      <c r="B10" s="1200"/>
      <c r="C10" s="307"/>
      <c r="D10" s="25"/>
      <c r="E10" s="31"/>
      <c r="F10" s="25"/>
      <c r="G10" s="138">
        <f>D10*F10</f>
        <v>0</v>
      </c>
      <c r="H10" s="150"/>
      <c r="I10" s="1201"/>
      <c r="J10" s="241" t="s">
        <v>194</v>
      </c>
      <c r="K10" s="157">
        <f>SUM(K6:K9)</f>
        <v>4.3</v>
      </c>
      <c r="L10" s="157">
        <f>SUM(L6:L9)</f>
        <v>4</v>
      </c>
      <c r="M10" s="157"/>
      <c r="N10" s="153">
        <f>SUM(N6:N9)</f>
        <v>560.64</v>
      </c>
      <c r="O10" s="171"/>
      <c r="P10" s="240"/>
      <c r="Q10" s="134"/>
      <c r="R10" s="169"/>
      <c r="S10" s="134"/>
      <c r="T10" s="1217"/>
      <c r="U10" s="1150"/>
      <c r="V10" s="164"/>
      <c r="X10" s="715"/>
      <c r="Y10" s="721" t="s">
        <v>304</v>
      </c>
      <c r="Z10" s="711">
        <v>500</v>
      </c>
      <c r="AA10" s="711">
        <v>1500</v>
      </c>
      <c r="AB10" s="718">
        <f t="shared" si="6"/>
        <v>333.33333333333331</v>
      </c>
      <c r="AC10" s="711">
        <v>1</v>
      </c>
      <c r="AD10" s="711">
        <f t="shared" si="3"/>
        <v>333.33333333333331</v>
      </c>
      <c r="AE10" s="719">
        <v>4630</v>
      </c>
      <c r="AF10" s="719">
        <v>500</v>
      </c>
      <c r="AG10" s="720">
        <f t="shared" ref="AG10:AG11" si="8">ROUNDUP((AE10/AF10),2)</f>
        <v>9.26</v>
      </c>
      <c r="AH10" s="717">
        <f t="shared" ref="AH10:AH11" si="9">AB10*AC10*AG10</f>
        <v>3086.6666666666665</v>
      </c>
    </row>
    <row r="11" spans="2:34" ht="15" customHeight="1" thickTop="1" thickBot="1" x14ac:dyDescent="0.2">
      <c r="B11" s="1201"/>
      <c r="C11" s="141" t="s">
        <v>115</v>
      </c>
      <c r="D11" s="142"/>
      <c r="E11" s="142"/>
      <c r="F11" s="142"/>
      <c r="G11" s="143">
        <f>SUM(G8:G10)</f>
        <v>4680</v>
      </c>
      <c r="H11" s="150"/>
      <c r="I11" s="1202" t="s">
        <v>195</v>
      </c>
      <c r="J11" s="307" t="s">
        <v>324</v>
      </c>
      <c r="K11" s="436">
        <v>2.5</v>
      </c>
      <c r="L11" s="436">
        <v>1</v>
      </c>
      <c r="M11" s="436">
        <v>158.4</v>
      </c>
      <c r="N11" s="138">
        <f>K11*L11*M11</f>
        <v>396</v>
      </c>
      <c r="O11" s="171"/>
      <c r="P11" s="165" t="s">
        <v>26</v>
      </c>
      <c r="Q11" s="166"/>
      <c r="R11" s="166"/>
      <c r="S11" s="166"/>
      <c r="T11" s="1171"/>
      <c r="U11" s="1172"/>
      <c r="V11" s="167">
        <f>SUM(V5:V10)</f>
        <v>0</v>
      </c>
      <c r="X11" s="715"/>
      <c r="Y11" s="721" t="s">
        <v>305</v>
      </c>
      <c r="Z11" s="711">
        <v>500</v>
      </c>
      <c r="AA11" s="711">
        <v>400</v>
      </c>
      <c r="AB11" s="718">
        <f t="shared" si="6"/>
        <v>1250</v>
      </c>
      <c r="AC11" s="711">
        <v>1</v>
      </c>
      <c r="AD11" s="711">
        <f t="shared" si="3"/>
        <v>1250</v>
      </c>
      <c r="AE11" s="719">
        <v>880</v>
      </c>
      <c r="AF11" s="719">
        <v>1000</v>
      </c>
      <c r="AG11" s="720">
        <f t="shared" si="8"/>
        <v>0.88</v>
      </c>
      <c r="AH11" s="717">
        <f t="shared" si="9"/>
        <v>1100</v>
      </c>
    </row>
    <row r="12" spans="2:34" ht="15" customHeight="1" thickTop="1" thickBot="1" x14ac:dyDescent="0.2">
      <c r="B12" s="1202" t="s">
        <v>132</v>
      </c>
      <c r="C12" s="307" t="s">
        <v>1024</v>
      </c>
      <c r="D12" s="52">
        <v>18</v>
      </c>
      <c r="E12" s="31" t="s">
        <v>958</v>
      </c>
      <c r="F12" s="25">
        <v>3363</v>
      </c>
      <c r="G12" s="138">
        <f>D12*F12</f>
        <v>60534</v>
      </c>
      <c r="H12" s="150"/>
      <c r="I12" s="1200"/>
      <c r="J12" s="307" t="s">
        <v>325</v>
      </c>
      <c r="K12" s="436">
        <v>2</v>
      </c>
      <c r="L12" s="436">
        <v>1</v>
      </c>
      <c r="M12" s="436">
        <v>158.4</v>
      </c>
      <c r="N12" s="138">
        <f t="shared" ref="N12:N15" si="10">K12*L12*M12</f>
        <v>316.8</v>
      </c>
      <c r="O12" s="171"/>
      <c r="X12" s="715"/>
      <c r="Y12" s="721" t="s">
        <v>306</v>
      </c>
      <c r="Z12" s="711">
        <v>500</v>
      </c>
      <c r="AA12" s="711">
        <v>1500</v>
      </c>
      <c r="AB12" s="718">
        <f t="shared" si="6"/>
        <v>333.33333333333331</v>
      </c>
      <c r="AC12" s="711">
        <v>1</v>
      </c>
      <c r="AD12" s="711">
        <f t="shared" si="3"/>
        <v>333.33333333333331</v>
      </c>
      <c r="AE12" s="719">
        <v>3690</v>
      </c>
      <c r="AF12" s="719">
        <v>500</v>
      </c>
      <c r="AG12" s="720">
        <f t="shared" ref="AG12" si="11">ROUNDUP((AE12/AF12),2)</f>
        <v>7.38</v>
      </c>
      <c r="AH12" s="717">
        <f t="shared" ref="AH12" si="12">AB12*AC12*AG12</f>
        <v>2460</v>
      </c>
    </row>
    <row r="13" spans="2:34" ht="15" customHeight="1" thickBot="1" x14ac:dyDescent="0.2">
      <c r="B13" s="1200"/>
      <c r="C13" s="25"/>
      <c r="D13" s="25"/>
      <c r="E13" s="31"/>
      <c r="F13" s="25"/>
      <c r="G13" s="138">
        <f>D13*F13</f>
        <v>0</v>
      </c>
      <c r="H13" s="150"/>
      <c r="I13" s="1200"/>
      <c r="J13" s="307" t="s">
        <v>469</v>
      </c>
      <c r="K13" s="436">
        <v>3.1</v>
      </c>
      <c r="L13" s="436">
        <v>2</v>
      </c>
      <c r="M13" s="436">
        <v>158.4</v>
      </c>
      <c r="N13" s="138">
        <f t="shared" si="10"/>
        <v>982.08</v>
      </c>
      <c r="O13" s="171"/>
      <c r="P13" s="161" t="s">
        <v>191</v>
      </c>
      <c r="X13" s="715"/>
      <c r="Y13" s="721"/>
      <c r="Z13" s="711"/>
      <c r="AA13" s="711"/>
      <c r="AB13" s="718"/>
      <c r="AC13" s="711"/>
      <c r="AD13" s="711"/>
      <c r="AE13" s="719"/>
      <c r="AF13" s="719"/>
      <c r="AG13" s="720"/>
      <c r="AH13" s="717"/>
    </row>
    <row r="14" spans="2:34" ht="15" customHeight="1" thickBot="1" x14ac:dyDescent="0.2">
      <c r="B14" s="1200"/>
      <c r="C14" s="25"/>
      <c r="D14" s="25"/>
      <c r="E14" s="31"/>
      <c r="F14" s="25"/>
      <c r="G14" s="138">
        <f>D14*F14</f>
        <v>0</v>
      </c>
      <c r="H14" s="150"/>
      <c r="I14" s="1200"/>
      <c r="J14" s="307" t="s">
        <v>472</v>
      </c>
      <c r="K14" s="436">
        <v>4.2</v>
      </c>
      <c r="L14" s="436">
        <v>1</v>
      </c>
      <c r="M14" s="436">
        <v>158.4</v>
      </c>
      <c r="N14" s="138">
        <f t="shared" si="10"/>
        <v>665.28000000000009</v>
      </c>
      <c r="O14" s="171"/>
      <c r="P14" s="520" t="s">
        <v>151</v>
      </c>
      <c r="Q14" s="521" t="s">
        <v>146</v>
      </c>
      <c r="R14" s="521" t="s">
        <v>147</v>
      </c>
      <c r="S14" s="521" t="s">
        <v>576</v>
      </c>
      <c r="T14" s="521" t="s">
        <v>149</v>
      </c>
      <c r="U14" s="534" t="s">
        <v>233</v>
      </c>
      <c r="V14" s="522" t="s">
        <v>150</v>
      </c>
      <c r="X14" s="715"/>
      <c r="Y14" s="721"/>
      <c r="Z14" s="711"/>
      <c r="AA14" s="711"/>
      <c r="AB14" s="718"/>
      <c r="AC14" s="711"/>
      <c r="AD14" s="711"/>
      <c r="AE14" s="719"/>
      <c r="AF14" s="719"/>
      <c r="AG14" s="720"/>
      <c r="AH14" s="717"/>
    </row>
    <row r="15" spans="2:34" ht="15" customHeight="1" thickBot="1" x14ac:dyDescent="0.2">
      <c r="B15" s="1200"/>
      <c r="C15" s="25"/>
      <c r="D15" s="25"/>
      <c r="E15" s="25"/>
      <c r="F15" s="25"/>
      <c r="G15" s="138">
        <f t="shared" ref="G15" si="13">D15*F15</f>
        <v>0</v>
      </c>
      <c r="H15" s="150"/>
      <c r="I15" s="1200"/>
      <c r="J15" s="307" t="s">
        <v>805</v>
      </c>
      <c r="K15" s="436">
        <v>4</v>
      </c>
      <c r="L15" s="436">
        <v>2</v>
      </c>
      <c r="M15" s="436">
        <v>158.4</v>
      </c>
      <c r="N15" s="138">
        <f t="shared" si="10"/>
        <v>1267.2</v>
      </c>
      <c r="O15" s="171"/>
      <c r="P15" s="437" t="s">
        <v>328</v>
      </c>
      <c r="Q15" s="134">
        <v>80</v>
      </c>
      <c r="R15" s="651" t="s">
        <v>588</v>
      </c>
      <c r="S15" s="134">
        <v>800</v>
      </c>
      <c r="T15" s="134">
        <v>10</v>
      </c>
      <c r="U15" s="306">
        <v>1000</v>
      </c>
      <c r="V15" s="490">
        <f>Q15*S15/T15/U15*10</f>
        <v>64</v>
      </c>
      <c r="X15" s="715"/>
      <c r="Y15" s="722" t="s">
        <v>115</v>
      </c>
      <c r="Z15" s="723"/>
      <c r="AA15" s="723"/>
      <c r="AB15" s="718"/>
      <c r="AC15" s="723"/>
      <c r="AD15" s="723"/>
      <c r="AE15" s="723"/>
      <c r="AF15" s="723"/>
      <c r="AG15" s="720"/>
      <c r="AH15" s="723">
        <f>SUM(AH4:AH14)</f>
        <v>20120</v>
      </c>
    </row>
    <row r="16" spans="2:34" ht="15" customHeight="1" thickBot="1" x14ac:dyDescent="0.2">
      <c r="B16" s="1201"/>
      <c r="C16" s="141" t="s">
        <v>115</v>
      </c>
      <c r="D16" s="142"/>
      <c r="E16" s="142"/>
      <c r="F16" s="142"/>
      <c r="G16" s="143">
        <f>SUM(G12:G15)</f>
        <v>60534</v>
      </c>
      <c r="H16" s="150"/>
      <c r="I16" s="1200"/>
      <c r="J16" s="25"/>
      <c r="K16" s="156"/>
      <c r="L16" s="156"/>
      <c r="M16" s="436"/>
      <c r="N16" s="138"/>
      <c r="O16" s="171"/>
      <c r="P16" s="437" t="s">
        <v>329</v>
      </c>
      <c r="Q16" s="134">
        <v>2</v>
      </c>
      <c r="R16" s="651" t="s">
        <v>588</v>
      </c>
      <c r="S16" s="134">
        <v>9000</v>
      </c>
      <c r="T16" s="134">
        <v>10</v>
      </c>
      <c r="U16" s="306">
        <v>1000</v>
      </c>
      <c r="V16" s="490">
        <f t="shared" ref="V16:V27" si="14">Q16*S16/T16*(10/U16)</f>
        <v>18</v>
      </c>
      <c r="X16" s="715"/>
      <c r="Y16" s="716" t="s">
        <v>311</v>
      </c>
      <c r="Z16" s="717">
        <v>500</v>
      </c>
      <c r="AA16" s="717">
        <v>80</v>
      </c>
      <c r="AB16" s="724">
        <f t="shared" ref="AB16:AB24" si="15">Z16/AA16*1000</f>
        <v>6250</v>
      </c>
      <c r="AC16" s="717">
        <v>1</v>
      </c>
      <c r="AD16" s="711">
        <f t="shared" ref="AD16:AD24" si="16">AB16*AC16</f>
        <v>6250</v>
      </c>
      <c r="AE16" s="725">
        <v>8210</v>
      </c>
      <c r="AF16" s="725">
        <v>20000</v>
      </c>
      <c r="AG16" s="720">
        <f t="shared" ref="AG16:AG24" si="17">ROUNDUP((AE16/AF16),2)</f>
        <v>0.42</v>
      </c>
      <c r="AH16" s="717">
        <f t="shared" ref="AH16:AH26" si="18">AB16*AC16*AG16</f>
        <v>2625</v>
      </c>
    </row>
    <row r="17" spans="2:34" ht="15" customHeight="1" thickTop="1" thickBot="1" x14ac:dyDescent="0.2">
      <c r="B17" s="1202" t="s">
        <v>134</v>
      </c>
      <c r="C17" s="25"/>
      <c r="D17" s="25"/>
      <c r="E17" s="31"/>
      <c r="F17" s="25"/>
      <c r="G17" s="138">
        <f t="shared" ref="G17" si="19">D17*F17</f>
        <v>0</v>
      </c>
      <c r="H17" s="150"/>
      <c r="I17" s="1201"/>
      <c r="J17" s="241" t="s">
        <v>194</v>
      </c>
      <c r="K17" s="157">
        <f>SUM(K11:K16)</f>
        <v>15.8</v>
      </c>
      <c r="L17" s="157">
        <f>SUM(L11:L16)</f>
        <v>7</v>
      </c>
      <c r="M17" s="157"/>
      <c r="N17" s="153">
        <f>SUM(N11:N16)</f>
        <v>3627.3600000000006</v>
      </c>
      <c r="O17" s="171"/>
      <c r="P17" s="240" t="s">
        <v>332</v>
      </c>
      <c r="Q17" s="134">
        <v>1</v>
      </c>
      <c r="R17" s="296" t="s">
        <v>78</v>
      </c>
      <c r="S17" s="134">
        <v>30000</v>
      </c>
      <c r="T17" s="134">
        <v>7</v>
      </c>
      <c r="U17" s="306">
        <v>1000</v>
      </c>
      <c r="V17" s="490">
        <f t="shared" si="14"/>
        <v>42.857142857142854</v>
      </c>
      <c r="X17" s="715"/>
      <c r="Y17" s="716" t="s">
        <v>293</v>
      </c>
      <c r="Z17" s="717">
        <v>500</v>
      </c>
      <c r="AA17" s="717">
        <v>1000</v>
      </c>
      <c r="AB17" s="718">
        <f t="shared" si="15"/>
        <v>500</v>
      </c>
      <c r="AC17" s="711">
        <v>1</v>
      </c>
      <c r="AD17" s="711">
        <f t="shared" si="16"/>
        <v>500</v>
      </c>
      <c r="AE17" s="719">
        <v>2240</v>
      </c>
      <c r="AF17" s="719">
        <v>500</v>
      </c>
      <c r="AG17" s="720">
        <f t="shared" si="17"/>
        <v>4.4800000000000004</v>
      </c>
      <c r="AH17" s="717">
        <f t="shared" si="18"/>
        <v>2240</v>
      </c>
    </row>
    <row r="18" spans="2:34" ht="15" customHeight="1" thickTop="1" thickBot="1" x14ac:dyDescent="0.2">
      <c r="B18" s="1200"/>
      <c r="C18" s="25"/>
      <c r="D18" s="25"/>
      <c r="E18" s="31"/>
      <c r="F18" s="25"/>
      <c r="G18" s="138">
        <f>D18*F18</f>
        <v>0</v>
      </c>
      <c r="H18" s="150"/>
      <c r="I18" s="1202" t="s">
        <v>143</v>
      </c>
      <c r="J18" s="25" t="s">
        <v>326</v>
      </c>
      <c r="K18" s="156">
        <v>1</v>
      </c>
      <c r="L18" s="156">
        <v>0.5</v>
      </c>
      <c r="M18" s="436">
        <v>168.4</v>
      </c>
      <c r="N18" s="138">
        <f>K18*L18*M18</f>
        <v>84.2</v>
      </c>
      <c r="O18" s="171"/>
      <c r="P18" s="240" t="s">
        <v>330</v>
      </c>
      <c r="Q18" s="134">
        <v>2</v>
      </c>
      <c r="R18" s="296" t="s">
        <v>234</v>
      </c>
      <c r="S18" s="134">
        <v>3000</v>
      </c>
      <c r="T18" s="134">
        <v>3</v>
      </c>
      <c r="U18" s="306">
        <v>1000</v>
      </c>
      <c r="V18" s="490">
        <f t="shared" si="14"/>
        <v>20</v>
      </c>
      <c r="X18" s="715"/>
      <c r="Y18" s="716" t="s">
        <v>294</v>
      </c>
      <c r="Z18" s="717">
        <v>500</v>
      </c>
      <c r="AA18" s="717">
        <v>4000</v>
      </c>
      <c r="AB18" s="718">
        <f t="shared" si="15"/>
        <v>125</v>
      </c>
      <c r="AC18" s="711">
        <v>1</v>
      </c>
      <c r="AD18" s="711">
        <f t="shared" si="16"/>
        <v>125</v>
      </c>
      <c r="AE18" s="719">
        <v>3460</v>
      </c>
      <c r="AF18" s="719">
        <v>250</v>
      </c>
      <c r="AG18" s="720">
        <f t="shared" si="17"/>
        <v>13.84</v>
      </c>
      <c r="AH18" s="717">
        <f t="shared" si="18"/>
        <v>1730</v>
      </c>
    </row>
    <row r="19" spans="2:34" ht="15" customHeight="1" thickBot="1" x14ac:dyDescent="0.2">
      <c r="B19" s="1200"/>
      <c r="C19" s="25"/>
      <c r="D19" s="25"/>
      <c r="E19" s="25"/>
      <c r="F19" s="25"/>
      <c r="G19" s="138">
        <f t="shared" ref="G19" si="20">D19*F19</f>
        <v>0</v>
      </c>
      <c r="H19" s="150"/>
      <c r="I19" s="1200"/>
      <c r="J19" s="307" t="s">
        <v>327</v>
      </c>
      <c r="K19" s="436">
        <v>2.5</v>
      </c>
      <c r="L19" s="436">
        <v>0.5</v>
      </c>
      <c r="M19" s="436">
        <v>168.4</v>
      </c>
      <c r="N19" s="138">
        <f t="shared" ref="N19" si="21">K19*L19*M19</f>
        <v>210.5</v>
      </c>
      <c r="O19" s="171"/>
      <c r="P19" s="240" t="s">
        <v>331</v>
      </c>
      <c r="Q19" s="134">
        <v>2</v>
      </c>
      <c r="R19" s="651" t="s">
        <v>78</v>
      </c>
      <c r="S19" s="134">
        <v>2000</v>
      </c>
      <c r="T19" s="134">
        <v>3</v>
      </c>
      <c r="U19" s="306">
        <v>1000</v>
      </c>
      <c r="V19" s="490">
        <f t="shared" si="14"/>
        <v>13.333333333333332</v>
      </c>
      <c r="X19" s="715"/>
      <c r="Y19" s="721" t="s">
        <v>301</v>
      </c>
      <c r="Z19" s="711">
        <v>500</v>
      </c>
      <c r="AA19" s="711">
        <v>2000</v>
      </c>
      <c r="AB19" s="718">
        <f t="shared" si="15"/>
        <v>250</v>
      </c>
      <c r="AC19" s="711">
        <v>1</v>
      </c>
      <c r="AD19" s="711">
        <f t="shared" si="16"/>
        <v>250</v>
      </c>
      <c r="AE19" s="719">
        <v>2470</v>
      </c>
      <c r="AF19" s="719">
        <v>500</v>
      </c>
      <c r="AG19" s="720">
        <f t="shared" si="17"/>
        <v>4.9400000000000004</v>
      </c>
      <c r="AH19" s="717">
        <f t="shared" si="18"/>
        <v>1235</v>
      </c>
    </row>
    <row r="20" spans="2:34" ht="15" customHeight="1" thickBot="1" x14ac:dyDescent="0.2">
      <c r="B20" s="1201"/>
      <c r="C20" s="141" t="s">
        <v>115</v>
      </c>
      <c r="D20" s="142"/>
      <c r="E20" s="142"/>
      <c r="F20" s="142"/>
      <c r="G20" s="143">
        <f>SUM(G17:G19)</f>
        <v>0</v>
      </c>
      <c r="H20" s="150"/>
      <c r="I20" s="1200"/>
      <c r="J20" s="307"/>
      <c r="K20" s="436"/>
      <c r="L20" s="436"/>
      <c r="M20" s="436"/>
      <c r="N20" s="138">
        <f t="shared" ref="N20:N21" si="22">K20*L20*M20</f>
        <v>0</v>
      </c>
      <c r="O20" s="171"/>
      <c r="P20" s="240" t="s">
        <v>333</v>
      </c>
      <c r="Q20" s="134">
        <v>2</v>
      </c>
      <c r="R20" s="296" t="s">
        <v>234</v>
      </c>
      <c r="S20" s="134">
        <v>1000</v>
      </c>
      <c r="T20" s="134">
        <v>3</v>
      </c>
      <c r="U20" s="306">
        <v>1000</v>
      </c>
      <c r="V20" s="490">
        <f t="shared" si="14"/>
        <v>6.6666666666666661</v>
      </c>
      <c r="X20" s="715" t="s">
        <v>310</v>
      </c>
      <c r="Y20" s="721" t="s">
        <v>312</v>
      </c>
      <c r="Z20" s="711">
        <v>500</v>
      </c>
      <c r="AA20" s="711">
        <v>150</v>
      </c>
      <c r="AB20" s="718">
        <f t="shared" si="15"/>
        <v>3333.3333333333335</v>
      </c>
      <c r="AC20" s="711">
        <v>1</v>
      </c>
      <c r="AD20" s="711">
        <f t="shared" si="16"/>
        <v>3333.3333333333335</v>
      </c>
      <c r="AE20" s="719">
        <v>8210</v>
      </c>
      <c r="AF20" s="719">
        <v>20000</v>
      </c>
      <c r="AG20" s="720">
        <f t="shared" si="17"/>
        <v>0.42</v>
      </c>
      <c r="AH20" s="717">
        <f t="shared" si="18"/>
        <v>1400</v>
      </c>
    </row>
    <row r="21" spans="2:34" ht="15" customHeight="1" thickTop="1" thickBot="1" x14ac:dyDescent="0.2">
      <c r="B21" s="1202" t="s">
        <v>135</v>
      </c>
      <c r="C21" s="25"/>
      <c r="D21" s="25"/>
      <c r="E21" s="31"/>
      <c r="F21" s="25"/>
      <c r="G21" s="138">
        <f>D21*F21</f>
        <v>0</v>
      </c>
      <c r="H21" s="150"/>
      <c r="I21" s="1200"/>
      <c r="J21" s="307"/>
      <c r="K21" s="436"/>
      <c r="L21" s="156"/>
      <c r="M21" s="156"/>
      <c r="N21" s="138">
        <f t="shared" si="22"/>
        <v>0</v>
      </c>
      <c r="O21" s="171"/>
      <c r="P21" s="240" t="s">
        <v>351</v>
      </c>
      <c r="Q21" s="134">
        <v>2</v>
      </c>
      <c r="R21" s="651" t="s">
        <v>234</v>
      </c>
      <c r="S21" s="134">
        <v>1250</v>
      </c>
      <c r="T21" s="134">
        <v>10</v>
      </c>
      <c r="U21" s="306">
        <v>1000</v>
      </c>
      <c r="V21" s="490">
        <f t="shared" si="14"/>
        <v>2.5</v>
      </c>
      <c r="X21" s="715"/>
      <c r="Y21" s="721" t="s">
        <v>300</v>
      </c>
      <c r="Z21" s="711">
        <v>500</v>
      </c>
      <c r="AA21" s="711">
        <v>1000</v>
      </c>
      <c r="AB21" s="718">
        <f t="shared" si="15"/>
        <v>500</v>
      </c>
      <c r="AC21" s="711">
        <v>1</v>
      </c>
      <c r="AD21" s="711">
        <f t="shared" si="16"/>
        <v>500</v>
      </c>
      <c r="AE21" s="719">
        <v>2130</v>
      </c>
      <c r="AF21" s="719">
        <v>500</v>
      </c>
      <c r="AG21" s="720">
        <f t="shared" si="17"/>
        <v>4.26</v>
      </c>
      <c r="AH21" s="717">
        <f t="shared" si="18"/>
        <v>2130</v>
      </c>
    </row>
    <row r="22" spans="2:34" ht="15" customHeight="1" thickBot="1" x14ac:dyDescent="0.2">
      <c r="B22" s="1200"/>
      <c r="C22" s="25"/>
      <c r="D22" s="25"/>
      <c r="E22" s="31"/>
      <c r="F22" s="25"/>
      <c r="G22" s="138">
        <f>D22*F22</f>
        <v>0</v>
      </c>
      <c r="H22" s="150"/>
      <c r="I22" s="1201"/>
      <c r="J22" s="241" t="s">
        <v>196</v>
      </c>
      <c r="K22" s="157">
        <f>SUM(K18:K21)</f>
        <v>3.5</v>
      </c>
      <c r="L22" s="158">
        <f>SUM(L18:L21)</f>
        <v>1</v>
      </c>
      <c r="M22" s="159"/>
      <c r="N22" s="153">
        <f>SUM(N18:N21)</f>
        <v>294.7</v>
      </c>
      <c r="O22" s="171"/>
      <c r="P22" s="240" t="s">
        <v>352</v>
      </c>
      <c r="Q22" s="134">
        <v>4</v>
      </c>
      <c r="R22" s="651" t="s">
        <v>116</v>
      </c>
      <c r="S22" s="134">
        <v>7200</v>
      </c>
      <c r="T22" s="134">
        <v>10</v>
      </c>
      <c r="U22" s="306">
        <v>1000</v>
      </c>
      <c r="V22" s="490">
        <f t="shared" si="14"/>
        <v>28.8</v>
      </c>
      <c r="X22" s="715"/>
      <c r="Y22" s="721" t="s">
        <v>301</v>
      </c>
      <c r="Z22" s="711">
        <v>500</v>
      </c>
      <c r="AA22" s="711">
        <v>1500</v>
      </c>
      <c r="AB22" s="718">
        <f t="shared" si="15"/>
        <v>333.33333333333331</v>
      </c>
      <c r="AC22" s="711">
        <v>1</v>
      </c>
      <c r="AD22" s="711">
        <f t="shared" si="16"/>
        <v>333.33333333333331</v>
      </c>
      <c r="AE22" s="719">
        <v>2470</v>
      </c>
      <c r="AF22" s="719">
        <v>500</v>
      </c>
      <c r="AG22" s="720">
        <f t="shared" si="17"/>
        <v>4.9400000000000004</v>
      </c>
      <c r="AH22" s="717">
        <f t="shared" si="18"/>
        <v>1646.6666666666667</v>
      </c>
    </row>
    <row r="23" spans="2:34" ht="15" customHeight="1" thickTop="1" thickBot="1" x14ac:dyDescent="0.2">
      <c r="B23" s="1200"/>
      <c r="C23" s="25"/>
      <c r="D23" s="25"/>
      <c r="E23" s="31"/>
      <c r="F23" s="25"/>
      <c r="G23" s="138">
        <f>D23*F23</f>
        <v>0</v>
      </c>
      <c r="H23" s="150"/>
      <c r="I23" s="1202" t="s">
        <v>144</v>
      </c>
      <c r="J23" s="25"/>
      <c r="K23" s="156"/>
      <c r="L23" s="156"/>
      <c r="M23" s="156"/>
      <c r="N23" s="138">
        <f>K23*L23*M23</f>
        <v>0</v>
      </c>
      <c r="O23" s="171"/>
      <c r="P23" s="240" t="s">
        <v>353</v>
      </c>
      <c r="Q23" s="134">
        <v>2</v>
      </c>
      <c r="R23" s="651" t="s">
        <v>116</v>
      </c>
      <c r="S23" s="134">
        <v>10000</v>
      </c>
      <c r="T23" s="134">
        <v>10</v>
      </c>
      <c r="U23" s="306">
        <v>1000</v>
      </c>
      <c r="V23" s="490">
        <f t="shared" si="14"/>
        <v>20</v>
      </c>
      <c r="X23" s="715"/>
      <c r="Y23" s="721" t="s">
        <v>302</v>
      </c>
      <c r="Z23" s="711">
        <v>500</v>
      </c>
      <c r="AA23" s="711">
        <v>3000</v>
      </c>
      <c r="AB23" s="718">
        <f t="shared" si="15"/>
        <v>166.66666666666666</v>
      </c>
      <c r="AC23" s="711">
        <v>1</v>
      </c>
      <c r="AD23" s="711">
        <f t="shared" si="16"/>
        <v>166.66666666666666</v>
      </c>
      <c r="AE23" s="719">
        <v>4900</v>
      </c>
      <c r="AF23" s="719">
        <v>250</v>
      </c>
      <c r="AG23" s="720">
        <f t="shared" si="17"/>
        <v>19.600000000000001</v>
      </c>
      <c r="AH23" s="717">
        <f t="shared" si="18"/>
        <v>3266.6666666666665</v>
      </c>
    </row>
    <row r="24" spans="2:34" ht="15" customHeight="1" thickBot="1" x14ac:dyDescent="0.2">
      <c r="B24" s="1203"/>
      <c r="C24" s="144" t="s">
        <v>118</v>
      </c>
      <c r="D24" s="145"/>
      <c r="E24" s="145"/>
      <c r="F24" s="152"/>
      <c r="G24" s="146">
        <f>SUM(G21:G23)</f>
        <v>0</v>
      </c>
      <c r="I24" s="1200"/>
      <c r="J24" s="25"/>
      <c r="K24" s="156"/>
      <c r="L24" s="156"/>
      <c r="M24" s="156"/>
      <c r="N24" s="138">
        <f t="shared" ref="N24" si="23">K24*L24*M24</f>
        <v>0</v>
      </c>
      <c r="O24" s="171"/>
      <c r="P24" s="240" t="s">
        <v>354</v>
      </c>
      <c r="Q24" s="134">
        <v>1</v>
      </c>
      <c r="R24" s="651" t="s">
        <v>234</v>
      </c>
      <c r="S24" s="134">
        <v>2500</v>
      </c>
      <c r="T24" s="134">
        <v>10</v>
      </c>
      <c r="U24" s="306">
        <v>1000</v>
      </c>
      <c r="V24" s="490">
        <f t="shared" si="14"/>
        <v>2.5</v>
      </c>
      <c r="X24" s="715"/>
      <c r="Y24" s="721" t="s">
        <v>303</v>
      </c>
      <c r="Z24" s="711">
        <v>500</v>
      </c>
      <c r="AA24" s="711">
        <v>3000</v>
      </c>
      <c r="AB24" s="718">
        <f t="shared" si="15"/>
        <v>166.66666666666666</v>
      </c>
      <c r="AC24" s="711">
        <v>1</v>
      </c>
      <c r="AD24" s="711">
        <f t="shared" si="16"/>
        <v>166.66666666666666</v>
      </c>
      <c r="AE24" s="719">
        <v>4270</v>
      </c>
      <c r="AF24" s="719">
        <v>500</v>
      </c>
      <c r="AG24" s="720">
        <f t="shared" si="17"/>
        <v>8.5399999999999991</v>
      </c>
      <c r="AH24" s="717">
        <f t="shared" si="18"/>
        <v>1423.333333333333</v>
      </c>
    </row>
    <row r="25" spans="2:34" ht="15" customHeight="1" thickBot="1" x14ac:dyDescent="0.2">
      <c r="H25" s="151"/>
      <c r="I25" s="1201"/>
      <c r="J25" s="241" t="s">
        <v>196</v>
      </c>
      <c r="K25" s="157">
        <f>SUM(K23:K24)</f>
        <v>0</v>
      </c>
      <c r="L25" s="158">
        <f>SUM(L23:L24)</f>
        <v>0</v>
      </c>
      <c r="M25" s="159"/>
      <c r="N25" s="153">
        <f>SUM(N23:N24)</f>
        <v>0</v>
      </c>
      <c r="O25" s="171"/>
      <c r="P25" s="240" t="s">
        <v>355</v>
      </c>
      <c r="Q25" s="134">
        <v>1</v>
      </c>
      <c r="R25" s="651" t="s">
        <v>234</v>
      </c>
      <c r="S25" s="134">
        <v>3000</v>
      </c>
      <c r="T25" s="134">
        <v>10</v>
      </c>
      <c r="U25" s="306">
        <v>1000</v>
      </c>
      <c r="V25" s="490">
        <f t="shared" si="14"/>
        <v>3</v>
      </c>
      <c r="X25" s="715"/>
      <c r="Y25" s="721"/>
      <c r="Z25" s="711"/>
      <c r="AA25" s="711"/>
      <c r="AB25" s="718"/>
      <c r="AC25" s="711"/>
      <c r="AD25" s="711"/>
      <c r="AE25" s="719"/>
      <c r="AF25" s="719"/>
      <c r="AG25" s="720"/>
      <c r="AH25" s="717"/>
    </row>
    <row r="26" spans="2:34" ht="15" customHeight="1" thickTop="1" thickBot="1" x14ac:dyDescent="0.2">
      <c r="B26" s="5" t="s">
        <v>197</v>
      </c>
      <c r="C26" s="5"/>
      <c r="D26" s="28"/>
      <c r="E26" s="5"/>
      <c r="F26" s="28"/>
      <c r="G26" s="29"/>
      <c r="H26" s="149"/>
      <c r="I26" s="1202" t="s">
        <v>239</v>
      </c>
      <c r="J26" s="25"/>
      <c r="K26" s="156"/>
      <c r="L26" s="156"/>
      <c r="M26" s="156"/>
      <c r="N26" s="138">
        <f>K26*L26*M26</f>
        <v>0</v>
      </c>
      <c r="O26" s="171"/>
      <c r="P26" s="240" t="s">
        <v>357</v>
      </c>
      <c r="Q26" s="134">
        <v>1</v>
      </c>
      <c r="R26" s="651" t="s">
        <v>234</v>
      </c>
      <c r="S26" s="134">
        <v>15000</v>
      </c>
      <c r="T26" s="134">
        <v>10</v>
      </c>
      <c r="U26" s="306">
        <v>1000</v>
      </c>
      <c r="V26" s="490">
        <f t="shared" si="14"/>
        <v>15</v>
      </c>
      <c r="X26" s="715"/>
      <c r="Y26" s="726"/>
      <c r="Z26" s="717"/>
      <c r="AA26" s="717"/>
      <c r="AB26" s="724"/>
      <c r="AC26" s="711"/>
      <c r="AD26" s="711"/>
      <c r="AE26" s="719"/>
      <c r="AF26" s="719"/>
      <c r="AG26" s="720"/>
      <c r="AH26" s="717">
        <f t="shared" si="18"/>
        <v>0</v>
      </c>
    </row>
    <row r="27" spans="2:34" ht="15" customHeight="1" thickBot="1" x14ac:dyDescent="0.2">
      <c r="B27" s="236" t="s">
        <v>70</v>
      </c>
      <c r="C27" s="148" t="s">
        <v>107</v>
      </c>
      <c r="D27" s="148" t="s">
        <v>108</v>
      </c>
      <c r="E27" s="148" t="s">
        <v>109</v>
      </c>
      <c r="F27" s="148" t="s">
        <v>21</v>
      </c>
      <c r="G27" s="136" t="s">
        <v>110</v>
      </c>
      <c r="H27" s="150"/>
      <c r="I27" s="1200"/>
      <c r="J27" s="25"/>
      <c r="K27" s="156"/>
      <c r="L27" s="156"/>
      <c r="M27" s="156"/>
      <c r="N27" s="138">
        <f t="shared" ref="N27" si="24">K27*L27*M27</f>
        <v>0</v>
      </c>
      <c r="O27" s="171"/>
      <c r="P27" s="240" t="s">
        <v>356</v>
      </c>
      <c r="Q27" s="134">
        <v>1</v>
      </c>
      <c r="R27" s="651" t="s">
        <v>234</v>
      </c>
      <c r="S27" s="134">
        <v>90000</v>
      </c>
      <c r="T27" s="134">
        <v>10</v>
      </c>
      <c r="U27" s="306">
        <v>1000</v>
      </c>
      <c r="V27" s="490">
        <f t="shared" si="14"/>
        <v>90</v>
      </c>
      <c r="X27" s="715"/>
      <c r="Y27" s="722" t="s">
        <v>115</v>
      </c>
      <c r="Z27" s="723"/>
      <c r="AA27" s="723"/>
      <c r="AB27" s="718"/>
      <c r="AC27" s="723"/>
      <c r="AD27" s="723"/>
      <c r="AE27" s="723"/>
      <c r="AF27" s="723"/>
      <c r="AG27" s="727"/>
      <c r="AH27" s="723">
        <f>SUM(AH16:AH26)</f>
        <v>17696.666666666664</v>
      </c>
    </row>
    <row r="28" spans="2:34" ht="15" customHeight="1" thickBot="1" x14ac:dyDescent="0.2">
      <c r="B28" s="1209" t="s">
        <v>27</v>
      </c>
      <c r="C28" s="307" t="s">
        <v>1025</v>
      </c>
      <c r="D28" s="25">
        <f>AD4</f>
        <v>12500</v>
      </c>
      <c r="E28" s="31" t="s">
        <v>318</v>
      </c>
      <c r="F28" s="422">
        <f>AG4</f>
        <v>0.28000000000000003</v>
      </c>
      <c r="G28" s="137">
        <f t="shared" ref="G28:G37" si="25">D28*F28</f>
        <v>3500.0000000000005</v>
      </c>
      <c r="H28" s="150"/>
      <c r="I28" s="1201"/>
      <c r="J28" s="241" t="s">
        <v>194</v>
      </c>
      <c r="K28" s="157">
        <f>SUM(K26:K27)</f>
        <v>0</v>
      </c>
      <c r="L28" s="158">
        <f>SUM(L26:L27)</f>
        <v>0</v>
      </c>
      <c r="M28" s="159"/>
      <c r="N28" s="153">
        <f>SUM(N26:N27)</f>
        <v>0</v>
      </c>
      <c r="O28" s="171"/>
      <c r="P28" s="240"/>
      <c r="Q28" s="134"/>
      <c r="R28" s="651"/>
      <c r="S28" s="134"/>
      <c r="T28" s="134"/>
      <c r="U28" s="306"/>
      <c r="V28" s="164"/>
      <c r="X28" s="715"/>
      <c r="Y28" s="721" t="s">
        <v>317</v>
      </c>
      <c r="Z28" s="711">
        <v>100</v>
      </c>
      <c r="AA28" s="711">
        <v>100</v>
      </c>
      <c r="AB28" s="718">
        <f t="shared" ref="AB28" si="26">Z28/AA28*1000</f>
        <v>1000</v>
      </c>
      <c r="AC28" s="711">
        <v>3</v>
      </c>
      <c r="AD28" s="711">
        <f t="shared" ref="AD28" si="27">AB28*AC28</f>
        <v>3000</v>
      </c>
      <c r="AE28" s="719">
        <v>45750</v>
      </c>
      <c r="AF28" s="719">
        <v>22000</v>
      </c>
      <c r="AG28" s="720">
        <f t="shared" ref="AG28" si="28">ROUNDUP((AE28/AF28),2)</f>
        <v>2.0799999999999996</v>
      </c>
      <c r="AH28" s="717">
        <f>AB28*AC28*AG28</f>
        <v>6239.9999999999991</v>
      </c>
    </row>
    <row r="29" spans="2:34" ht="15" customHeight="1" thickTop="1" thickBot="1" x14ac:dyDescent="0.2">
      <c r="B29" s="1200"/>
      <c r="C29" s="307" t="s">
        <v>1026</v>
      </c>
      <c r="D29" s="25">
        <f t="shared" ref="D29:D36" si="29">AD5</f>
        <v>166.66666666666666</v>
      </c>
      <c r="E29" s="31" t="s">
        <v>318</v>
      </c>
      <c r="F29" s="422">
        <f t="shared" ref="F29:F36" si="30">AG5</f>
        <v>11.56</v>
      </c>
      <c r="G29" s="138">
        <f t="shared" si="25"/>
        <v>1926.6666666666667</v>
      </c>
      <c r="H29" s="150"/>
      <c r="I29" s="1202" t="s">
        <v>140</v>
      </c>
      <c r="J29" s="25"/>
      <c r="K29" s="156"/>
      <c r="L29" s="156"/>
      <c r="M29" s="156"/>
      <c r="N29" s="138">
        <f>K29*L29*M29</f>
        <v>0</v>
      </c>
      <c r="O29" s="27"/>
      <c r="P29" s="240"/>
      <c r="Q29" s="134"/>
      <c r="R29" s="651"/>
      <c r="S29" s="134"/>
      <c r="T29" s="134"/>
      <c r="U29" s="306"/>
      <c r="V29" s="164"/>
      <c r="X29" s="715" t="s">
        <v>313</v>
      </c>
      <c r="Y29" s="721"/>
      <c r="Z29" s="711"/>
      <c r="AA29" s="711"/>
      <c r="AB29" s="718"/>
      <c r="AC29" s="711"/>
      <c r="AD29" s="711"/>
      <c r="AE29" s="719"/>
      <c r="AF29" s="719"/>
      <c r="AG29" s="720"/>
      <c r="AH29" s="717"/>
    </row>
    <row r="30" spans="2:34" ht="15" customHeight="1" thickBot="1" x14ac:dyDescent="0.2">
      <c r="B30" s="1200"/>
      <c r="C30" s="307" t="s">
        <v>1027</v>
      </c>
      <c r="D30" s="25">
        <f t="shared" si="29"/>
        <v>833.33333333333337</v>
      </c>
      <c r="E30" s="31" t="s">
        <v>318</v>
      </c>
      <c r="F30" s="422">
        <f t="shared" si="30"/>
        <v>1.43</v>
      </c>
      <c r="G30" s="138">
        <f t="shared" si="25"/>
        <v>1191.6666666666667</v>
      </c>
      <c r="H30" s="150"/>
      <c r="I30" s="1200"/>
      <c r="J30" s="25"/>
      <c r="K30" s="156"/>
      <c r="L30" s="156"/>
      <c r="M30" s="156"/>
      <c r="N30" s="138">
        <f t="shared" ref="N30" si="31">K30*L30*M30</f>
        <v>0</v>
      </c>
      <c r="P30" s="659"/>
      <c r="Q30" s="660"/>
      <c r="R30" s="660"/>
      <c r="S30" s="660"/>
      <c r="T30" s="660"/>
      <c r="U30" s="661"/>
      <c r="V30" s="662"/>
      <c r="X30" s="715"/>
      <c r="Y30" s="721"/>
      <c r="Z30" s="711"/>
      <c r="AA30" s="711"/>
      <c r="AB30" s="718"/>
      <c r="AC30" s="711"/>
      <c r="AD30" s="711"/>
      <c r="AE30" s="719"/>
      <c r="AF30" s="719"/>
      <c r="AG30" s="720"/>
      <c r="AH30" s="717"/>
    </row>
    <row r="31" spans="2:34" ht="15" customHeight="1" thickBot="1" x14ac:dyDescent="0.2">
      <c r="B31" s="1200"/>
      <c r="C31" s="307" t="s">
        <v>1028</v>
      </c>
      <c r="D31" s="25">
        <f t="shared" si="29"/>
        <v>500</v>
      </c>
      <c r="E31" s="31" t="s">
        <v>318</v>
      </c>
      <c r="F31" s="422">
        <f t="shared" si="30"/>
        <v>4.0599999999999996</v>
      </c>
      <c r="G31" s="138">
        <f t="shared" si="25"/>
        <v>2029.9999999999998</v>
      </c>
      <c r="H31" s="150"/>
      <c r="I31" s="1203"/>
      <c r="J31" s="242" t="s">
        <v>198</v>
      </c>
      <c r="K31" s="160">
        <f>SUM(K29:K30)</f>
        <v>0</v>
      </c>
      <c r="L31" s="162">
        <f>SUM(L29:L30)</f>
        <v>0</v>
      </c>
      <c r="M31" s="163"/>
      <c r="N31" s="154">
        <f>SUM(N29:N30)</f>
        <v>0</v>
      </c>
      <c r="P31" s="655"/>
      <c r="Q31" s="656"/>
      <c r="R31" s="657"/>
      <c r="S31" s="656"/>
      <c r="T31" s="656"/>
      <c r="U31" s="581"/>
      <c r="V31" s="658"/>
      <c r="X31" s="715"/>
      <c r="Y31" s="722" t="s">
        <v>115</v>
      </c>
      <c r="Z31" s="723"/>
      <c r="AA31" s="723"/>
      <c r="AB31" s="718"/>
      <c r="AC31" s="723"/>
      <c r="AD31" s="723"/>
      <c r="AE31" s="723"/>
      <c r="AF31" s="723"/>
      <c r="AG31" s="727"/>
      <c r="AH31" s="723">
        <f>SUM(AH28:AH29)</f>
        <v>6239.9999999999991</v>
      </c>
    </row>
    <row r="32" spans="2:34" ht="15" customHeight="1" thickBot="1" x14ac:dyDescent="0.2">
      <c r="B32" s="1200"/>
      <c r="C32" s="307" t="s">
        <v>1029</v>
      </c>
      <c r="D32" s="25">
        <f t="shared" si="29"/>
        <v>5000</v>
      </c>
      <c r="E32" s="31" t="s">
        <v>318</v>
      </c>
      <c r="F32" s="422">
        <f t="shared" si="30"/>
        <v>0.21000000000000002</v>
      </c>
      <c r="G32" s="138">
        <f t="shared" si="25"/>
        <v>1050</v>
      </c>
      <c r="H32" s="150"/>
      <c r="I32" s="130"/>
      <c r="J32" s="130"/>
      <c r="K32" s="130"/>
      <c r="L32" s="130"/>
      <c r="M32" s="130"/>
      <c r="N32" s="130"/>
      <c r="P32" s="240"/>
      <c r="Q32" s="134"/>
      <c r="R32" s="169"/>
      <c r="S32" s="134"/>
      <c r="T32" s="134"/>
      <c r="U32" s="135"/>
      <c r="V32" s="164"/>
      <c r="X32" s="715"/>
      <c r="Y32" s="721" t="s">
        <v>315</v>
      </c>
      <c r="Z32" s="711">
        <v>500</v>
      </c>
      <c r="AA32" s="711">
        <v>1000</v>
      </c>
      <c r="AB32" s="718">
        <f t="shared" ref="AB32:AB33" si="32">Z32/AA32*1000</f>
        <v>500</v>
      </c>
      <c r="AC32" s="711">
        <v>1</v>
      </c>
      <c r="AD32" s="711">
        <f t="shared" ref="AD32:AD33" si="33">AB32*AC32</f>
        <v>500</v>
      </c>
      <c r="AE32" s="719">
        <v>6520</v>
      </c>
      <c r="AF32" s="719">
        <v>5000</v>
      </c>
      <c r="AG32" s="720">
        <f t="shared" ref="AG32:AG33" si="34">ROUNDUP((AE32/AF32),2)</f>
        <v>1.31</v>
      </c>
      <c r="AH32" s="717">
        <f t="shared" ref="AH32:AH33" si="35">AB32*AC32*AG32</f>
        <v>655</v>
      </c>
    </row>
    <row r="33" spans="2:34" ht="15" customHeight="1" thickBot="1" x14ac:dyDescent="0.2">
      <c r="B33" s="1200"/>
      <c r="C33" s="307" t="s">
        <v>1030</v>
      </c>
      <c r="D33" s="25">
        <f t="shared" si="29"/>
        <v>2500</v>
      </c>
      <c r="E33" s="31" t="s">
        <v>318</v>
      </c>
      <c r="F33" s="422">
        <f t="shared" si="30"/>
        <v>1.51</v>
      </c>
      <c r="G33" s="138">
        <f t="shared" si="25"/>
        <v>3775</v>
      </c>
      <c r="H33" s="150"/>
      <c r="I33" s="561" t="s">
        <v>189</v>
      </c>
      <c r="J33" s="561"/>
      <c r="K33" s="118"/>
      <c r="L33" s="118"/>
      <c r="M33" s="118"/>
      <c r="P33" s="240"/>
      <c r="Q33" s="134"/>
      <c r="R33" s="169"/>
      <c r="S33" s="134"/>
      <c r="T33" s="134"/>
      <c r="U33" s="135"/>
      <c r="V33" s="164"/>
      <c r="X33" s="715" t="s">
        <v>314</v>
      </c>
      <c r="Y33" s="721" t="s">
        <v>316</v>
      </c>
      <c r="Z33" s="711">
        <v>400</v>
      </c>
      <c r="AA33" s="711">
        <v>3000</v>
      </c>
      <c r="AB33" s="718">
        <f t="shared" si="32"/>
        <v>133.33333333333334</v>
      </c>
      <c r="AC33" s="711">
        <v>1</v>
      </c>
      <c r="AD33" s="711">
        <f t="shared" si="33"/>
        <v>133.33333333333334</v>
      </c>
      <c r="AE33" s="719">
        <v>7990</v>
      </c>
      <c r="AF33" s="719">
        <v>500</v>
      </c>
      <c r="AG33" s="720">
        <f t="shared" si="34"/>
        <v>15.98</v>
      </c>
      <c r="AH33" s="717">
        <f t="shared" si="35"/>
        <v>2130.666666666667</v>
      </c>
    </row>
    <row r="34" spans="2:34" ht="15" customHeight="1" thickBot="1" x14ac:dyDescent="0.2">
      <c r="B34" s="1200"/>
      <c r="C34" s="307" t="s">
        <v>1040</v>
      </c>
      <c r="D34" s="25">
        <f t="shared" si="29"/>
        <v>333.33333333333331</v>
      </c>
      <c r="E34" s="31" t="s">
        <v>318</v>
      </c>
      <c r="F34" s="422">
        <f t="shared" si="30"/>
        <v>9.26</v>
      </c>
      <c r="G34" s="138">
        <f t="shared" si="25"/>
        <v>3086.6666666666665</v>
      </c>
      <c r="H34" s="150"/>
      <c r="I34" s="224" t="s">
        <v>177</v>
      </c>
      <c r="J34" s="565" t="s">
        <v>3</v>
      </c>
      <c r="K34" s="1166" t="s">
        <v>178</v>
      </c>
      <c r="L34" s="1167"/>
      <c r="M34" s="566" t="s">
        <v>233</v>
      </c>
      <c r="N34" s="567" t="s">
        <v>473</v>
      </c>
      <c r="P34" s="243" t="s">
        <v>182</v>
      </c>
      <c r="Q34" s="166"/>
      <c r="R34" s="166"/>
      <c r="S34" s="166"/>
      <c r="T34" s="166"/>
      <c r="U34" s="168"/>
      <c r="V34" s="491">
        <f>SUM(V15:V33)</f>
        <v>326.65714285714284</v>
      </c>
      <c r="X34" s="715"/>
      <c r="Y34" s="721"/>
      <c r="Z34" s="711"/>
      <c r="AA34" s="711"/>
      <c r="AB34" s="718"/>
      <c r="AC34" s="711"/>
      <c r="AD34" s="711"/>
      <c r="AE34" s="719"/>
      <c r="AF34" s="719"/>
      <c r="AG34" s="720"/>
      <c r="AH34" s="717"/>
    </row>
    <row r="35" spans="2:34" ht="15" customHeight="1" thickBot="1" x14ac:dyDescent="0.2">
      <c r="B35" s="1200"/>
      <c r="C35" s="307" t="s">
        <v>1042</v>
      </c>
      <c r="D35" s="25">
        <f t="shared" si="29"/>
        <v>1250</v>
      </c>
      <c r="E35" s="31" t="s">
        <v>318</v>
      </c>
      <c r="F35" s="422">
        <f t="shared" si="30"/>
        <v>0.88</v>
      </c>
      <c r="G35" s="138">
        <f t="shared" si="25"/>
        <v>1100</v>
      </c>
      <c r="H35" s="150"/>
      <c r="I35" s="1168" t="s">
        <v>0</v>
      </c>
      <c r="J35" s="147" t="s">
        <v>337</v>
      </c>
      <c r="K35" s="1174">
        <v>2160000</v>
      </c>
      <c r="L35" s="1174"/>
      <c r="M35" s="652">
        <v>1000</v>
      </c>
      <c r="N35" s="231">
        <f>+K35/M35*10*0.014*0.3</f>
        <v>90.720000000000013</v>
      </c>
      <c r="X35" s="715"/>
      <c r="Y35" s="721"/>
      <c r="Z35" s="711"/>
      <c r="AA35" s="711"/>
      <c r="AB35" s="718"/>
      <c r="AC35" s="711"/>
      <c r="AD35" s="711"/>
      <c r="AE35" s="719"/>
      <c r="AF35" s="719"/>
      <c r="AG35" s="720"/>
      <c r="AH35" s="717"/>
    </row>
    <row r="36" spans="2:34" ht="15" customHeight="1" thickBot="1" x14ac:dyDescent="0.2">
      <c r="B36" s="1200"/>
      <c r="C36" s="307" t="s">
        <v>1043</v>
      </c>
      <c r="D36" s="25">
        <f t="shared" si="29"/>
        <v>333.33333333333331</v>
      </c>
      <c r="E36" s="31" t="s">
        <v>318</v>
      </c>
      <c r="F36" s="422">
        <f t="shared" si="30"/>
        <v>7.38</v>
      </c>
      <c r="G36" s="138">
        <f t="shared" si="25"/>
        <v>2460</v>
      </c>
      <c r="H36" s="150"/>
      <c r="I36" s="1169"/>
      <c r="J36" s="147" t="s">
        <v>338</v>
      </c>
      <c r="K36" s="1174">
        <v>3024000</v>
      </c>
      <c r="L36" s="1174"/>
      <c r="M36" s="652">
        <v>1000</v>
      </c>
      <c r="N36" s="231">
        <f>+K36/M36*10*0.014*0.3</f>
        <v>127.008</v>
      </c>
      <c r="P36" s="561" t="s">
        <v>183</v>
      </c>
      <c r="Q36" s="118"/>
      <c r="R36" s="118"/>
      <c r="S36" s="118"/>
      <c r="T36" s="118"/>
      <c r="X36" s="715"/>
      <c r="Y36" s="722" t="s">
        <v>115</v>
      </c>
      <c r="Z36" s="723"/>
      <c r="AA36" s="723"/>
      <c r="AB36" s="718"/>
      <c r="AC36" s="723"/>
      <c r="AD36" s="723"/>
      <c r="AE36" s="723"/>
      <c r="AF36" s="723"/>
      <c r="AG36" s="727"/>
      <c r="AH36" s="723">
        <f>SUM(AH32:AH35)</f>
        <v>2785.666666666667</v>
      </c>
    </row>
    <row r="37" spans="2:34" ht="15" customHeight="1" thickBot="1" x14ac:dyDescent="0.2">
      <c r="B37" s="1200"/>
      <c r="C37" s="307"/>
      <c r="D37" s="25"/>
      <c r="E37" s="31"/>
      <c r="F37" s="25"/>
      <c r="G37" s="138">
        <f t="shared" si="25"/>
        <v>0</v>
      </c>
      <c r="H37" s="150"/>
      <c r="I37" s="1169"/>
      <c r="J37" s="147"/>
      <c r="K37" s="1174"/>
      <c r="L37" s="1174"/>
      <c r="M37" s="652"/>
      <c r="N37" s="231"/>
      <c r="O37" s="161"/>
      <c r="P37" s="224" t="s">
        <v>172</v>
      </c>
      <c r="Q37" s="1175" t="s">
        <v>184</v>
      </c>
      <c r="R37" s="1175"/>
      <c r="S37" s="653" t="s">
        <v>187</v>
      </c>
      <c r="T37" s="653" t="s">
        <v>186</v>
      </c>
      <c r="U37" s="570" t="s">
        <v>233</v>
      </c>
      <c r="V37" s="546" t="s">
        <v>473</v>
      </c>
      <c r="X37" s="715"/>
      <c r="Y37" s="722" t="s">
        <v>282</v>
      </c>
      <c r="Z37" s="723"/>
      <c r="AA37" s="723"/>
      <c r="AB37" s="718"/>
      <c r="AC37" s="723"/>
      <c r="AD37" s="723"/>
      <c r="AE37" s="723"/>
      <c r="AF37" s="723"/>
      <c r="AG37" s="723"/>
      <c r="AH37" s="723">
        <f>AH15+AH27+AH31+AH36</f>
        <v>46842.333333333328</v>
      </c>
    </row>
    <row r="38" spans="2:34" ht="15" customHeight="1" thickBot="1" x14ac:dyDescent="0.2">
      <c r="B38" s="1201"/>
      <c r="C38" s="139" t="s">
        <v>114</v>
      </c>
      <c r="D38" s="139"/>
      <c r="E38" s="139"/>
      <c r="F38" s="139"/>
      <c r="G38" s="140">
        <f>SUM(G28:G37)</f>
        <v>20120</v>
      </c>
      <c r="H38" s="150"/>
      <c r="I38" s="1169"/>
      <c r="J38" s="147"/>
      <c r="K38" s="1174"/>
      <c r="L38" s="1174"/>
      <c r="M38" s="652"/>
      <c r="N38" s="231"/>
      <c r="O38" s="161"/>
      <c r="P38" s="1176" t="s">
        <v>185</v>
      </c>
      <c r="Q38" s="228" t="s">
        <v>475</v>
      </c>
      <c r="R38" s="665" t="s">
        <v>847</v>
      </c>
      <c r="S38" s="229"/>
      <c r="T38" s="246"/>
      <c r="U38" s="229">
        <v>10</v>
      </c>
      <c r="V38" s="231">
        <v>3236</v>
      </c>
      <c r="X38" s="721"/>
      <c r="Y38" s="721"/>
      <c r="Z38" s="721"/>
      <c r="AA38" s="721"/>
      <c r="AB38" s="721"/>
      <c r="AC38" s="728"/>
      <c r="AD38" s="728"/>
      <c r="AE38" s="721"/>
      <c r="AF38" s="721"/>
      <c r="AG38" s="721"/>
      <c r="AH38" s="728"/>
    </row>
    <row r="39" spans="2:34" ht="15" customHeight="1" thickTop="1" thickBot="1" x14ac:dyDescent="0.2">
      <c r="B39" s="1202" t="s">
        <v>136</v>
      </c>
      <c r="C39" s="307" t="s">
        <v>1025</v>
      </c>
      <c r="D39" s="25">
        <f>AD16</f>
        <v>6250</v>
      </c>
      <c r="E39" s="31" t="s">
        <v>318</v>
      </c>
      <c r="F39" s="422">
        <f>AG16</f>
        <v>0.42</v>
      </c>
      <c r="G39" s="138">
        <f>D39*F39</f>
        <v>2625</v>
      </c>
      <c r="H39" s="150"/>
      <c r="I39" s="1169"/>
      <c r="J39" s="147" t="s">
        <v>474</v>
      </c>
      <c r="K39" s="1174">
        <v>380</v>
      </c>
      <c r="L39" s="1174"/>
      <c r="M39" s="652">
        <v>200</v>
      </c>
      <c r="N39" s="231">
        <f>M39*380/10</f>
        <v>7600</v>
      </c>
      <c r="O39" s="161"/>
      <c r="P39" s="1177"/>
      <c r="Q39" s="228"/>
      <c r="R39" s="245"/>
      <c r="S39" s="229"/>
      <c r="T39" s="246"/>
      <c r="U39" s="229"/>
      <c r="V39" s="231"/>
      <c r="X39" s="710" t="s">
        <v>980</v>
      </c>
      <c r="Y39" s="721"/>
      <c r="Z39" s="721"/>
      <c r="AA39" s="721"/>
      <c r="AB39" s="721"/>
      <c r="AC39" s="728"/>
      <c r="AD39" s="728"/>
      <c r="AE39" s="721"/>
      <c r="AF39" s="721"/>
      <c r="AG39" s="721"/>
      <c r="AH39" s="728"/>
    </row>
    <row r="40" spans="2:34" ht="15" customHeight="1" thickBot="1" x14ac:dyDescent="0.2">
      <c r="B40" s="1200"/>
      <c r="C40" s="307" t="s">
        <v>1026</v>
      </c>
      <c r="D40" s="25">
        <f t="shared" ref="D40:D47" si="36">AD17</f>
        <v>500</v>
      </c>
      <c r="E40" s="31" t="s">
        <v>318</v>
      </c>
      <c r="F40" s="422">
        <f t="shared" ref="F40:F47" si="37">AG17</f>
        <v>4.4800000000000004</v>
      </c>
      <c r="G40" s="138">
        <f t="shared" ref="G40:G47" si="38">D40*F40</f>
        <v>2240</v>
      </c>
      <c r="H40" s="150"/>
      <c r="I40" s="1169"/>
      <c r="J40" s="147"/>
      <c r="K40" s="1174"/>
      <c r="L40" s="1174"/>
      <c r="M40" s="652"/>
      <c r="N40" s="231"/>
      <c r="O40" s="161"/>
      <c r="P40" s="1177"/>
      <c r="Q40" s="228"/>
      <c r="R40" s="245"/>
      <c r="S40" s="229"/>
      <c r="T40" s="246"/>
      <c r="U40" s="229"/>
      <c r="V40" s="231"/>
      <c r="X40" s="729"/>
      <c r="Y40" s="730"/>
      <c r="Z40" s="731" t="s">
        <v>291</v>
      </c>
      <c r="AA40" s="730" t="s">
        <v>275</v>
      </c>
      <c r="AB40" s="730" t="s">
        <v>284</v>
      </c>
      <c r="AC40" s="713" t="s">
        <v>277</v>
      </c>
      <c r="AD40" s="713"/>
      <c r="AE40" s="713" t="s">
        <v>278</v>
      </c>
      <c r="AF40" s="713" t="s">
        <v>285</v>
      </c>
      <c r="AG40" s="713" t="s">
        <v>981</v>
      </c>
      <c r="AH40" s="732" t="s">
        <v>287</v>
      </c>
    </row>
    <row r="41" spans="2:34" ht="15" customHeight="1" thickBot="1" x14ac:dyDescent="0.2">
      <c r="B41" s="1200"/>
      <c r="C41" s="307" t="s">
        <v>1027</v>
      </c>
      <c r="D41" s="25">
        <f t="shared" si="36"/>
        <v>125</v>
      </c>
      <c r="E41" s="31" t="s">
        <v>318</v>
      </c>
      <c r="F41" s="422">
        <f t="shared" si="37"/>
        <v>13.84</v>
      </c>
      <c r="G41" s="138">
        <f t="shared" si="38"/>
        <v>1730</v>
      </c>
      <c r="H41" s="150"/>
      <c r="I41" s="1169"/>
      <c r="J41" s="147"/>
      <c r="K41" s="1174"/>
      <c r="L41" s="1174"/>
      <c r="M41" s="652"/>
      <c r="N41" s="231"/>
      <c r="O41" s="161"/>
      <c r="P41" s="1177"/>
      <c r="Q41" s="228"/>
      <c r="R41" s="245"/>
      <c r="S41" s="229"/>
      <c r="T41" s="246"/>
      <c r="U41" s="229"/>
      <c r="V41" s="231"/>
      <c r="X41" s="1211" t="s">
        <v>288</v>
      </c>
      <c r="Y41" s="733"/>
      <c r="Z41" s="734"/>
      <c r="AA41" s="735"/>
      <c r="AB41" s="729"/>
      <c r="AC41" s="729"/>
      <c r="AD41" s="729"/>
      <c r="AE41" s="729"/>
      <c r="AF41" s="729"/>
      <c r="AG41" s="736" t="e">
        <f>ROUNDUP((AE41/AF41),2)</f>
        <v>#DIV/0!</v>
      </c>
      <c r="AH41" s="721" t="e">
        <f>Z41*AG41</f>
        <v>#DIV/0!</v>
      </c>
    </row>
    <row r="42" spans="2:34" ht="15" customHeight="1" thickBot="1" x14ac:dyDescent="0.2">
      <c r="B42" s="1200"/>
      <c r="C42" s="307" t="s">
        <v>1028</v>
      </c>
      <c r="D42" s="25">
        <f t="shared" si="36"/>
        <v>250</v>
      </c>
      <c r="E42" s="31" t="s">
        <v>318</v>
      </c>
      <c r="F42" s="422">
        <f t="shared" si="37"/>
        <v>4.9400000000000004</v>
      </c>
      <c r="G42" s="138">
        <f t="shared" si="38"/>
        <v>1235</v>
      </c>
      <c r="H42" s="150"/>
      <c r="I42" s="1170"/>
      <c r="J42" s="225" t="s">
        <v>115</v>
      </c>
      <c r="K42" s="1179"/>
      <c r="L42" s="1180"/>
      <c r="M42" s="226"/>
      <c r="N42" s="230">
        <f>SUM(N35:N41)</f>
        <v>7817.7280000000001</v>
      </c>
      <c r="O42" s="161"/>
      <c r="P42" s="1177"/>
      <c r="Q42" s="228"/>
      <c r="R42" s="245"/>
      <c r="S42" s="229"/>
      <c r="T42" s="246"/>
      <c r="U42" s="229"/>
      <c r="V42" s="231"/>
      <c r="X42" s="1211"/>
      <c r="Y42" s="733"/>
      <c r="Z42" s="735"/>
      <c r="AA42" s="735"/>
      <c r="AB42" s="729"/>
      <c r="AC42" s="729"/>
      <c r="AD42" s="729"/>
      <c r="AE42" s="729"/>
      <c r="AF42" s="729"/>
      <c r="AG42" s="737"/>
      <c r="AH42" s="721"/>
    </row>
    <row r="43" spans="2:34" ht="15" customHeight="1" thickTop="1" thickBot="1" x14ac:dyDescent="0.2">
      <c r="B43" s="1200"/>
      <c r="C43" s="307" t="s">
        <v>1029</v>
      </c>
      <c r="D43" s="25">
        <f t="shared" si="36"/>
        <v>3333.3333333333335</v>
      </c>
      <c r="E43" s="31" t="s">
        <v>318</v>
      </c>
      <c r="F43" s="422">
        <f t="shared" si="37"/>
        <v>0.42</v>
      </c>
      <c r="G43" s="138">
        <f t="shared" si="38"/>
        <v>1400</v>
      </c>
      <c r="H43" s="150"/>
      <c r="I43" s="1181" t="s">
        <v>179</v>
      </c>
      <c r="J43" s="227" t="s">
        <v>199</v>
      </c>
      <c r="K43" s="1184">
        <v>8200</v>
      </c>
      <c r="L43" s="1184"/>
      <c r="M43" s="652">
        <v>1000</v>
      </c>
      <c r="N43" s="492">
        <f>+K43/M43*10</f>
        <v>82</v>
      </c>
      <c r="O43" s="161"/>
      <c r="P43" s="1177"/>
      <c r="Q43" s="228"/>
      <c r="R43" s="245"/>
      <c r="S43" s="229"/>
      <c r="T43" s="246"/>
      <c r="U43" s="229"/>
      <c r="V43" s="231"/>
      <c r="X43" s="735"/>
      <c r="Y43" s="738" t="s">
        <v>41</v>
      </c>
      <c r="Z43" s="739"/>
      <c r="AA43" s="739"/>
      <c r="AB43" s="740"/>
      <c r="AC43" s="740"/>
      <c r="AD43" s="740"/>
      <c r="AE43" s="740"/>
      <c r="AF43" s="740"/>
      <c r="AG43" s="740"/>
      <c r="AH43" s="741" t="e">
        <f>SUM(AH41:AH42)</f>
        <v>#DIV/0!</v>
      </c>
    </row>
    <row r="44" spans="2:34" ht="15" customHeight="1" thickBot="1" x14ac:dyDescent="0.2">
      <c r="B44" s="1200"/>
      <c r="C44" s="307" t="s">
        <v>1030</v>
      </c>
      <c r="D44" s="25">
        <f t="shared" si="36"/>
        <v>500</v>
      </c>
      <c r="E44" s="31" t="s">
        <v>318</v>
      </c>
      <c r="F44" s="422">
        <f t="shared" si="37"/>
        <v>4.26</v>
      </c>
      <c r="G44" s="138">
        <f t="shared" si="38"/>
        <v>2130</v>
      </c>
      <c r="H44" s="150"/>
      <c r="I44" s="1182"/>
      <c r="J44" s="228" t="s">
        <v>192</v>
      </c>
      <c r="K44" s="1174">
        <v>4100</v>
      </c>
      <c r="L44" s="1174"/>
      <c r="M44" s="689">
        <v>1000</v>
      </c>
      <c r="N44" s="492">
        <f>+K44/M44*10</f>
        <v>41</v>
      </c>
      <c r="O44" s="161"/>
      <c r="P44" s="1178"/>
      <c r="Q44" s="232" t="s">
        <v>188</v>
      </c>
      <c r="R44" s="233"/>
      <c r="S44" s="233"/>
      <c r="T44" s="233"/>
      <c r="U44" s="233"/>
      <c r="V44" s="234">
        <f>SUM(V38:V43)</f>
        <v>3236</v>
      </c>
      <c r="X44" s="1212" t="s">
        <v>289</v>
      </c>
      <c r="Y44" s="733" t="s">
        <v>290</v>
      </c>
      <c r="Z44" s="735"/>
      <c r="AA44" s="735"/>
      <c r="AB44" s="729"/>
      <c r="AC44" s="729"/>
      <c r="AD44" s="729"/>
      <c r="AE44" s="729"/>
      <c r="AF44" s="729"/>
      <c r="AG44" s="736" t="e">
        <f>ROUNDUP((AE44/AF44),2)</f>
        <v>#DIV/0!</v>
      </c>
      <c r="AH44" s="721" t="e">
        <f>Z44*AG44</f>
        <v>#DIV/0!</v>
      </c>
    </row>
    <row r="45" spans="2:34" ht="15" customHeight="1" thickTop="1" thickBot="1" x14ac:dyDescent="0.2">
      <c r="B45" s="1200"/>
      <c r="C45" s="307" t="s">
        <v>1040</v>
      </c>
      <c r="D45" s="25">
        <f t="shared" si="36"/>
        <v>333.33333333333331</v>
      </c>
      <c r="E45" s="31" t="s">
        <v>318</v>
      </c>
      <c r="F45" s="422">
        <f t="shared" si="37"/>
        <v>4.9400000000000004</v>
      </c>
      <c r="G45" s="138">
        <f t="shared" si="38"/>
        <v>1646.6666666666667</v>
      </c>
      <c r="H45" s="150"/>
      <c r="I45" s="1182"/>
      <c r="J45" s="147"/>
      <c r="K45" s="1174"/>
      <c r="L45" s="1174"/>
      <c r="M45" s="652"/>
      <c r="N45" s="231"/>
      <c r="O45" s="161"/>
      <c r="P45" s="1188" t="s">
        <v>193</v>
      </c>
      <c r="Q45" s="1185" t="s">
        <v>200</v>
      </c>
      <c r="R45" s="247"/>
      <c r="S45" s="228"/>
      <c r="T45" s="246"/>
      <c r="U45" s="228"/>
      <c r="V45" s="231"/>
      <c r="X45" s="1212"/>
      <c r="Y45" s="733"/>
      <c r="Z45" s="735"/>
      <c r="AA45" s="735"/>
      <c r="AB45" s="729"/>
      <c r="AC45" s="729"/>
      <c r="AD45" s="729"/>
      <c r="AE45" s="729"/>
      <c r="AF45" s="729"/>
      <c r="AG45" s="729"/>
      <c r="AH45" s="721"/>
    </row>
    <row r="46" spans="2:34" ht="15" customHeight="1" thickBot="1" x14ac:dyDescent="0.2">
      <c r="B46" s="1200"/>
      <c r="C46" s="307" t="s">
        <v>1042</v>
      </c>
      <c r="D46" s="25">
        <f t="shared" si="36"/>
        <v>166.66666666666666</v>
      </c>
      <c r="E46" s="31" t="s">
        <v>318</v>
      </c>
      <c r="F46" s="422">
        <f t="shared" si="37"/>
        <v>19.600000000000001</v>
      </c>
      <c r="G46" s="138">
        <f t="shared" si="38"/>
        <v>3266.6666666666665</v>
      </c>
      <c r="H46" s="150"/>
      <c r="I46" s="1183"/>
      <c r="J46" s="225" t="s">
        <v>115</v>
      </c>
      <c r="K46" s="1179"/>
      <c r="L46" s="1180"/>
      <c r="M46" s="226"/>
      <c r="N46" s="230">
        <f>SUM(N43:N45)</f>
        <v>123</v>
      </c>
      <c r="O46" s="161"/>
      <c r="P46" s="1177"/>
      <c r="Q46" s="1186"/>
      <c r="R46" s="247" t="s">
        <v>201</v>
      </c>
      <c r="S46" s="228">
        <v>24040</v>
      </c>
      <c r="T46" s="246">
        <v>1</v>
      </c>
      <c r="U46" s="228">
        <v>1000</v>
      </c>
      <c r="V46" s="231">
        <f>+S46*T46/U46*10</f>
        <v>240.39999999999998</v>
      </c>
      <c r="X46" s="1212"/>
      <c r="Y46" s="738" t="s">
        <v>41</v>
      </c>
      <c r="Z46" s="739"/>
      <c r="AA46" s="739"/>
      <c r="AB46" s="740"/>
      <c r="AC46" s="740"/>
      <c r="AD46" s="740"/>
      <c r="AE46" s="740"/>
      <c r="AF46" s="740"/>
      <c r="AG46" s="740"/>
      <c r="AH46" s="741" t="e">
        <f>SUM(AH44:AH45)</f>
        <v>#DIV/0!</v>
      </c>
    </row>
    <row r="47" spans="2:34" ht="15" customHeight="1" thickTop="1" thickBot="1" x14ac:dyDescent="0.2">
      <c r="B47" s="1200"/>
      <c r="C47" s="307" t="s">
        <v>1043</v>
      </c>
      <c r="D47" s="25">
        <f t="shared" si="36"/>
        <v>166.66666666666666</v>
      </c>
      <c r="E47" s="31" t="s">
        <v>318</v>
      </c>
      <c r="F47" s="422">
        <f t="shared" si="37"/>
        <v>8.5399999999999991</v>
      </c>
      <c r="G47" s="138">
        <f t="shared" si="38"/>
        <v>1423.333333333333</v>
      </c>
      <c r="H47" s="150"/>
      <c r="I47" s="1181" t="s">
        <v>180</v>
      </c>
      <c r="J47" s="227" t="s">
        <v>199</v>
      </c>
      <c r="K47" s="1184">
        <v>11500</v>
      </c>
      <c r="L47" s="1184"/>
      <c r="M47" s="652">
        <v>1000</v>
      </c>
      <c r="N47" s="492">
        <f>+K47/M47*10</f>
        <v>115</v>
      </c>
      <c r="O47" s="161"/>
      <c r="P47" s="1177"/>
      <c r="Q47" s="1186"/>
      <c r="R47" s="247"/>
      <c r="S47" s="228"/>
      <c r="T47" s="228"/>
      <c r="U47" s="147"/>
      <c r="V47" s="248"/>
      <c r="X47" s="735"/>
      <c r="Y47" s="738" t="s">
        <v>282</v>
      </c>
      <c r="Z47" s="739"/>
      <c r="AA47" s="739"/>
      <c r="AB47" s="740"/>
      <c r="AC47" s="740"/>
      <c r="AD47" s="740"/>
      <c r="AE47" s="740"/>
      <c r="AF47" s="740"/>
      <c r="AG47" s="740"/>
      <c r="AH47" s="741" t="e">
        <f>AH43+AH46</f>
        <v>#DIV/0!</v>
      </c>
    </row>
    <row r="48" spans="2:34" ht="15" customHeight="1" x14ac:dyDescent="0.15">
      <c r="B48" s="1200"/>
      <c r="C48" s="307"/>
      <c r="D48" s="25"/>
      <c r="E48" s="25"/>
      <c r="F48" s="25"/>
      <c r="G48" s="138">
        <f t="shared" ref="G48:G52" si="39">D48*F48</f>
        <v>0</v>
      </c>
      <c r="H48" s="150"/>
      <c r="I48" s="1182"/>
      <c r="J48" s="228"/>
      <c r="K48" s="1174"/>
      <c r="L48" s="1174"/>
      <c r="M48" s="652">
        <v>1000</v>
      </c>
      <c r="N48" s="231"/>
      <c r="O48" s="161"/>
      <c r="P48" s="1177"/>
      <c r="Q48" s="1186"/>
      <c r="R48" s="247" t="s">
        <v>192</v>
      </c>
      <c r="S48" s="228">
        <v>15600</v>
      </c>
      <c r="T48" s="246">
        <v>1</v>
      </c>
      <c r="U48" s="228">
        <v>1000</v>
      </c>
      <c r="V48" s="231">
        <f>+S48*T48/U48*10</f>
        <v>156</v>
      </c>
    </row>
    <row r="49" spans="2:22" ht="15" customHeight="1" thickBot="1" x14ac:dyDescent="0.2">
      <c r="B49" s="1201"/>
      <c r="C49" s="141" t="s">
        <v>115</v>
      </c>
      <c r="D49" s="142"/>
      <c r="E49" s="142"/>
      <c r="F49" s="142"/>
      <c r="G49" s="143">
        <f>SUM(G39:G48)</f>
        <v>17696.666666666664</v>
      </c>
      <c r="H49" s="150"/>
      <c r="I49" s="1182"/>
      <c r="J49" s="147"/>
      <c r="K49" s="1174"/>
      <c r="L49" s="1174"/>
      <c r="M49" s="652"/>
      <c r="N49" s="231"/>
      <c r="O49" s="161"/>
      <c r="P49" s="1177"/>
      <c r="Q49" s="1187"/>
      <c r="R49" s="247"/>
      <c r="S49" s="228"/>
      <c r="T49" s="228"/>
      <c r="U49" s="147"/>
      <c r="V49" s="248"/>
    </row>
    <row r="50" spans="2:22" ht="15" customHeight="1" thickTop="1" thickBot="1" x14ac:dyDescent="0.2">
      <c r="B50" s="1202" t="s">
        <v>29</v>
      </c>
      <c r="C50" s="307" t="s">
        <v>1025</v>
      </c>
      <c r="D50" s="25">
        <f>AD28</f>
        <v>3000</v>
      </c>
      <c r="E50" s="31" t="s">
        <v>318</v>
      </c>
      <c r="F50" s="422">
        <f>AG28</f>
        <v>2.0799999999999996</v>
      </c>
      <c r="G50" s="138">
        <f t="shared" si="39"/>
        <v>6239.9999999999991</v>
      </c>
      <c r="H50" s="150"/>
      <c r="I50" s="1183"/>
      <c r="J50" s="225" t="s">
        <v>115</v>
      </c>
      <c r="K50" s="1179"/>
      <c r="L50" s="1180"/>
      <c r="M50" s="226"/>
      <c r="N50" s="230">
        <f>SUM(N47:N49)</f>
        <v>115</v>
      </c>
      <c r="O50" s="161"/>
      <c r="P50" s="1177"/>
      <c r="Q50" s="232" t="s">
        <v>188</v>
      </c>
      <c r="R50" s="233"/>
      <c r="S50" s="233"/>
      <c r="T50" s="233"/>
      <c r="U50" s="233"/>
      <c r="V50" s="234">
        <f>SUM(V45:V49)</f>
        <v>396.4</v>
      </c>
    </row>
    <row r="51" spans="2:22" ht="15" customHeight="1" thickTop="1" x14ac:dyDescent="0.15">
      <c r="B51" s="1200"/>
      <c r="C51" s="307"/>
      <c r="D51" s="25"/>
      <c r="E51" s="25"/>
      <c r="F51" s="25"/>
      <c r="G51" s="138">
        <f t="shared" si="39"/>
        <v>0</v>
      </c>
      <c r="H51" s="150"/>
      <c r="I51" s="1181" t="s">
        <v>181</v>
      </c>
      <c r="J51" s="652" t="s">
        <v>192</v>
      </c>
      <c r="K51" s="1195">
        <v>5000</v>
      </c>
      <c r="L51" s="1196"/>
      <c r="M51" s="652">
        <v>1000</v>
      </c>
      <c r="N51" s="492">
        <f>+K51/M51*10</f>
        <v>50</v>
      </c>
      <c r="O51" s="161"/>
      <c r="P51" s="1177"/>
      <c r="Q51" s="1185" t="s">
        <v>202</v>
      </c>
      <c r="R51" s="247"/>
      <c r="S51" s="228"/>
      <c r="T51" s="246"/>
      <c r="U51" s="228"/>
      <c r="V51" s="231"/>
    </row>
    <row r="52" spans="2:22" ht="15" customHeight="1" x14ac:dyDescent="0.15">
      <c r="B52" s="1200"/>
      <c r="C52" s="307"/>
      <c r="D52" s="25"/>
      <c r="E52" s="25"/>
      <c r="F52" s="25"/>
      <c r="G52" s="138">
        <f t="shared" si="39"/>
        <v>0</v>
      </c>
      <c r="H52" s="150"/>
      <c r="I52" s="1182"/>
      <c r="J52" s="666" t="s">
        <v>848</v>
      </c>
      <c r="K52" s="1195">
        <v>5900</v>
      </c>
      <c r="L52" s="1196"/>
      <c r="M52" s="235">
        <v>1000</v>
      </c>
      <c r="N52" s="492">
        <f>+K52/M52*10</f>
        <v>59</v>
      </c>
      <c r="O52" s="161"/>
      <c r="P52" s="1177"/>
      <c r="Q52" s="1186"/>
      <c r="R52" s="247" t="s">
        <v>201</v>
      </c>
      <c r="S52" s="228">
        <v>60000</v>
      </c>
      <c r="T52" s="246">
        <v>1</v>
      </c>
      <c r="U52" s="228">
        <v>1000</v>
      </c>
      <c r="V52" s="231">
        <f>+S52*T52/U52*10</f>
        <v>600</v>
      </c>
    </row>
    <row r="53" spans="2:22" ht="14.25" thickBot="1" x14ac:dyDescent="0.2">
      <c r="B53" s="1201"/>
      <c r="C53" s="141" t="s">
        <v>115</v>
      </c>
      <c r="D53" s="142"/>
      <c r="E53" s="142"/>
      <c r="F53" s="142"/>
      <c r="G53" s="143">
        <f>SUM(G50:G52)</f>
        <v>6239.9999999999991</v>
      </c>
      <c r="I53" s="1182"/>
      <c r="J53" s="228" t="s">
        <v>929</v>
      </c>
      <c r="K53" s="1197">
        <v>1600</v>
      </c>
      <c r="L53" s="1198"/>
      <c r="M53" s="235">
        <v>1000</v>
      </c>
      <c r="N53" s="492">
        <f>+K53/M53*10</f>
        <v>16</v>
      </c>
      <c r="O53" s="161"/>
      <c r="P53" s="1177"/>
      <c r="Q53" s="1186"/>
      <c r="R53" s="247"/>
      <c r="S53" s="228"/>
      <c r="T53" s="228"/>
      <c r="U53" s="147"/>
      <c r="V53" s="248"/>
    </row>
    <row r="54" spans="2:22" ht="14.25" thickTop="1" x14ac:dyDescent="0.15">
      <c r="B54" s="1202" t="s">
        <v>138</v>
      </c>
      <c r="C54" s="307" t="s">
        <v>1041</v>
      </c>
      <c r="D54" s="25">
        <f>AD32</f>
        <v>500</v>
      </c>
      <c r="E54" s="31" t="s">
        <v>318</v>
      </c>
      <c r="F54" s="422">
        <f>AG32</f>
        <v>1.31</v>
      </c>
      <c r="G54" s="138">
        <f>D54*F54</f>
        <v>655</v>
      </c>
      <c r="I54" s="1182"/>
      <c r="J54" s="652"/>
      <c r="K54" s="1195"/>
      <c r="L54" s="1196"/>
      <c r="M54" s="235"/>
      <c r="N54" s="231"/>
      <c r="O54" s="161"/>
      <c r="P54" s="1177"/>
      <c r="Q54" s="1186"/>
      <c r="R54" s="247" t="s">
        <v>192</v>
      </c>
      <c r="S54" s="228">
        <v>25000</v>
      </c>
      <c r="T54" s="246">
        <v>1</v>
      </c>
      <c r="U54" s="228">
        <v>1000</v>
      </c>
      <c r="V54" s="231">
        <f>+S54*T54/U54*10</f>
        <v>250</v>
      </c>
    </row>
    <row r="55" spans="2:22" x14ac:dyDescent="0.15">
      <c r="B55" s="1200"/>
      <c r="C55" s="307" t="s">
        <v>1044</v>
      </c>
      <c r="D55" s="25">
        <f>AD33</f>
        <v>133.33333333333334</v>
      </c>
      <c r="E55" s="31" t="s">
        <v>318</v>
      </c>
      <c r="F55" s="422">
        <f>AG33</f>
        <v>15.98</v>
      </c>
      <c r="G55" s="138">
        <f>D55*F55</f>
        <v>2130.666666666667</v>
      </c>
      <c r="I55" s="1182"/>
      <c r="J55" s="228"/>
      <c r="K55" s="1197"/>
      <c r="L55" s="1198"/>
      <c r="M55" s="235"/>
      <c r="N55" s="244"/>
      <c r="O55" s="161"/>
      <c r="P55" s="1177"/>
      <c r="Q55" s="1187"/>
      <c r="R55" s="247"/>
      <c r="S55" s="228"/>
      <c r="T55" s="228"/>
      <c r="U55" s="147"/>
      <c r="V55" s="248"/>
    </row>
    <row r="56" spans="2:22" x14ac:dyDescent="0.15">
      <c r="B56" s="1200"/>
      <c r="C56" s="25"/>
      <c r="D56" s="25"/>
      <c r="E56" s="31"/>
      <c r="F56" s="25"/>
      <c r="G56" s="138">
        <f>D56*F56</f>
        <v>0</v>
      </c>
      <c r="I56" s="1168"/>
      <c r="J56" s="543" t="s">
        <v>115</v>
      </c>
      <c r="K56" s="1190"/>
      <c r="L56" s="1191"/>
      <c r="M56" s="544"/>
      <c r="N56" s="545">
        <f>SUM(N51:N55)</f>
        <v>125</v>
      </c>
      <c r="O56" s="161"/>
      <c r="P56" s="1189"/>
      <c r="Q56" s="251" t="s">
        <v>188</v>
      </c>
      <c r="R56" s="252"/>
      <c r="S56" s="252"/>
      <c r="T56" s="252"/>
      <c r="U56" s="252"/>
      <c r="V56" s="253">
        <f>SUM(V51:V55)</f>
        <v>850</v>
      </c>
    </row>
    <row r="57" spans="2:22" ht="14.25" thickBot="1" x14ac:dyDescent="0.2">
      <c r="B57" s="1203"/>
      <c r="C57" s="144" t="s">
        <v>118</v>
      </c>
      <c r="D57" s="145"/>
      <c r="E57" s="145"/>
      <c r="F57" s="145"/>
      <c r="G57" s="146">
        <f>SUM(G54:G56)</f>
        <v>2785.666666666667</v>
      </c>
      <c r="I57" s="1192" t="s">
        <v>182</v>
      </c>
      <c r="J57" s="1172"/>
      <c r="K57" s="1193"/>
      <c r="L57" s="1194"/>
      <c r="M57" s="168"/>
      <c r="N57" s="250">
        <f>SUM(N42,N46,N50,N56)</f>
        <v>8180.7280000000001</v>
      </c>
      <c r="O57" s="161"/>
      <c r="P57" s="1192" t="s">
        <v>182</v>
      </c>
      <c r="Q57" s="1172"/>
      <c r="R57" s="249"/>
      <c r="S57" s="249"/>
      <c r="T57" s="249"/>
      <c r="U57" s="249"/>
      <c r="V57" s="250">
        <f>SUM(V44,V50,V56)</f>
        <v>4482.3999999999996</v>
      </c>
    </row>
    <row r="58" spans="2:22" x14ac:dyDescent="0.15">
      <c r="O58" s="161"/>
      <c r="V58" s="26"/>
    </row>
    <row r="59" spans="2:22" x14ac:dyDescent="0.15">
      <c r="I59" s="161"/>
      <c r="J59" s="161"/>
      <c r="K59" s="161"/>
      <c r="L59" s="161"/>
      <c r="M59" s="161"/>
      <c r="N59" s="161"/>
      <c r="O59" s="161"/>
    </row>
    <row r="60" spans="2:22" x14ac:dyDescent="0.15">
      <c r="I60" s="161"/>
      <c r="J60" s="161"/>
      <c r="K60" s="161"/>
      <c r="L60" s="161"/>
      <c r="M60" s="161"/>
      <c r="N60" s="161"/>
      <c r="O60" s="161"/>
    </row>
    <row r="61" spans="2:22" x14ac:dyDescent="0.15">
      <c r="I61" s="161"/>
      <c r="J61" s="161"/>
      <c r="K61" s="161"/>
      <c r="L61" s="161"/>
      <c r="M61" s="161"/>
      <c r="N61" s="161"/>
      <c r="O61" s="161"/>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9:15" x14ac:dyDescent="0.15">
      <c r="I65" s="161"/>
      <c r="J65" s="161"/>
      <c r="K65" s="161"/>
      <c r="L65" s="161"/>
      <c r="M65" s="161"/>
      <c r="N65" s="161"/>
      <c r="O65" s="161"/>
    </row>
    <row r="66" spans="9:15" x14ac:dyDescent="0.15">
      <c r="I66" s="161"/>
      <c r="J66" s="161"/>
      <c r="K66" s="161"/>
      <c r="L66" s="161"/>
      <c r="M66" s="161"/>
      <c r="N66" s="161"/>
      <c r="O66" s="161"/>
    </row>
    <row r="67" spans="9:15" x14ac:dyDescent="0.15">
      <c r="I67" s="161"/>
      <c r="J67" s="161"/>
      <c r="K67" s="161"/>
      <c r="L67" s="161"/>
      <c r="M67" s="161"/>
      <c r="N67" s="161"/>
      <c r="O67" s="161"/>
    </row>
    <row r="68" spans="9:15" x14ac:dyDescent="0.15">
      <c r="I68" s="161"/>
      <c r="J68" s="161"/>
      <c r="K68" s="161"/>
      <c r="L68" s="161"/>
      <c r="M68" s="161"/>
      <c r="N68" s="161"/>
      <c r="O68" s="161"/>
    </row>
    <row r="69" spans="9:15" x14ac:dyDescent="0.15">
      <c r="I69" s="161"/>
      <c r="J69" s="161"/>
      <c r="K69" s="161"/>
      <c r="L69" s="161"/>
      <c r="M69" s="161"/>
      <c r="N69" s="161"/>
      <c r="O69" s="161"/>
    </row>
    <row r="70" spans="9:15" x14ac:dyDescent="0.15">
      <c r="I70" s="161"/>
      <c r="J70" s="161"/>
      <c r="K70" s="161"/>
      <c r="L70" s="161"/>
      <c r="M70" s="161"/>
      <c r="N70" s="161"/>
      <c r="O70" s="161"/>
    </row>
    <row r="71" spans="9:15" x14ac:dyDescent="0.15">
      <c r="I71" s="161"/>
      <c r="J71" s="161"/>
      <c r="K71" s="161"/>
      <c r="L71" s="161"/>
      <c r="M71" s="161"/>
      <c r="N71" s="161"/>
      <c r="O71" s="161"/>
    </row>
    <row r="72" spans="9:15" x14ac:dyDescent="0.15">
      <c r="I72" s="161"/>
      <c r="J72" s="161"/>
      <c r="K72" s="161"/>
      <c r="L72" s="161"/>
      <c r="M72" s="161"/>
      <c r="N72" s="161"/>
      <c r="O72" s="161"/>
    </row>
    <row r="73" spans="9:15" x14ac:dyDescent="0.15">
      <c r="I73" s="161"/>
      <c r="J73" s="161"/>
      <c r="K73" s="161"/>
      <c r="L73" s="161"/>
      <c r="M73" s="161"/>
      <c r="N73" s="161"/>
      <c r="O73" s="161"/>
    </row>
    <row r="74" spans="9:15" x14ac:dyDescent="0.15">
      <c r="I74" s="161"/>
      <c r="J74" s="161"/>
      <c r="K74" s="161"/>
      <c r="L74" s="161"/>
      <c r="M74" s="161"/>
      <c r="N74" s="161"/>
      <c r="O74" s="161"/>
    </row>
    <row r="75" spans="9:15" x14ac:dyDescent="0.15">
      <c r="I75" s="161"/>
      <c r="J75" s="161"/>
      <c r="K75" s="161"/>
      <c r="L75" s="161"/>
      <c r="M75" s="161"/>
      <c r="N75" s="161"/>
      <c r="O75" s="161"/>
    </row>
    <row r="76" spans="9:15" x14ac:dyDescent="0.15">
      <c r="I76" s="161"/>
      <c r="J76" s="161"/>
      <c r="K76" s="161"/>
      <c r="L76" s="161"/>
      <c r="M76" s="161"/>
      <c r="N76" s="161"/>
      <c r="O76" s="161"/>
    </row>
    <row r="77" spans="9:15" x14ac:dyDescent="0.15">
      <c r="I77" s="161"/>
      <c r="J77" s="161"/>
      <c r="K77" s="161"/>
      <c r="L77" s="161"/>
      <c r="M77" s="161"/>
      <c r="N77" s="161"/>
      <c r="O77" s="161"/>
    </row>
    <row r="78" spans="9:15" x14ac:dyDescent="0.15">
      <c r="I78" s="161"/>
      <c r="J78" s="161"/>
      <c r="K78" s="161"/>
      <c r="L78" s="161"/>
      <c r="M78" s="161"/>
      <c r="N78" s="161"/>
      <c r="O78" s="161"/>
    </row>
    <row r="79" spans="9:15" x14ac:dyDescent="0.15">
      <c r="I79" s="161"/>
      <c r="J79" s="161"/>
      <c r="K79" s="161"/>
      <c r="L79" s="161"/>
      <c r="M79" s="161"/>
      <c r="N79" s="161"/>
      <c r="O79" s="161"/>
    </row>
    <row r="80" spans="9:15" x14ac:dyDescent="0.15">
      <c r="I80" s="161"/>
      <c r="J80" s="161"/>
      <c r="K80" s="161"/>
      <c r="L80" s="161"/>
      <c r="M80" s="161"/>
      <c r="N80" s="161"/>
      <c r="O80" s="161"/>
    </row>
    <row r="81" spans="2:15" x14ac:dyDescent="0.15">
      <c r="I81" s="161"/>
      <c r="J81" s="161"/>
      <c r="K81" s="161"/>
      <c r="L81" s="161"/>
      <c r="M81" s="161"/>
      <c r="N81" s="161"/>
      <c r="O81" s="161"/>
    </row>
    <row r="82" spans="2:15" x14ac:dyDescent="0.15">
      <c r="I82" s="161"/>
      <c r="J82" s="161"/>
      <c r="K82" s="161"/>
      <c r="L82" s="161"/>
      <c r="M82" s="161"/>
      <c r="N82" s="161"/>
      <c r="O82" s="161"/>
    </row>
    <row r="83" spans="2:15" ht="13.5" customHeight="1" x14ac:dyDescent="0.15">
      <c r="B83" s="149"/>
      <c r="C83" s="150"/>
      <c r="D83" s="150"/>
      <c r="E83" s="150"/>
      <c r="F83" s="150"/>
      <c r="I83" s="161"/>
      <c r="J83" s="161"/>
      <c r="K83" s="161"/>
      <c r="L83" s="161"/>
      <c r="M83" s="161"/>
      <c r="N83" s="161"/>
      <c r="O83" s="161"/>
    </row>
    <row r="84" spans="2:15" x14ac:dyDescent="0.15">
      <c r="B84" s="149"/>
      <c r="C84" s="150"/>
      <c r="D84" s="150"/>
      <c r="E84" s="150"/>
      <c r="F84" s="150"/>
      <c r="I84" s="161"/>
      <c r="J84" s="161"/>
      <c r="K84" s="161"/>
      <c r="L84" s="161"/>
      <c r="M84" s="161"/>
      <c r="N84" s="161"/>
      <c r="O84" s="161"/>
    </row>
    <row r="85" spans="2:15" x14ac:dyDescent="0.15">
      <c r="I85" s="161"/>
      <c r="J85" s="161"/>
      <c r="K85" s="161"/>
      <c r="L85" s="161"/>
      <c r="M85" s="161"/>
      <c r="N85" s="161"/>
      <c r="O85" s="161"/>
    </row>
    <row r="86" spans="2:15" ht="13.5" customHeight="1" x14ac:dyDescent="0.15">
      <c r="I86" s="161"/>
      <c r="J86" s="161"/>
      <c r="K86" s="161"/>
      <c r="L86" s="161"/>
      <c r="M86" s="161"/>
      <c r="N86" s="161"/>
      <c r="O86" s="161"/>
    </row>
    <row r="87" spans="2:15" x14ac:dyDescent="0.15">
      <c r="I87" s="161"/>
      <c r="J87" s="161"/>
      <c r="K87" s="161"/>
      <c r="L87" s="161"/>
      <c r="M87" s="161"/>
      <c r="N87" s="161"/>
      <c r="O87" s="161"/>
    </row>
    <row r="88" spans="2:15" x14ac:dyDescent="0.15">
      <c r="I88" s="161"/>
      <c r="J88" s="161"/>
      <c r="K88" s="161"/>
      <c r="L88" s="161"/>
      <c r="M88" s="161"/>
      <c r="N88" s="161"/>
      <c r="O88" s="161"/>
    </row>
    <row r="89" spans="2:15" x14ac:dyDescent="0.15">
      <c r="I89" s="161"/>
      <c r="J89" s="161"/>
      <c r="K89" s="161"/>
      <c r="L89" s="161"/>
      <c r="M89" s="161"/>
      <c r="N89" s="161"/>
      <c r="O89" s="161"/>
    </row>
    <row r="90" spans="2:15" x14ac:dyDescent="0.15">
      <c r="I90" s="161"/>
      <c r="J90" s="161"/>
      <c r="K90" s="161"/>
      <c r="L90" s="161"/>
      <c r="M90" s="161"/>
      <c r="N90" s="161"/>
      <c r="O90" s="161"/>
    </row>
    <row r="91" spans="2:15" x14ac:dyDescent="0.15">
      <c r="I91" s="161"/>
      <c r="J91" s="161"/>
      <c r="K91" s="161"/>
      <c r="L91" s="161"/>
      <c r="M91" s="161"/>
      <c r="N91" s="161"/>
      <c r="O91" s="161"/>
    </row>
    <row r="92" spans="2:15" x14ac:dyDescent="0.15">
      <c r="I92" s="161"/>
      <c r="J92" s="161"/>
      <c r="K92" s="161"/>
      <c r="L92" s="161"/>
      <c r="M92" s="161"/>
      <c r="N92" s="161"/>
      <c r="O92" s="161"/>
    </row>
    <row r="93" spans="2:15" x14ac:dyDescent="0.15">
      <c r="I93" s="161"/>
      <c r="J93" s="161"/>
      <c r="K93" s="161"/>
      <c r="L93" s="161"/>
      <c r="M93" s="161"/>
      <c r="N93" s="161"/>
      <c r="O93" s="161"/>
    </row>
    <row r="94" spans="2:15" x14ac:dyDescent="0.15">
      <c r="I94" s="161"/>
      <c r="J94" s="161"/>
      <c r="K94" s="161"/>
      <c r="L94" s="161"/>
      <c r="M94" s="161"/>
      <c r="N94" s="161"/>
      <c r="O94" s="161"/>
    </row>
    <row r="95" spans="2:15" x14ac:dyDescent="0.15">
      <c r="I95" s="161"/>
      <c r="J95" s="161"/>
      <c r="K95" s="161"/>
      <c r="L95" s="161"/>
      <c r="M95" s="161"/>
      <c r="N95" s="161"/>
      <c r="O95" s="161"/>
    </row>
    <row r="96" spans="2:15" x14ac:dyDescent="0.15">
      <c r="I96" s="161"/>
      <c r="J96" s="161"/>
      <c r="K96" s="161"/>
      <c r="L96" s="161"/>
      <c r="M96" s="161"/>
      <c r="N96" s="161"/>
      <c r="O96" s="161"/>
    </row>
    <row r="97" spans="9:15" x14ac:dyDescent="0.15">
      <c r="I97" s="161"/>
      <c r="J97" s="161"/>
      <c r="K97" s="161"/>
      <c r="L97" s="161"/>
      <c r="M97" s="161"/>
      <c r="N97" s="161"/>
      <c r="O97" s="161"/>
    </row>
    <row r="98" spans="9:15" x14ac:dyDescent="0.15">
      <c r="I98" s="161"/>
      <c r="J98" s="161"/>
      <c r="K98" s="161"/>
      <c r="L98" s="161"/>
      <c r="M98" s="161"/>
      <c r="N98" s="161"/>
      <c r="O98" s="161"/>
    </row>
    <row r="99" spans="9:15" x14ac:dyDescent="0.15">
      <c r="I99" s="161"/>
      <c r="J99" s="161"/>
      <c r="K99" s="161"/>
      <c r="L99" s="161"/>
      <c r="M99" s="161"/>
      <c r="N99" s="161"/>
      <c r="O99" s="161"/>
    </row>
    <row r="100" spans="9:15" x14ac:dyDescent="0.15">
      <c r="I100" s="161"/>
      <c r="J100" s="161"/>
      <c r="K100" s="161"/>
      <c r="L100" s="161"/>
      <c r="M100" s="161"/>
      <c r="N100" s="161"/>
      <c r="O100" s="161"/>
    </row>
    <row r="101" spans="9:15" x14ac:dyDescent="0.15">
      <c r="I101" s="161"/>
      <c r="J101" s="161"/>
      <c r="K101" s="161"/>
      <c r="L101" s="161"/>
      <c r="M101" s="161"/>
      <c r="N101" s="161"/>
      <c r="O101" s="161"/>
    </row>
    <row r="102" spans="9:15" x14ac:dyDescent="0.15">
      <c r="I102" s="161"/>
      <c r="J102" s="161"/>
      <c r="K102" s="161"/>
      <c r="L102" s="161"/>
      <c r="M102" s="161"/>
      <c r="N102" s="161"/>
      <c r="O102" s="161"/>
    </row>
    <row r="103" spans="9:15" x14ac:dyDescent="0.15">
      <c r="I103" s="161"/>
      <c r="J103" s="161"/>
      <c r="K103" s="161"/>
      <c r="L103" s="161"/>
      <c r="M103" s="161"/>
      <c r="N103" s="161"/>
      <c r="O103" s="161"/>
    </row>
    <row r="104" spans="9:15" x14ac:dyDescent="0.15">
      <c r="I104" s="161"/>
      <c r="J104" s="161"/>
      <c r="K104" s="161"/>
      <c r="L104" s="161"/>
      <c r="M104" s="161"/>
      <c r="N104" s="161"/>
      <c r="O104" s="161"/>
    </row>
    <row r="105" spans="9:15" x14ac:dyDescent="0.15">
      <c r="I105" s="161"/>
      <c r="J105" s="161"/>
      <c r="K105" s="161"/>
      <c r="L105" s="161"/>
      <c r="M105" s="161"/>
      <c r="N105" s="161"/>
      <c r="O105" s="161"/>
    </row>
    <row r="106" spans="9:15" x14ac:dyDescent="0.15">
      <c r="I106" s="161"/>
      <c r="J106" s="161"/>
      <c r="K106" s="161"/>
      <c r="L106" s="161"/>
      <c r="M106" s="161"/>
      <c r="N106" s="161"/>
      <c r="O106" s="161"/>
    </row>
    <row r="107" spans="9:15" x14ac:dyDescent="0.15">
      <c r="I107" s="161"/>
      <c r="J107" s="161"/>
      <c r="K107" s="161"/>
      <c r="L107" s="161"/>
      <c r="M107" s="161"/>
      <c r="N107" s="161"/>
      <c r="O107" s="161"/>
    </row>
    <row r="108" spans="9:15" x14ac:dyDescent="0.15">
      <c r="I108" s="161"/>
      <c r="J108" s="161"/>
      <c r="K108" s="161"/>
      <c r="L108" s="161"/>
      <c r="M108" s="161"/>
      <c r="N108" s="161"/>
      <c r="O108" s="161"/>
    </row>
    <row r="109" spans="9:15" x14ac:dyDescent="0.15">
      <c r="I109" s="161"/>
      <c r="J109" s="161"/>
      <c r="K109" s="161"/>
      <c r="L109" s="161"/>
      <c r="M109" s="161"/>
      <c r="N109" s="161"/>
      <c r="O109" s="161"/>
    </row>
    <row r="110" spans="9:15" x14ac:dyDescent="0.15">
      <c r="I110" s="161"/>
      <c r="J110" s="161"/>
      <c r="K110" s="161"/>
      <c r="L110" s="161"/>
      <c r="M110" s="161"/>
      <c r="N110" s="161"/>
      <c r="O110" s="161"/>
    </row>
    <row r="111" spans="9:15" x14ac:dyDescent="0.15">
      <c r="I111" s="161"/>
      <c r="J111" s="161"/>
      <c r="K111" s="161"/>
      <c r="L111" s="161"/>
      <c r="M111" s="161"/>
      <c r="N111" s="161"/>
      <c r="O111" s="161"/>
    </row>
    <row r="112" spans="9:15" x14ac:dyDescent="0.15">
      <c r="I112" s="161"/>
      <c r="J112" s="161"/>
      <c r="K112" s="161"/>
      <c r="L112" s="161"/>
      <c r="M112" s="161"/>
      <c r="N112" s="161"/>
      <c r="O112" s="161"/>
    </row>
    <row r="113" spans="9:15" x14ac:dyDescent="0.15">
      <c r="I113" s="161"/>
      <c r="J113" s="161"/>
      <c r="K113" s="161"/>
      <c r="L113" s="161"/>
      <c r="M113" s="161"/>
      <c r="N113" s="161"/>
      <c r="O113" s="161"/>
    </row>
    <row r="114" spans="9:15" x14ac:dyDescent="0.15">
      <c r="I114" s="161"/>
      <c r="J114" s="161"/>
      <c r="K114" s="161"/>
      <c r="L114" s="161"/>
      <c r="M114" s="161"/>
      <c r="N114" s="161"/>
      <c r="O114" s="161"/>
    </row>
    <row r="115" spans="9:15" x14ac:dyDescent="0.15">
      <c r="I115" s="161"/>
      <c r="J115" s="161"/>
      <c r="K115" s="161"/>
      <c r="L115" s="161"/>
      <c r="M115" s="161"/>
      <c r="N115" s="161"/>
      <c r="O115" s="161"/>
    </row>
    <row r="116" spans="9:15" x14ac:dyDescent="0.15">
      <c r="I116" s="161"/>
      <c r="J116" s="161"/>
      <c r="K116" s="161"/>
      <c r="L116" s="161"/>
      <c r="M116" s="161"/>
      <c r="N116" s="161"/>
      <c r="O116" s="161"/>
    </row>
    <row r="117" spans="9:15" x14ac:dyDescent="0.15">
      <c r="I117" s="161"/>
      <c r="J117" s="161"/>
      <c r="K117" s="161"/>
      <c r="L117" s="161"/>
      <c r="M117" s="161"/>
      <c r="N117" s="161"/>
      <c r="O117" s="161"/>
    </row>
    <row r="118" spans="9:15" x14ac:dyDescent="0.15">
      <c r="I118" s="161"/>
      <c r="J118" s="161"/>
      <c r="K118" s="161"/>
      <c r="L118" s="161"/>
      <c r="M118" s="161"/>
      <c r="N118" s="161"/>
      <c r="O118" s="161"/>
    </row>
    <row r="119" spans="9:15" x14ac:dyDescent="0.15">
      <c r="I119" s="161"/>
      <c r="J119" s="161"/>
      <c r="K119" s="161"/>
      <c r="L119" s="161"/>
      <c r="M119" s="161"/>
      <c r="N119" s="161"/>
      <c r="O119" s="161"/>
    </row>
    <row r="120" spans="9:15" x14ac:dyDescent="0.15">
      <c r="I120" s="161"/>
      <c r="J120" s="161"/>
      <c r="K120" s="161"/>
      <c r="L120" s="161"/>
      <c r="M120" s="161"/>
      <c r="N120" s="161"/>
      <c r="O120" s="161"/>
    </row>
    <row r="121" spans="9:15" x14ac:dyDescent="0.15">
      <c r="I121" s="161"/>
      <c r="J121" s="161"/>
      <c r="K121" s="161"/>
      <c r="L121" s="161"/>
      <c r="M121" s="161"/>
      <c r="N121" s="161"/>
      <c r="O121" s="161"/>
    </row>
    <row r="122" spans="9:15" x14ac:dyDescent="0.15">
      <c r="I122" s="161"/>
      <c r="J122" s="161"/>
      <c r="K122" s="161"/>
      <c r="L122" s="161"/>
      <c r="M122" s="161"/>
      <c r="N122" s="161"/>
      <c r="O122" s="161"/>
    </row>
    <row r="123" spans="9:15" x14ac:dyDescent="0.15">
      <c r="I123" s="161"/>
      <c r="J123" s="161"/>
      <c r="K123" s="161"/>
      <c r="L123" s="161"/>
      <c r="M123" s="161"/>
      <c r="N123" s="161"/>
      <c r="O123" s="161"/>
    </row>
    <row r="124" spans="9:15" x14ac:dyDescent="0.15">
      <c r="I124" s="161"/>
      <c r="J124" s="161"/>
      <c r="K124" s="161"/>
      <c r="L124" s="161"/>
      <c r="M124" s="161"/>
      <c r="N124" s="161"/>
      <c r="O124" s="161"/>
    </row>
    <row r="125" spans="9:15" x14ac:dyDescent="0.15">
      <c r="I125" s="161"/>
      <c r="J125" s="161"/>
      <c r="K125" s="161"/>
      <c r="L125" s="161"/>
      <c r="M125" s="161"/>
      <c r="N125" s="161"/>
      <c r="O125" s="161"/>
    </row>
    <row r="126" spans="9:15" x14ac:dyDescent="0.15">
      <c r="I126" s="161"/>
      <c r="J126" s="161"/>
      <c r="K126" s="161"/>
      <c r="L126" s="161"/>
      <c r="M126" s="161"/>
      <c r="N126" s="161"/>
      <c r="O126" s="161"/>
    </row>
    <row r="127" spans="9:15" x14ac:dyDescent="0.15">
      <c r="I127" s="161"/>
      <c r="J127" s="161"/>
      <c r="K127" s="161"/>
      <c r="L127" s="161"/>
      <c r="M127" s="161"/>
      <c r="N127" s="161"/>
      <c r="O127" s="161"/>
    </row>
    <row r="128" spans="9:15" x14ac:dyDescent="0.15">
      <c r="I128" s="161"/>
      <c r="J128" s="161"/>
      <c r="K128" s="161"/>
      <c r="L128" s="161"/>
      <c r="M128" s="161"/>
      <c r="N128" s="161"/>
      <c r="O128" s="161"/>
    </row>
    <row r="129" spans="9:15" x14ac:dyDescent="0.15">
      <c r="I129" s="161"/>
      <c r="J129" s="161"/>
      <c r="K129" s="161"/>
      <c r="L129" s="161"/>
      <c r="M129" s="161"/>
      <c r="N129" s="161"/>
      <c r="O129" s="161"/>
    </row>
    <row r="130" spans="9:15" x14ac:dyDescent="0.15">
      <c r="I130" s="161"/>
      <c r="J130" s="161"/>
      <c r="K130" s="161"/>
      <c r="L130" s="161"/>
      <c r="M130" s="161"/>
      <c r="N130" s="161"/>
      <c r="O130" s="161"/>
    </row>
    <row r="131" spans="9:15" x14ac:dyDescent="0.15">
      <c r="I131" s="161"/>
      <c r="J131" s="161"/>
      <c r="K131" s="161"/>
      <c r="L131" s="161"/>
      <c r="M131" s="161"/>
      <c r="N131" s="161"/>
      <c r="O131" s="161"/>
    </row>
    <row r="132" spans="9:15" x14ac:dyDescent="0.15">
      <c r="I132" s="161"/>
      <c r="J132" s="161"/>
      <c r="K132" s="161"/>
      <c r="L132" s="161"/>
      <c r="M132" s="161"/>
      <c r="N132" s="161"/>
      <c r="O132" s="161"/>
    </row>
    <row r="133" spans="9:15" x14ac:dyDescent="0.15">
      <c r="I133" s="161"/>
      <c r="J133" s="161"/>
      <c r="K133" s="161"/>
      <c r="L133" s="161"/>
      <c r="M133" s="161"/>
      <c r="N133" s="161"/>
      <c r="O133" s="161"/>
    </row>
    <row r="134" spans="9:15" x14ac:dyDescent="0.15">
      <c r="I134" s="161"/>
      <c r="J134" s="161"/>
      <c r="K134" s="161"/>
      <c r="L134" s="161"/>
      <c r="M134" s="161"/>
      <c r="N134" s="161"/>
      <c r="O134" s="161"/>
    </row>
    <row r="135" spans="9:15" x14ac:dyDescent="0.15">
      <c r="I135" s="161"/>
      <c r="J135" s="161"/>
      <c r="K135" s="161"/>
      <c r="L135" s="161"/>
      <c r="M135" s="161"/>
      <c r="N135" s="161"/>
      <c r="O135" s="161"/>
    </row>
    <row r="136" spans="9:15" x14ac:dyDescent="0.15">
      <c r="I136" s="161"/>
      <c r="J136" s="161"/>
      <c r="K136" s="161"/>
      <c r="L136" s="161"/>
      <c r="M136" s="161"/>
      <c r="N136" s="161"/>
      <c r="O136" s="161"/>
    </row>
    <row r="137" spans="9:15" x14ac:dyDescent="0.15">
      <c r="I137" s="161"/>
      <c r="J137" s="161"/>
      <c r="K137" s="161"/>
      <c r="L137" s="161"/>
      <c r="M137" s="161"/>
      <c r="N137" s="161"/>
      <c r="O137" s="161"/>
    </row>
    <row r="138" spans="9:15" x14ac:dyDescent="0.15">
      <c r="I138" s="161"/>
      <c r="J138" s="161"/>
      <c r="K138" s="161"/>
      <c r="L138" s="161"/>
      <c r="M138" s="161"/>
      <c r="N138" s="161"/>
      <c r="O138" s="161"/>
    </row>
    <row r="139" spans="9:15" x14ac:dyDescent="0.15">
      <c r="I139" s="161"/>
      <c r="J139" s="161"/>
      <c r="K139" s="161"/>
      <c r="L139" s="161"/>
      <c r="M139" s="161"/>
      <c r="N139" s="161"/>
    </row>
    <row r="140" spans="9:15" x14ac:dyDescent="0.15">
      <c r="I140" s="161"/>
      <c r="J140" s="161"/>
      <c r="K140" s="161"/>
      <c r="L140" s="161"/>
      <c r="M140" s="161"/>
      <c r="N140" s="161"/>
    </row>
    <row r="141" spans="9:15" x14ac:dyDescent="0.15">
      <c r="I141" s="161"/>
      <c r="J141" s="161"/>
      <c r="K141" s="161"/>
      <c r="L141" s="161"/>
      <c r="M141" s="161"/>
      <c r="N141" s="161"/>
    </row>
    <row r="142" spans="9:15" x14ac:dyDescent="0.15">
      <c r="I142" s="161"/>
      <c r="J142" s="161"/>
      <c r="K142" s="161"/>
      <c r="L142" s="161"/>
      <c r="M142" s="161"/>
      <c r="N142" s="161"/>
    </row>
    <row r="143" spans="9:15" x14ac:dyDescent="0.15">
      <c r="I143" s="161"/>
      <c r="J143" s="161"/>
      <c r="K143" s="161"/>
      <c r="L143" s="161"/>
      <c r="M143" s="161"/>
      <c r="N143" s="161"/>
    </row>
    <row r="144" spans="9:15" x14ac:dyDescent="0.15">
      <c r="I144" s="161"/>
      <c r="J144" s="161"/>
      <c r="K144" s="161"/>
      <c r="L144" s="161"/>
      <c r="M144" s="161"/>
      <c r="N144" s="161"/>
    </row>
    <row r="145" spans="9:14" x14ac:dyDescent="0.15">
      <c r="I145" s="161"/>
      <c r="J145" s="161"/>
      <c r="K145" s="161"/>
      <c r="L145" s="161"/>
      <c r="M145" s="161"/>
      <c r="N145" s="161"/>
    </row>
    <row r="146" spans="9:14" x14ac:dyDescent="0.15">
      <c r="I146" s="161"/>
      <c r="J146" s="161"/>
      <c r="K146" s="161"/>
      <c r="L146" s="161"/>
      <c r="M146" s="161"/>
      <c r="N146" s="161"/>
    </row>
    <row r="147" spans="9:14" x14ac:dyDescent="0.15">
      <c r="I147" s="161"/>
      <c r="J147" s="161"/>
      <c r="K147" s="161"/>
      <c r="L147" s="161"/>
      <c r="M147" s="161"/>
      <c r="N147" s="161"/>
    </row>
    <row r="148" spans="9:14" x14ac:dyDescent="0.15">
      <c r="I148" s="161"/>
      <c r="J148" s="161"/>
      <c r="K148" s="161"/>
      <c r="L148" s="161"/>
      <c r="M148" s="161"/>
      <c r="N148" s="161"/>
    </row>
    <row r="149" spans="9:14" x14ac:dyDescent="0.15">
      <c r="I149" s="161"/>
      <c r="J149" s="161"/>
      <c r="K149" s="161"/>
      <c r="L149" s="161"/>
      <c r="M149" s="161"/>
      <c r="N149" s="161"/>
    </row>
    <row r="150" spans="9:14" x14ac:dyDescent="0.15">
      <c r="I150" s="161"/>
      <c r="J150" s="161"/>
      <c r="K150" s="161"/>
      <c r="L150" s="161"/>
      <c r="M150" s="161"/>
      <c r="N150" s="161"/>
    </row>
    <row r="151" spans="9:14" x14ac:dyDescent="0.15">
      <c r="I151" s="161"/>
      <c r="J151" s="161"/>
      <c r="K151" s="161"/>
      <c r="L151" s="161"/>
      <c r="M151" s="161"/>
      <c r="N151" s="161"/>
    </row>
    <row r="152" spans="9:14" x14ac:dyDescent="0.15">
      <c r="I152" s="161"/>
      <c r="J152" s="161"/>
      <c r="K152" s="161"/>
      <c r="L152" s="161"/>
      <c r="M152" s="161"/>
      <c r="N152" s="161"/>
    </row>
    <row r="153" spans="9:14" x14ac:dyDescent="0.15">
      <c r="I153" s="161"/>
      <c r="J153" s="161"/>
      <c r="K153" s="161"/>
      <c r="L153" s="161"/>
      <c r="M153" s="161"/>
      <c r="N153" s="161"/>
    </row>
    <row r="154" spans="9:14" x14ac:dyDescent="0.15">
      <c r="I154" s="161"/>
      <c r="J154" s="161"/>
      <c r="K154" s="161"/>
      <c r="L154" s="161"/>
      <c r="M154" s="161"/>
      <c r="N154" s="161"/>
    </row>
    <row r="155" spans="9:14" x14ac:dyDescent="0.15">
      <c r="J155" s="161"/>
      <c r="K155" s="161"/>
      <c r="L155" s="161"/>
      <c r="M155" s="161"/>
      <c r="N155" s="161"/>
    </row>
    <row r="156" spans="9:14" x14ac:dyDescent="0.15">
      <c r="J156" s="161"/>
      <c r="K156" s="161"/>
      <c r="L156" s="161"/>
      <c r="M156" s="161"/>
      <c r="N156" s="161"/>
    </row>
    <row r="172" spans="15:15" x14ac:dyDescent="0.15">
      <c r="O172" s="161"/>
    </row>
    <row r="173" spans="15:15" x14ac:dyDescent="0.15">
      <c r="O173" s="161"/>
    </row>
    <row r="174" spans="15:15" x14ac:dyDescent="0.15">
      <c r="O174" s="161"/>
    </row>
    <row r="175" spans="15:15" x14ac:dyDescent="0.15">
      <c r="O175" s="161"/>
    </row>
    <row r="176" spans="15:15" x14ac:dyDescent="0.15">
      <c r="O176" s="161"/>
    </row>
    <row r="177" spans="15:15" x14ac:dyDescent="0.15">
      <c r="O177" s="161"/>
    </row>
    <row r="178" spans="15:15" x14ac:dyDescent="0.15">
      <c r="O178" s="161"/>
    </row>
    <row r="179" spans="15:15" x14ac:dyDescent="0.15">
      <c r="O179" s="161"/>
    </row>
    <row r="180" spans="15:15" x14ac:dyDescent="0.15">
      <c r="O180" s="161"/>
    </row>
    <row r="181" spans="15:15" x14ac:dyDescent="0.15">
      <c r="O181" s="161"/>
    </row>
    <row r="182" spans="15:15" x14ac:dyDescent="0.15">
      <c r="O182" s="161"/>
    </row>
    <row r="183" spans="15:15" x14ac:dyDescent="0.15">
      <c r="O183" s="161"/>
    </row>
    <row r="184" spans="15:15" x14ac:dyDescent="0.15">
      <c r="O184" s="161"/>
    </row>
    <row r="185" spans="15:15" x14ac:dyDescent="0.15">
      <c r="O185" s="161"/>
    </row>
    <row r="186" spans="15:15" x14ac:dyDescent="0.15">
      <c r="O186" s="161"/>
    </row>
    <row r="187" spans="15:15" x14ac:dyDescent="0.15">
      <c r="O187" s="161"/>
    </row>
    <row r="188" spans="15:15" x14ac:dyDescent="0.15">
      <c r="O188" s="161"/>
    </row>
    <row r="189" spans="15:15" x14ac:dyDescent="0.15">
      <c r="O189" s="161"/>
    </row>
    <row r="190" spans="15:15" x14ac:dyDescent="0.15">
      <c r="O190" s="161"/>
    </row>
    <row r="191" spans="15:15" x14ac:dyDescent="0.15">
      <c r="O191" s="161"/>
    </row>
  </sheetData>
  <mergeCells count="64">
    <mergeCell ref="Q37:R37"/>
    <mergeCell ref="I23:I25"/>
    <mergeCell ref="I18:I22"/>
    <mergeCell ref="I57:J57"/>
    <mergeCell ref="K41:L41"/>
    <mergeCell ref="K47:L47"/>
    <mergeCell ref="K48:L48"/>
    <mergeCell ref="K50:L50"/>
    <mergeCell ref="X41:X42"/>
    <mergeCell ref="X44:X46"/>
    <mergeCell ref="P57:Q57"/>
    <mergeCell ref="Q45:Q49"/>
    <mergeCell ref="Q51:Q55"/>
    <mergeCell ref="P45:P56"/>
    <mergeCell ref="P38:P44"/>
    <mergeCell ref="T6:U6"/>
    <mergeCell ref="T9:U9"/>
    <mergeCell ref="T10:U10"/>
    <mergeCell ref="T11:U11"/>
    <mergeCell ref="T7:U7"/>
    <mergeCell ref="T8:U8"/>
    <mergeCell ref="M4:M5"/>
    <mergeCell ref="N4:N5"/>
    <mergeCell ref="J4:J5"/>
    <mergeCell ref="I4:I5"/>
    <mergeCell ref="T4:U4"/>
    <mergeCell ref="T5:U5"/>
    <mergeCell ref="B5:B7"/>
    <mergeCell ref="B8:B11"/>
    <mergeCell ref="B12:B16"/>
    <mergeCell ref="B21:B24"/>
    <mergeCell ref="B17:B20"/>
    <mergeCell ref="I11:I17"/>
    <mergeCell ref="K45:L45"/>
    <mergeCell ref="K44:L44"/>
    <mergeCell ref="B54:B57"/>
    <mergeCell ref="B50:B53"/>
    <mergeCell ref="B28:B38"/>
    <mergeCell ref="B39:B49"/>
    <mergeCell ref="K46:L46"/>
    <mergeCell ref="K57:L57"/>
    <mergeCell ref="I51:I56"/>
    <mergeCell ref="K51:L51"/>
    <mergeCell ref="K52:L52"/>
    <mergeCell ref="K53:L53"/>
    <mergeCell ref="K54:L54"/>
    <mergeCell ref="K55:L55"/>
    <mergeCell ref="K56:L56"/>
    <mergeCell ref="I6:I10"/>
    <mergeCell ref="I26:I28"/>
    <mergeCell ref="I29:I31"/>
    <mergeCell ref="K49:L49"/>
    <mergeCell ref="I43:I46"/>
    <mergeCell ref="I47:I50"/>
    <mergeCell ref="K43:L43"/>
    <mergeCell ref="K34:L34"/>
    <mergeCell ref="K35:L35"/>
    <mergeCell ref="K36:L36"/>
    <mergeCell ref="K39:L39"/>
    <mergeCell ref="K40:L40"/>
    <mergeCell ref="K37:L37"/>
    <mergeCell ref="K38:L38"/>
    <mergeCell ref="I35:I42"/>
    <mergeCell ref="K42:L42"/>
  </mergeCells>
  <phoneticPr fontId="4"/>
  <pageMargins left="0.78740157480314965" right="0.78740157480314965" top="0.78740157480314965" bottom="0.78740157480314965" header="0.39370078740157483" footer="0.39370078740157483"/>
  <pageSetup paperSize="9" scale="61"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H191"/>
  <sheetViews>
    <sheetView view="pageBreakPreview" topLeftCell="A3" zoomScaleNormal="100" zoomScaleSheetLayoutView="100" workbookViewId="0">
      <selection activeCell="M6" sqref="M6:M19"/>
    </sheetView>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4" width="9" style="26"/>
    <col min="25" max="25" width="22.25" style="26" customWidth="1"/>
    <col min="26"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2" spans="2:34" ht="14.25" thickBot="1" x14ac:dyDescent="0.2">
      <c r="B2" s="26" t="s">
        <v>607</v>
      </c>
      <c r="C2" s="28"/>
      <c r="D2" s="5"/>
      <c r="E2" s="5"/>
      <c r="F2" s="28"/>
      <c r="G2" s="99"/>
      <c r="H2" s="109"/>
      <c r="I2" s="99"/>
      <c r="J2" s="99"/>
      <c r="K2" s="99"/>
      <c r="L2" s="99"/>
      <c r="M2" s="99"/>
      <c r="N2" s="99"/>
      <c r="O2" s="5"/>
      <c r="X2" s="336" t="s">
        <v>273</v>
      </c>
      <c r="Y2" s="336"/>
      <c r="Z2" s="336"/>
      <c r="AA2" s="336"/>
      <c r="AB2" s="337"/>
      <c r="AC2" s="338"/>
      <c r="AD2" s="338"/>
      <c r="AE2" s="336"/>
      <c r="AF2" s="336"/>
      <c r="AG2" s="336"/>
      <c r="AH2" s="338"/>
    </row>
    <row r="3" spans="2:34" ht="14.25" thickBot="1" x14ac:dyDescent="0.2">
      <c r="B3" s="26" t="s">
        <v>166</v>
      </c>
      <c r="I3" s="5" t="s">
        <v>167</v>
      </c>
      <c r="P3" s="438" t="s">
        <v>190</v>
      </c>
      <c r="X3" s="407"/>
      <c r="Y3" s="512" t="s">
        <v>107</v>
      </c>
      <c r="Z3" s="512" t="s">
        <v>274</v>
      </c>
      <c r="AA3" s="512" t="s">
        <v>275</v>
      </c>
      <c r="AB3" s="513" t="s">
        <v>276</v>
      </c>
      <c r="AC3" s="512" t="s">
        <v>277</v>
      </c>
      <c r="AD3" s="514" t="s">
        <v>319</v>
      </c>
      <c r="AE3" s="512" t="s">
        <v>278</v>
      </c>
      <c r="AF3" s="512" t="s">
        <v>279</v>
      </c>
      <c r="AG3" s="512" t="s">
        <v>280</v>
      </c>
      <c r="AH3" s="515" t="s">
        <v>281</v>
      </c>
    </row>
    <row r="4" spans="2:34" ht="14.25" thickBot="1" x14ac:dyDescent="0.2">
      <c r="B4" s="516" t="s">
        <v>70</v>
      </c>
      <c r="C4" s="517" t="s">
        <v>139</v>
      </c>
      <c r="D4" s="517" t="s">
        <v>108</v>
      </c>
      <c r="E4" s="517" t="s">
        <v>109</v>
      </c>
      <c r="F4" s="517" t="s">
        <v>21</v>
      </c>
      <c r="G4" s="510" t="s">
        <v>110</v>
      </c>
      <c r="H4" s="149"/>
      <c r="I4" s="1154" t="s">
        <v>70</v>
      </c>
      <c r="J4" s="1156" t="s">
        <v>142</v>
      </c>
      <c r="K4" s="518" t="s">
        <v>575</v>
      </c>
      <c r="L4" s="519" t="s">
        <v>111</v>
      </c>
      <c r="M4" s="1156" t="s">
        <v>21</v>
      </c>
      <c r="N4" s="1158" t="s">
        <v>110</v>
      </c>
      <c r="O4" s="171"/>
      <c r="P4" s="520" t="s">
        <v>145</v>
      </c>
      <c r="Q4" s="521" t="s">
        <v>146</v>
      </c>
      <c r="R4" s="521" t="s">
        <v>147</v>
      </c>
      <c r="S4" s="521" t="s">
        <v>576</v>
      </c>
      <c r="T4" s="1160" t="s">
        <v>149</v>
      </c>
      <c r="U4" s="1210"/>
      <c r="V4" s="522" t="s">
        <v>150</v>
      </c>
      <c r="X4" s="523"/>
      <c r="Y4" s="408" t="s">
        <v>577</v>
      </c>
      <c r="Z4" s="409">
        <v>500</v>
      </c>
      <c r="AA4" s="409">
        <v>40</v>
      </c>
      <c r="AB4" s="410">
        <f>Z4/AA4*1000</f>
        <v>12500</v>
      </c>
      <c r="AC4" s="411">
        <v>1</v>
      </c>
      <c r="AD4" s="411">
        <f>AB4*AC4</f>
        <v>12500</v>
      </c>
      <c r="AE4" s="412">
        <v>5440</v>
      </c>
      <c r="AF4" s="412">
        <v>20000</v>
      </c>
      <c r="AG4" s="413">
        <f t="shared" ref="AG4:AG12" si="0">ROUNDUP((AE4/AF4),2)</f>
        <v>0.28000000000000003</v>
      </c>
      <c r="AH4" s="414">
        <f t="shared" ref="AH4:AH12" si="1">AB4*AC4*AG4</f>
        <v>3500.0000000000005</v>
      </c>
    </row>
    <row r="5" spans="2:34" ht="14.25" thickBot="1" x14ac:dyDescent="0.2">
      <c r="B5" s="1218" t="s">
        <v>133</v>
      </c>
      <c r="C5" s="307" t="s">
        <v>383</v>
      </c>
      <c r="D5" s="307">
        <v>2</v>
      </c>
      <c r="E5" s="531" t="s">
        <v>608</v>
      </c>
      <c r="F5" s="307">
        <v>12000</v>
      </c>
      <c r="G5" s="335">
        <f t="shared" ref="G5:G6" si="2">D5*F5</f>
        <v>24000</v>
      </c>
      <c r="H5" s="150"/>
      <c r="I5" s="1155"/>
      <c r="J5" s="1157"/>
      <c r="K5" s="155" t="s">
        <v>113</v>
      </c>
      <c r="L5" s="329" t="s">
        <v>262</v>
      </c>
      <c r="M5" s="1157"/>
      <c r="N5" s="1159"/>
      <c r="O5" s="171"/>
      <c r="P5" s="240"/>
      <c r="Q5" s="134"/>
      <c r="R5" s="506"/>
      <c r="S5" s="134"/>
      <c r="T5" s="1149"/>
      <c r="U5" s="1150"/>
      <c r="V5" s="164"/>
      <c r="X5" s="400" t="s">
        <v>308</v>
      </c>
      <c r="Y5" s="394" t="s">
        <v>579</v>
      </c>
      <c r="Z5" s="342">
        <v>500</v>
      </c>
      <c r="AA5" s="342">
        <v>3000</v>
      </c>
      <c r="AB5" s="393">
        <f>Z5/AA5*1000</f>
        <v>166.66666666666666</v>
      </c>
      <c r="AC5" s="342">
        <v>1</v>
      </c>
      <c r="AD5" s="411">
        <f t="shared" ref="AD5:AD12" si="3">AB5*AC5</f>
        <v>166.66666666666666</v>
      </c>
      <c r="AE5" s="343">
        <v>5780</v>
      </c>
      <c r="AF5" s="343">
        <v>500</v>
      </c>
      <c r="AG5" s="395">
        <f t="shared" si="0"/>
        <v>11.56</v>
      </c>
      <c r="AH5" s="399">
        <f t="shared" si="1"/>
        <v>1926.6666666666667</v>
      </c>
    </row>
    <row r="6" spans="2:34" ht="14.25" thickBot="1" x14ac:dyDescent="0.2">
      <c r="B6" s="1152"/>
      <c r="C6" s="307"/>
      <c r="D6" s="307"/>
      <c r="E6" s="531" t="s">
        <v>112</v>
      </c>
      <c r="F6" s="307"/>
      <c r="G6" s="138">
        <f t="shared" si="2"/>
        <v>0</v>
      </c>
      <c r="H6" s="150"/>
      <c r="I6" s="1151" t="s">
        <v>141</v>
      </c>
      <c r="J6" s="307" t="s">
        <v>468</v>
      </c>
      <c r="K6" s="436">
        <v>0.5</v>
      </c>
      <c r="L6" s="436">
        <v>2</v>
      </c>
      <c r="M6" s="436">
        <v>116.8</v>
      </c>
      <c r="N6" s="138">
        <f>K6*L6*M6</f>
        <v>116.8</v>
      </c>
      <c r="O6" s="171"/>
      <c r="P6" s="240"/>
      <c r="Q6" s="134"/>
      <c r="R6" s="506"/>
      <c r="S6" s="134"/>
      <c r="T6" s="1149"/>
      <c r="U6" s="1150"/>
      <c r="V6" s="164"/>
      <c r="X6" s="400"/>
      <c r="Y6" s="394" t="s">
        <v>580</v>
      </c>
      <c r="Z6" s="342">
        <v>500</v>
      </c>
      <c r="AA6" s="342">
        <v>600</v>
      </c>
      <c r="AB6" s="393">
        <f t="shared" ref="AB6:AB12" si="4">Z6/AA6*1000</f>
        <v>833.33333333333337</v>
      </c>
      <c r="AC6" s="342">
        <v>1</v>
      </c>
      <c r="AD6" s="411">
        <f t="shared" si="3"/>
        <v>833.33333333333337</v>
      </c>
      <c r="AE6" s="343">
        <v>1430</v>
      </c>
      <c r="AF6" s="343">
        <v>1000</v>
      </c>
      <c r="AG6" s="395">
        <f t="shared" si="0"/>
        <v>1.43</v>
      </c>
      <c r="AH6" s="399">
        <f t="shared" si="1"/>
        <v>1191.6666666666667</v>
      </c>
    </row>
    <row r="7" spans="2:34" ht="14.25" thickBot="1" x14ac:dyDescent="0.2">
      <c r="B7" s="1153"/>
      <c r="C7" s="139" t="s">
        <v>114</v>
      </c>
      <c r="D7" s="139"/>
      <c r="E7" s="139"/>
      <c r="F7" s="139"/>
      <c r="G7" s="140">
        <f>SUM(G5:G6)</f>
        <v>24000</v>
      </c>
      <c r="H7" s="150"/>
      <c r="I7" s="1152"/>
      <c r="J7" s="307" t="s">
        <v>470</v>
      </c>
      <c r="K7" s="436">
        <v>1.8</v>
      </c>
      <c r="L7" s="436">
        <v>1</v>
      </c>
      <c r="M7" s="436">
        <v>116.8</v>
      </c>
      <c r="N7" s="138">
        <f t="shared" ref="N7:N9" si="5">K7*L7*M7</f>
        <v>210.24</v>
      </c>
      <c r="O7" s="171"/>
      <c r="P7" s="240"/>
      <c r="Q7" s="134"/>
      <c r="R7" s="506"/>
      <c r="S7" s="134"/>
      <c r="T7" s="1149"/>
      <c r="U7" s="1150"/>
      <c r="V7" s="164"/>
      <c r="X7" s="400" t="s">
        <v>307</v>
      </c>
      <c r="Y7" s="394" t="s">
        <v>581</v>
      </c>
      <c r="Z7" s="342">
        <v>500</v>
      </c>
      <c r="AA7" s="342">
        <v>2000</v>
      </c>
      <c r="AB7" s="393">
        <f t="shared" si="4"/>
        <v>250</v>
      </c>
      <c r="AC7" s="342">
        <v>2</v>
      </c>
      <c r="AD7" s="411">
        <f t="shared" si="3"/>
        <v>500</v>
      </c>
      <c r="AE7" s="343">
        <v>2030</v>
      </c>
      <c r="AF7" s="343">
        <v>500</v>
      </c>
      <c r="AG7" s="395">
        <f t="shared" si="0"/>
        <v>4.0599999999999996</v>
      </c>
      <c r="AH7" s="399">
        <f t="shared" si="1"/>
        <v>2029.9999999999998</v>
      </c>
    </row>
    <row r="8" spans="2:34" ht="15" thickTop="1" thickBot="1" x14ac:dyDescent="0.2">
      <c r="B8" s="1162" t="s">
        <v>131</v>
      </c>
      <c r="C8" s="307" t="s">
        <v>272</v>
      </c>
      <c r="D8" s="307">
        <v>5</v>
      </c>
      <c r="E8" s="531" t="s">
        <v>112</v>
      </c>
      <c r="F8" s="307">
        <v>936</v>
      </c>
      <c r="G8" s="138">
        <f>D8*F8</f>
        <v>4680</v>
      </c>
      <c r="H8" s="150"/>
      <c r="I8" s="1152"/>
      <c r="J8" s="307" t="s">
        <v>471</v>
      </c>
      <c r="K8" s="436">
        <v>2</v>
      </c>
      <c r="L8" s="436">
        <v>1</v>
      </c>
      <c r="M8" s="436">
        <v>116.8</v>
      </c>
      <c r="N8" s="138">
        <f t="shared" si="5"/>
        <v>233.6</v>
      </c>
      <c r="O8" s="171"/>
      <c r="P8" s="240"/>
      <c r="Q8" s="134"/>
      <c r="R8" s="506"/>
      <c r="S8" s="134"/>
      <c r="T8" s="1149"/>
      <c r="U8" s="1150"/>
      <c r="V8" s="164"/>
      <c r="X8" s="400"/>
      <c r="Y8" s="394" t="s">
        <v>582</v>
      </c>
      <c r="Z8" s="342">
        <v>500</v>
      </c>
      <c r="AA8" s="342">
        <v>200</v>
      </c>
      <c r="AB8" s="393">
        <f t="shared" si="4"/>
        <v>2500</v>
      </c>
      <c r="AC8" s="342">
        <v>2</v>
      </c>
      <c r="AD8" s="411">
        <f t="shared" si="3"/>
        <v>5000</v>
      </c>
      <c r="AE8" s="343">
        <v>2030</v>
      </c>
      <c r="AF8" s="343">
        <v>10000</v>
      </c>
      <c r="AG8" s="395">
        <f t="shared" si="0"/>
        <v>0.21000000000000002</v>
      </c>
      <c r="AH8" s="399">
        <f t="shared" si="1"/>
        <v>1050</v>
      </c>
    </row>
    <row r="9" spans="2:34" ht="14.25" thickBot="1" x14ac:dyDescent="0.2">
      <c r="B9" s="1152"/>
      <c r="C9" s="307"/>
      <c r="D9" s="307"/>
      <c r="E9" s="531" t="s">
        <v>112</v>
      </c>
      <c r="F9" s="307"/>
      <c r="G9" s="138">
        <f>D9*F9</f>
        <v>0</v>
      </c>
      <c r="H9" s="150"/>
      <c r="I9" s="1152"/>
      <c r="J9" s="307"/>
      <c r="K9" s="436"/>
      <c r="L9" s="436"/>
      <c r="M9" s="436"/>
      <c r="N9" s="138">
        <f t="shared" si="5"/>
        <v>0</v>
      </c>
      <c r="O9" s="171"/>
      <c r="P9" s="240"/>
      <c r="Q9" s="134"/>
      <c r="R9" s="506"/>
      <c r="S9" s="134"/>
      <c r="T9" s="1149"/>
      <c r="U9" s="1150"/>
      <c r="V9" s="164"/>
      <c r="X9" s="400" t="s">
        <v>309</v>
      </c>
      <c r="Y9" s="394" t="s">
        <v>299</v>
      </c>
      <c r="Z9" s="342">
        <v>500</v>
      </c>
      <c r="AA9" s="342">
        <v>600</v>
      </c>
      <c r="AB9" s="393">
        <f t="shared" si="4"/>
        <v>833.33333333333337</v>
      </c>
      <c r="AC9" s="342">
        <v>3</v>
      </c>
      <c r="AD9" s="411">
        <f t="shared" si="3"/>
        <v>2500</v>
      </c>
      <c r="AE9" s="343">
        <v>1510</v>
      </c>
      <c r="AF9" s="343">
        <v>1000</v>
      </c>
      <c r="AG9" s="395">
        <f t="shared" si="0"/>
        <v>1.51</v>
      </c>
      <c r="AH9" s="399">
        <f t="shared" si="1"/>
        <v>3775</v>
      </c>
    </row>
    <row r="10" spans="2:34" ht="14.25" thickBot="1" x14ac:dyDescent="0.2">
      <c r="B10" s="1152"/>
      <c r="C10" s="307"/>
      <c r="D10" s="307"/>
      <c r="E10" s="531" t="s">
        <v>112</v>
      </c>
      <c r="F10" s="307"/>
      <c r="G10" s="138">
        <f>D10*F10</f>
        <v>0</v>
      </c>
      <c r="H10" s="150"/>
      <c r="I10" s="1153"/>
      <c r="J10" s="241" t="s">
        <v>194</v>
      </c>
      <c r="K10" s="157">
        <f>SUM(K6:K9)</f>
        <v>4.3</v>
      </c>
      <c r="L10" s="157">
        <f>SUM(L6:L9)</f>
        <v>4</v>
      </c>
      <c r="M10" s="157"/>
      <c r="N10" s="153">
        <f>SUM(N6:N9)</f>
        <v>560.64</v>
      </c>
      <c r="O10" s="171"/>
      <c r="P10" s="240"/>
      <c r="Q10" s="134"/>
      <c r="R10" s="506"/>
      <c r="S10" s="134"/>
      <c r="T10" s="1149"/>
      <c r="U10" s="1150"/>
      <c r="V10" s="164"/>
      <c r="X10" s="400"/>
      <c r="Y10" s="394" t="s">
        <v>584</v>
      </c>
      <c r="Z10" s="342">
        <v>500</v>
      </c>
      <c r="AA10" s="342">
        <v>1500</v>
      </c>
      <c r="AB10" s="393">
        <f t="shared" si="4"/>
        <v>333.33333333333331</v>
      </c>
      <c r="AC10" s="342">
        <v>1</v>
      </c>
      <c r="AD10" s="411">
        <f t="shared" si="3"/>
        <v>333.33333333333331</v>
      </c>
      <c r="AE10" s="343">
        <v>4630</v>
      </c>
      <c r="AF10" s="343">
        <v>500</v>
      </c>
      <c r="AG10" s="395">
        <f t="shared" si="0"/>
        <v>9.26</v>
      </c>
      <c r="AH10" s="399">
        <f t="shared" si="1"/>
        <v>3086.6666666666665</v>
      </c>
    </row>
    <row r="11" spans="2:34" ht="15" thickTop="1" thickBot="1" x14ac:dyDescent="0.2">
      <c r="B11" s="1153"/>
      <c r="C11" s="141" t="s">
        <v>115</v>
      </c>
      <c r="D11" s="142"/>
      <c r="E11" s="142"/>
      <c r="F11" s="142"/>
      <c r="G11" s="143">
        <f>SUM(G8:G10)</f>
        <v>4680</v>
      </c>
      <c r="H11" s="150"/>
      <c r="I11" s="1162" t="s">
        <v>585</v>
      </c>
      <c r="J11" s="307" t="s">
        <v>324</v>
      </c>
      <c r="K11" s="436">
        <v>2.5</v>
      </c>
      <c r="L11" s="436">
        <v>1</v>
      </c>
      <c r="M11" s="436">
        <v>158.4</v>
      </c>
      <c r="N11" s="138">
        <f>K11*L11*M11</f>
        <v>396</v>
      </c>
      <c r="O11" s="171"/>
      <c r="P11" s="532" t="s">
        <v>26</v>
      </c>
      <c r="Q11" s="249"/>
      <c r="R11" s="249"/>
      <c r="S11" s="249"/>
      <c r="T11" s="1171"/>
      <c r="U11" s="1172"/>
      <c r="V11" s="533">
        <f>SUM(V5:V10)</f>
        <v>0</v>
      </c>
      <c r="X11" s="400"/>
      <c r="Y11" s="394" t="s">
        <v>586</v>
      </c>
      <c r="Z11" s="342">
        <v>500</v>
      </c>
      <c r="AA11" s="342">
        <v>400</v>
      </c>
      <c r="AB11" s="393">
        <f t="shared" si="4"/>
        <v>1250</v>
      </c>
      <c r="AC11" s="342">
        <v>1</v>
      </c>
      <c r="AD11" s="411">
        <f t="shared" si="3"/>
        <v>1250</v>
      </c>
      <c r="AE11" s="343">
        <v>880</v>
      </c>
      <c r="AF11" s="343">
        <v>1000</v>
      </c>
      <c r="AG11" s="395">
        <f t="shared" si="0"/>
        <v>0.88</v>
      </c>
      <c r="AH11" s="399">
        <f t="shared" si="1"/>
        <v>1100</v>
      </c>
    </row>
    <row r="12" spans="2:34" ht="14.25" thickTop="1" x14ac:dyDescent="0.15">
      <c r="B12" s="1162" t="s">
        <v>132</v>
      </c>
      <c r="C12" s="307" t="s">
        <v>413</v>
      </c>
      <c r="D12" s="270">
        <v>18</v>
      </c>
      <c r="E12" s="531" t="s">
        <v>112</v>
      </c>
      <c r="F12" s="307">
        <v>3363</v>
      </c>
      <c r="G12" s="138">
        <f>D12*F12</f>
        <v>60534</v>
      </c>
      <c r="H12" s="150"/>
      <c r="I12" s="1152"/>
      <c r="J12" s="307" t="s">
        <v>325</v>
      </c>
      <c r="K12" s="436">
        <v>2</v>
      </c>
      <c r="L12" s="436">
        <v>1</v>
      </c>
      <c r="M12" s="436">
        <v>158.4</v>
      </c>
      <c r="N12" s="138">
        <f t="shared" ref="N12:N15" si="6">K12*L12*M12</f>
        <v>316.8</v>
      </c>
      <c r="O12" s="171"/>
      <c r="X12" s="400"/>
      <c r="Y12" s="394" t="s">
        <v>587</v>
      </c>
      <c r="Z12" s="342">
        <v>500</v>
      </c>
      <c r="AA12" s="342">
        <v>1500</v>
      </c>
      <c r="AB12" s="393">
        <f t="shared" si="4"/>
        <v>333.33333333333331</v>
      </c>
      <c r="AC12" s="342">
        <v>1</v>
      </c>
      <c r="AD12" s="411">
        <f t="shared" si="3"/>
        <v>333.33333333333331</v>
      </c>
      <c r="AE12" s="343">
        <v>3690</v>
      </c>
      <c r="AF12" s="343">
        <v>500</v>
      </c>
      <c r="AG12" s="395">
        <f t="shared" si="0"/>
        <v>7.38</v>
      </c>
      <c r="AH12" s="399">
        <f t="shared" si="1"/>
        <v>2460</v>
      </c>
    </row>
    <row r="13" spans="2:34" ht="14.25" thickBot="1" x14ac:dyDescent="0.2">
      <c r="B13" s="1152"/>
      <c r="C13" s="307"/>
      <c r="D13" s="307"/>
      <c r="E13" s="531" t="s">
        <v>112</v>
      </c>
      <c r="F13" s="307"/>
      <c r="G13" s="138">
        <f>D13*F13</f>
        <v>0</v>
      </c>
      <c r="H13" s="150"/>
      <c r="I13" s="1152"/>
      <c r="J13" s="307" t="s">
        <v>469</v>
      </c>
      <c r="K13" s="436">
        <v>3.1</v>
      </c>
      <c r="L13" s="436">
        <v>2</v>
      </c>
      <c r="M13" s="436">
        <v>158.4</v>
      </c>
      <c r="N13" s="138">
        <f t="shared" si="6"/>
        <v>982.08</v>
      </c>
      <c r="O13" s="171"/>
      <c r="P13" s="438" t="s">
        <v>191</v>
      </c>
      <c r="X13" s="400"/>
      <c r="Y13" s="394"/>
      <c r="Z13" s="342"/>
      <c r="AA13" s="342"/>
      <c r="AB13" s="393"/>
      <c r="AC13" s="342"/>
      <c r="AD13" s="398"/>
      <c r="AE13" s="343"/>
      <c r="AF13" s="343"/>
      <c r="AG13" s="395"/>
      <c r="AH13" s="399"/>
    </row>
    <row r="14" spans="2:34" x14ac:dyDescent="0.15">
      <c r="B14" s="1152"/>
      <c r="C14" s="307"/>
      <c r="D14" s="307"/>
      <c r="E14" s="531"/>
      <c r="F14" s="307"/>
      <c r="G14" s="138">
        <f>D14*F14</f>
        <v>0</v>
      </c>
      <c r="H14" s="150"/>
      <c r="I14" s="1152"/>
      <c r="J14" s="307" t="s">
        <v>472</v>
      </c>
      <c r="K14" s="436">
        <v>4.2</v>
      </c>
      <c r="L14" s="436">
        <v>1</v>
      </c>
      <c r="M14" s="436">
        <v>158.4</v>
      </c>
      <c r="N14" s="138">
        <f t="shared" si="6"/>
        <v>665.28000000000009</v>
      </c>
      <c r="O14" s="171"/>
      <c r="P14" s="520" t="s">
        <v>151</v>
      </c>
      <c r="Q14" s="521" t="s">
        <v>146</v>
      </c>
      <c r="R14" s="521" t="s">
        <v>147</v>
      </c>
      <c r="S14" s="521" t="s">
        <v>576</v>
      </c>
      <c r="T14" s="521" t="s">
        <v>149</v>
      </c>
      <c r="U14" s="534" t="s">
        <v>233</v>
      </c>
      <c r="V14" s="522" t="s">
        <v>150</v>
      </c>
      <c r="X14" s="400"/>
      <c r="Y14" s="394"/>
      <c r="Z14" s="342"/>
      <c r="AA14" s="342"/>
      <c r="AB14" s="393"/>
      <c r="AC14" s="342"/>
      <c r="AD14" s="342"/>
      <c r="AE14" s="343"/>
      <c r="AF14" s="343"/>
      <c r="AG14" s="395"/>
      <c r="AH14" s="399"/>
    </row>
    <row r="15" spans="2:34" ht="14.25" thickBot="1" x14ac:dyDescent="0.2">
      <c r="B15" s="1152"/>
      <c r="C15" s="307"/>
      <c r="D15" s="307"/>
      <c r="E15" s="307"/>
      <c r="F15" s="307"/>
      <c r="G15" s="138">
        <f t="shared" ref="G15" si="7">D15*F15</f>
        <v>0</v>
      </c>
      <c r="H15" s="150"/>
      <c r="I15" s="1152"/>
      <c r="J15" s="307" t="s">
        <v>805</v>
      </c>
      <c r="K15" s="436">
        <v>4</v>
      </c>
      <c r="L15" s="436">
        <v>2</v>
      </c>
      <c r="M15" s="436">
        <v>158.4</v>
      </c>
      <c r="N15" s="138">
        <f t="shared" si="6"/>
        <v>1267.2</v>
      </c>
      <c r="O15" s="171"/>
      <c r="P15" s="437" t="s">
        <v>328</v>
      </c>
      <c r="Q15" s="134">
        <v>80</v>
      </c>
      <c r="R15" s="651" t="s">
        <v>588</v>
      </c>
      <c r="S15" s="134">
        <v>800</v>
      </c>
      <c r="T15" s="134">
        <v>10</v>
      </c>
      <c r="U15" s="306">
        <v>1000</v>
      </c>
      <c r="V15" s="490">
        <f>Q15*S15/T15/U15*10</f>
        <v>64</v>
      </c>
      <c r="X15" s="402"/>
      <c r="Y15" s="403" t="s">
        <v>115</v>
      </c>
      <c r="Z15" s="404"/>
      <c r="AA15" s="404"/>
      <c r="AB15" s="405"/>
      <c r="AC15" s="404"/>
      <c r="AD15" s="404"/>
      <c r="AE15" s="404"/>
      <c r="AF15" s="404"/>
      <c r="AG15" s="415"/>
      <c r="AH15" s="406">
        <f>SUM(AH4:AH14)</f>
        <v>20120</v>
      </c>
    </row>
    <row r="16" spans="2:34" ht="14.25" thickBot="1" x14ac:dyDescent="0.2">
      <c r="B16" s="1153"/>
      <c r="C16" s="141" t="s">
        <v>115</v>
      </c>
      <c r="D16" s="142"/>
      <c r="E16" s="142"/>
      <c r="F16" s="142"/>
      <c r="G16" s="143">
        <f>SUM(G12:G15)</f>
        <v>60534</v>
      </c>
      <c r="H16" s="150"/>
      <c r="I16" s="1152"/>
      <c r="J16" s="307"/>
      <c r="K16" s="436"/>
      <c r="L16" s="436"/>
      <c r="M16" s="436"/>
      <c r="N16" s="138"/>
      <c r="O16" s="171"/>
      <c r="P16" s="437" t="s">
        <v>329</v>
      </c>
      <c r="Q16" s="134">
        <v>2</v>
      </c>
      <c r="R16" s="651" t="s">
        <v>588</v>
      </c>
      <c r="S16" s="134">
        <v>9000</v>
      </c>
      <c r="T16" s="134">
        <v>10</v>
      </c>
      <c r="U16" s="306">
        <v>1000</v>
      </c>
      <c r="V16" s="490">
        <f t="shared" ref="V16:V27" si="8">Q16*S16/T16*(10/U16)</f>
        <v>18</v>
      </c>
      <c r="X16" s="523"/>
      <c r="Y16" s="408" t="s">
        <v>589</v>
      </c>
      <c r="Z16" s="409">
        <v>500</v>
      </c>
      <c r="AA16" s="409">
        <v>80</v>
      </c>
      <c r="AB16" s="416">
        <f t="shared" ref="AB16:AB24" si="9">Z16/AA16*1000</f>
        <v>6250</v>
      </c>
      <c r="AC16" s="409">
        <v>1</v>
      </c>
      <c r="AD16" s="411">
        <f t="shared" ref="AD16:AD24" si="10">AB16*AC16</f>
        <v>6250</v>
      </c>
      <c r="AE16" s="417">
        <v>8210</v>
      </c>
      <c r="AF16" s="417">
        <v>20000</v>
      </c>
      <c r="AG16" s="413">
        <f t="shared" ref="AG16:AG24" si="11">ROUNDUP((AE16/AF16),2)</f>
        <v>0.42</v>
      </c>
      <c r="AH16" s="414">
        <f t="shared" ref="AH16:AH26" si="12">AB16*AC16*AG16</f>
        <v>2625</v>
      </c>
    </row>
    <row r="17" spans="2:34" ht="15" thickTop="1" thickBot="1" x14ac:dyDescent="0.2">
      <c r="B17" s="1162" t="s">
        <v>134</v>
      </c>
      <c r="C17" s="307"/>
      <c r="D17" s="307"/>
      <c r="E17" s="531" t="s">
        <v>116</v>
      </c>
      <c r="F17" s="307"/>
      <c r="G17" s="138">
        <f t="shared" ref="G17" si="13">D17*F17</f>
        <v>0</v>
      </c>
      <c r="H17" s="150"/>
      <c r="I17" s="1153"/>
      <c r="J17" s="241" t="s">
        <v>590</v>
      </c>
      <c r="K17" s="157">
        <f>SUM(K11:K16)</f>
        <v>15.8</v>
      </c>
      <c r="L17" s="157">
        <f>SUM(L11:L16)</f>
        <v>7</v>
      </c>
      <c r="M17" s="157"/>
      <c r="N17" s="153">
        <f>SUM(N11:N16)</f>
        <v>3627.3600000000006</v>
      </c>
      <c r="O17" s="171"/>
      <c r="P17" s="240" t="s">
        <v>332</v>
      </c>
      <c r="Q17" s="134">
        <v>1</v>
      </c>
      <c r="R17" s="296" t="s">
        <v>78</v>
      </c>
      <c r="S17" s="134">
        <v>30000</v>
      </c>
      <c r="T17" s="134">
        <v>7</v>
      </c>
      <c r="U17" s="306">
        <v>1000</v>
      </c>
      <c r="V17" s="490">
        <f t="shared" si="8"/>
        <v>42.857142857142854</v>
      </c>
      <c r="X17" s="400"/>
      <c r="Y17" s="340" t="s">
        <v>293</v>
      </c>
      <c r="Z17" s="341">
        <v>500</v>
      </c>
      <c r="AA17" s="341">
        <v>1000</v>
      </c>
      <c r="AB17" s="393">
        <f t="shared" si="9"/>
        <v>500</v>
      </c>
      <c r="AC17" s="342">
        <v>1</v>
      </c>
      <c r="AD17" s="411">
        <f t="shared" si="10"/>
        <v>500</v>
      </c>
      <c r="AE17" s="343">
        <v>2240</v>
      </c>
      <c r="AF17" s="343">
        <v>500</v>
      </c>
      <c r="AG17" s="395">
        <f t="shared" si="11"/>
        <v>4.4800000000000004</v>
      </c>
      <c r="AH17" s="399">
        <f t="shared" si="12"/>
        <v>2240</v>
      </c>
    </row>
    <row r="18" spans="2:34" ht="15" thickTop="1" thickBot="1" x14ac:dyDescent="0.2">
      <c r="B18" s="1152"/>
      <c r="C18" s="307"/>
      <c r="D18" s="307"/>
      <c r="E18" s="531"/>
      <c r="F18" s="307"/>
      <c r="G18" s="138">
        <f>D18*F18</f>
        <v>0</v>
      </c>
      <c r="H18" s="150"/>
      <c r="I18" s="1162" t="s">
        <v>143</v>
      </c>
      <c r="J18" s="307" t="s">
        <v>326</v>
      </c>
      <c r="K18" s="436">
        <v>1</v>
      </c>
      <c r="L18" s="436">
        <v>0.5</v>
      </c>
      <c r="M18" s="436">
        <v>168.4</v>
      </c>
      <c r="N18" s="138">
        <f>K18*L18*M18</f>
        <v>84.2</v>
      </c>
      <c r="O18" s="171"/>
      <c r="P18" s="240" t="s">
        <v>330</v>
      </c>
      <c r="Q18" s="134">
        <v>2</v>
      </c>
      <c r="R18" s="296" t="s">
        <v>234</v>
      </c>
      <c r="S18" s="134">
        <v>3000</v>
      </c>
      <c r="T18" s="134">
        <v>3</v>
      </c>
      <c r="U18" s="306">
        <v>1000</v>
      </c>
      <c r="V18" s="490">
        <f t="shared" si="8"/>
        <v>20</v>
      </c>
      <c r="X18" s="401"/>
      <c r="Y18" s="340" t="s">
        <v>294</v>
      </c>
      <c r="Z18" s="341">
        <v>500</v>
      </c>
      <c r="AA18" s="341">
        <v>4000</v>
      </c>
      <c r="AB18" s="393">
        <f t="shared" si="9"/>
        <v>125</v>
      </c>
      <c r="AC18" s="342">
        <v>1</v>
      </c>
      <c r="AD18" s="411">
        <f t="shared" si="10"/>
        <v>125</v>
      </c>
      <c r="AE18" s="343">
        <v>3460</v>
      </c>
      <c r="AF18" s="343">
        <v>250</v>
      </c>
      <c r="AG18" s="395">
        <f t="shared" si="11"/>
        <v>13.84</v>
      </c>
      <c r="AH18" s="399">
        <f t="shared" si="12"/>
        <v>1730</v>
      </c>
    </row>
    <row r="19" spans="2:34" ht="14.25" thickBot="1" x14ac:dyDescent="0.2">
      <c r="B19" s="1152"/>
      <c r="C19" s="307"/>
      <c r="D19" s="307"/>
      <c r="E19" s="307"/>
      <c r="F19" s="307"/>
      <c r="G19" s="138">
        <f t="shared" ref="G19" si="14">D19*F19</f>
        <v>0</v>
      </c>
      <c r="H19" s="150"/>
      <c r="I19" s="1152"/>
      <c r="J19" s="307" t="s">
        <v>327</v>
      </c>
      <c r="K19" s="436">
        <v>2.5</v>
      </c>
      <c r="L19" s="436">
        <v>0.5</v>
      </c>
      <c r="M19" s="436">
        <v>168.4</v>
      </c>
      <c r="N19" s="138">
        <f t="shared" ref="N19:N21" si="15">K19*L19*M19</f>
        <v>210.5</v>
      </c>
      <c r="O19" s="171"/>
      <c r="P19" s="240" t="s">
        <v>331</v>
      </c>
      <c r="Q19" s="134">
        <v>2</v>
      </c>
      <c r="R19" s="651" t="s">
        <v>78</v>
      </c>
      <c r="S19" s="134">
        <v>2000</v>
      </c>
      <c r="T19" s="134">
        <v>3</v>
      </c>
      <c r="U19" s="306">
        <v>1000</v>
      </c>
      <c r="V19" s="490">
        <f t="shared" si="8"/>
        <v>13.333333333333332</v>
      </c>
      <c r="X19" s="400"/>
      <c r="Y19" s="394" t="s">
        <v>301</v>
      </c>
      <c r="Z19" s="342">
        <v>500</v>
      </c>
      <c r="AA19" s="342">
        <v>2000</v>
      </c>
      <c r="AB19" s="393">
        <f t="shared" si="9"/>
        <v>250</v>
      </c>
      <c r="AC19" s="342">
        <v>1</v>
      </c>
      <c r="AD19" s="411">
        <f t="shared" si="10"/>
        <v>250</v>
      </c>
      <c r="AE19" s="343">
        <v>2470</v>
      </c>
      <c r="AF19" s="343">
        <v>500</v>
      </c>
      <c r="AG19" s="395">
        <f t="shared" si="11"/>
        <v>4.9400000000000004</v>
      </c>
      <c r="AH19" s="399">
        <f t="shared" si="12"/>
        <v>1235</v>
      </c>
    </row>
    <row r="20" spans="2:34" ht="14.25" thickBot="1" x14ac:dyDescent="0.2">
      <c r="B20" s="1153"/>
      <c r="C20" s="141" t="s">
        <v>115</v>
      </c>
      <c r="D20" s="142"/>
      <c r="E20" s="142"/>
      <c r="F20" s="142"/>
      <c r="G20" s="143">
        <f>SUM(G17:G19)</f>
        <v>0</v>
      </c>
      <c r="H20" s="150"/>
      <c r="I20" s="1152"/>
      <c r="J20" s="307"/>
      <c r="K20" s="436"/>
      <c r="L20" s="436"/>
      <c r="M20" s="436"/>
      <c r="N20" s="138">
        <f t="shared" si="15"/>
        <v>0</v>
      </c>
      <c r="O20" s="171"/>
      <c r="P20" s="240" t="s">
        <v>333</v>
      </c>
      <c r="Q20" s="134">
        <v>2</v>
      </c>
      <c r="R20" s="296" t="s">
        <v>234</v>
      </c>
      <c r="S20" s="134">
        <v>1000</v>
      </c>
      <c r="T20" s="134">
        <v>3</v>
      </c>
      <c r="U20" s="306">
        <v>1000</v>
      </c>
      <c r="V20" s="490">
        <f t="shared" si="8"/>
        <v>6.6666666666666661</v>
      </c>
      <c r="X20" s="400" t="s">
        <v>310</v>
      </c>
      <c r="Y20" s="394" t="s">
        <v>591</v>
      </c>
      <c r="Z20" s="342">
        <v>500</v>
      </c>
      <c r="AA20" s="342">
        <v>150</v>
      </c>
      <c r="AB20" s="393">
        <f t="shared" si="9"/>
        <v>3333.3333333333335</v>
      </c>
      <c r="AC20" s="342">
        <v>1</v>
      </c>
      <c r="AD20" s="411">
        <f t="shared" si="10"/>
        <v>3333.3333333333335</v>
      </c>
      <c r="AE20" s="343">
        <v>8210</v>
      </c>
      <c r="AF20" s="343">
        <v>20000</v>
      </c>
      <c r="AG20" s="395">
        <f t="shared" si="11"/>
        <v>0.42</v>
      </c>
      <c r="AH20" s="399">
        <f t="shared" si="12"/>
        <v>1400</v>
      </c>
    </row>
    <row r="21" spans="2:34" ht="15" thickTop="1" thickBot="1" x14ac:dyDescent="0.2">
      <c r="B21" s="1162" t="s">
        <v>135</v>
      </c>
      <c r="C21" s="307"/>
      <c r="D21" s="307"/>
      <c r="E21" s="531" t="s">
        <v>117</v>
      </c>
      <c r="F21" s="307"/>
      <c r="G21" s="138">
        <f>D21*F21</f>
        <v>0</v>
      </c>
      <c r="H21" s="150"/>
      <c r="I21" s="1152"/>
      <c r="J21" s="307"/>
      <c r="K21" s="436"/>
      <c r="L21" s="436"/>
      <c r="M21" s="436"/>
      <c r="N21" s="138">
        <f t="shared" si="15"/>
        <v>0</v>
      </c>
      <c r="O21" s="171"/>
      <c r="P21" s="240" t="s">
        <v>351</v>
      </c>
      <c r="Q21" s="134">
        <v>2</v>
      </c>
      <c r="R21" s="651" t="s">
        <v>234</v>
      </c>
      <c r="S21" s="134">
        <v>1250</v>
      </c>
      <c r="T21" s="134">
        <v>10</v>
      </c>
      <c r="U21" s="306">
        <v>1000</v>
      </c>
      <c r="V21" s="490">
        <f t="shared" si="8"/>
        <v>2.5</v>
      </c>
      <c r="X21" s="400"/>
      <c r="Y21" s="394" t="s">
        <v>300</v>
      </c>
      <c r="Z21" s="342">
        <v>500</v>
      </c>
      <c r="AA21" s="342">
        <v>1000</v>
      </c>
      <c r="AB21" s="393">
        <f t="shared" si="9"/>
        <v>500</v>
      </c>
      <c r="AC21" s="342">
        <v>1</v>
      </c>
      <c r="AD21" s="411">
        <f t="shared" si="10"/>
        <v>500</v>
      </c>
      <c r="AE21" s="343">
        <v>2130</v>
      </c>
      <c r="AF21" s="343">
        <v>500</v>
      </c>
      <c r="AG21" s="395">
        <f t="shared" si="11"/>
        <v>4.26</v>
      </c>
      <c r="AH21" s="399">
        <f t="shared" si="12"/>
        <v>2130</v>
      </c>
    </row>
    <row r="22" spans="2:34" ht="14.25" thickBot="1" x14ac:dyDescent="0.2">
      <c r="B22" s="1152"/>
      <c r="C22" s="307"/>
      <c r="D22" s="307"/>
      <c r="E22" s="531" t="s">
        <v>117</v>
      </c>
      <c r="F22" s="307"/>
      <c r="G22" s="138">
        <f>D22*F22</f>
        <v>0</v>
      </c>
      <c r="H22" s="150"/>
      <c r="I22" s="1153"/>
      <c r="J22" s="241" t="s">
        <v>592</v>
      </c>
      <c r="K22" s="157">
        <f>SUM(K18:K21)</f>
        <v>3.5</v>
      </c>
      <c r="L22" s="158">
        <f>SUM(L18:L21)</f>
        <v>1</v>
      </c>
      <c r="M22" s="159"/>
      <c r="N22" s="153">
        <f>SUM(N18:N21)</f>
        <v>294.7</v>
      </c>
      <c r="O22" s="171"/>
      <c r="P22" s="240" t="s">
        <v>352</v>
      </c>
      <c r="Q22" s="134">
        <v>4</v>
      </c>
      <c r="R22" s="651" t="s">
        <v>116</v>
      </c>
      <c r="S22" s="134">
        <v>7200</v>
      </c>
      <c r="T22" s="134">
        <v>10</v>
      </c>
      <c r="U22" s="306">
        <v>1000</v>
      </c>
      <c r="V22" s="490">
        <f t="shared" si="8"/>
        <v>28.8</v>
      </c>
      <c r="X22" s="400"/>
      <c r="Y22" s="394" t="s">
        <v>301</v>
      </c>
      <c r="Z22" s="342">
        <v>500</v>
      </c>
      <c r="AA22" s="342">
        <v>1500</v>
      </c>
      <c r="AB22" s="393">
        <f t="shared" si="9"/>
        <v>333.33333333333331</v>
      </c>
      <c r="AC22" s="342">
        <v>1</v>
      </c>
      <c r="AD22" s="411">
        <f t="shared" si="10"/>
        <v>333.33333333333331</v>
      </c>
      <c r="AE22" s="343">
        <v>2470</v>
      </c>
      <c r="AF22" s="343">
        <v>500</v>
      </c>
      <c r="AG22" s="395">
        <f t="shared" si="11"/>
        <v>4.9400000000000004</v>
      </c>
      <c r="AH22" s="399">
        <f t="shared" si="12"/>
        <v>1646.6666666666667</v>
      </c>
    </row>
    <row r="23" spans="2:34" ht="15" thickTop="1" thickBot="1" x14ac:dyDescent="0.2">
      <c r="B23" s="1152"/>
      <c r="C23" s="307"/>
      <c r="D23" s="307"/>
      <c r="E23" s="531" t="s">
        <v>117</v>
      </c>
      <c r="F23" s="307"/>
      <c r="G23" s="138">
        <f>D23*F23</f>
        <v>0</v>
      </c>
      <c r="H23" s="150"/>
      <c r="I23" s="1162" t="s">
        <v>144</v>
      </c>
      <c r="J23" s="307"/>
      <c r="K23" s="436"/>
      <c r="L23" s="436"/>
      <c r="M23" s="436"/>
      <c r="N23" s="138">
        <f>K23*L23*M23</f>
        <v>0</v>
      </c>
      <c r="O23" s="171"/>
      <c r="P23" s="240" t="s">
        <v>353</v>
      </c>
      <c r="Q23" s="134">
        <v>2</v>
      </c>
      <c r="R23" s="651" t="s">
        <v>116</v>
      </c>
      <c r="S23" s="134">
        <v>10000</v>
      </c>
      <c r="T23" s="134">
        <v>10</v>
      </c>
      <c r="U23" s="306">
        <v>1000</v>
      </c>
      <c r="V23" s="490">
        <f t="shared" si="8"/>
        <v>20</v>
      </c>
      <c r="X23" s="400"/>
      <c r="Y23" s="394" t="s">
        <v>593</v>
      </c>
      <c r="Z23" s="342">
        <v>500</v>
      </c>
      <c r="AA23" s="342">
        <v>3000</v>
      </c>
      <c r="AB23" s="393">
        <f t="shared" si="9"/>
        <v>166.66666666666666</v>
      </c>
      <c r="AC23" s="342">
        <v>1</v>
      </c>
      <c r="AD23" s="411">
        <f t="shared" si="10"/>
        <v>166.66666666666666</v>
      </c>
      <c r="AE23" s="343">
        <v>4900</v>
      </c>
      <c r="AF23" s="343">
        <v>250</v>
      </c>
      <c r="AG23" s="395">
        <f t="shared" si="11"/>
        <v>19.600000000000001</v>
      </c>
      <c r="AH23" s="399">
        <f t="shared" si="12"/>
        <v>3266.6666666666665</v>
      </c>
    </row>
    <row r="24" spans="2:34" ht="14.25" thickBot="1" x14ac:dyDescent="0.2">
      <c r="B24" s="1165"/>
      <c r="C24" s="144" t="s">
        <v>118</v>
      </c>
      <c r="D24" s="145"/>
      <c r="E24" s="145"/>
      <c r="F24" s="152"/>
      <c r="G24" s="146">
        <f>SUM(G21:G23)</f>
        <v>0</v>
      </c>
      <c r="I24" s="1152"/>
      <c r="J24" s="307"/>
      <c r="K24" s="436"/>
      <c r="L24" s="436"/>
      <c r="M24" s="436"/>
      <c r="N24" s="138">
        <f t="shared" ref="N24" si="16">K24*L24*M24</f>
        <v>0</v>
      </c>
      <c r="O24" s="171"/>
      <c r="P24" s="240" t="s">
        <v>354</v>
      </c>
      <c r="Q24" s="134">
        <v>1</v>
      </c>
      <c r="R24" s="651" t="s">
        <v>234</v>
      </c>
      <c r="S24" s="134">
        <v>2500</v>
      </c>
      <c r="T24" s="134">
        <v>10</v>
      </c>
      <c r="U24" s="306">
        <v>1000</v>
      </c>
      <c r="V24" s="490">
        <f t="shared" si="8"/>
        <v>2.5</v>
      </c>
      <c r="X24" s="400"/>
      <c r="Y24" s="394" t="s">
        <v>594</v>
      </c>
      <c r="Z24" s="342">
        <v>500</v>
      </c>
      <c r="AA24" s="342">
        <v>3000</v>
      </c>
      <c r="AB24" s="393">
        <f t="shared" si="9"/>
        <v>166.66666666666666</v>
      </c>
      <c r="AC24" s="342">
        <v>1</v>
      </c>
      <c r="AD24" s="411">
        <f t="shared" si="10"/>
        <v>166.66666666666666</v>
      </c>
      <c r="AE24" s="343">
        <v>4270</v>
      </c>
      <c r="AF24" s="343">
        <v>500</v>
      </c>
      <c r="AG24" s="395">
        <f t="shared" si="11"/>
        <v>8.5399999999999991</v>
      </c>
      <c r="AH24" s="399">
        <f t="shared" si="12"/>
        <v>1423.333333333333</v>
      </c>
    </row>
    <row r="25" spans="2:34" ht="14.25" thickBot="1" x14ac:dyDescent="0.2">
      <c r="H25" s="151"/>
      <c r="I25" s="1153"/>
      <c r="J25" s="241" t="s">
        <v>592</v>
      </c>
      <c r="K25" s="157">
        <f>SUM(K23:K24)</f>
        <v>0</v>
      </c>
      <c r="L25" s="158">
        <f>SUM(L23:L24)</f>
        <v>0</v>
      </c>
      <c r="M25" s="159"/>
      <c r="N25" s="153">
        <f>SUM(N23:N24)</f>
        <v>0</v>
      </c>
      <c r="O25" s="171"/>
      <c r="P25" s="240" t="s">
        <v>355</v>
      </c>
      <c r="Q25" s="134">
        <v>1</v>
      </c>
      <c r="R25" s="651" t="s">
        <v>234</v>
      </c>
      <c r="S25" s="134">
        <v>3000</v>
      </c>
      <c r="T25" s="134">
        <v>10</v>
      </c>
      <c r="U25" s="306">
        <v>1000</v>
      </c>
      <c r="V25" s="490">
        <f t="shared" si="8"/>
        <v>3</v>
      </c>
      <c r="X25" s="400"/>
      <c r="Y25" s="394"/>
      <c r="Z25" s="342"/>
      <c r="AA25" s="342"/>
      <c r="AB25" s="393"/>
      <c r="AC25" s="342"/>
      <c r="AD25" s="398"/>
      <c r="AE25" s="343"/>
      <c r="AF25" s="343"/>
      <c r="AG25" s="395"/>
      <c r="AH25" s="399"/>
    </row>
    <row r="26" spans="2:34" ht="15" thickTop="1" thickBot="1" x14ac:dyDescent="0.2">
      <c r="B26" s="5" t="s">
        <v>595</v>
      </c>
      <c r="C26" s="5"/>
      <c r="D26" s="28"/>
      <c r="E26" s="5"/>
      <c r="F26" s="28"/>
      <c r="G26" s="29"/>
      <c r="H26" s="149"/>
      <c r="I26" s="1162" t="s">
        <v>238</v>
      </c>
      <c r="J26" s="307"/>
      <c r="K26" s="436"/>
      <c r="L26" s="436"/>
      <c r="M26" s="436"/>
      <c r="N26" s="138">
        <f>K26*L26*M26</f>
        <v>0</v>
      </c>
      <c r="O26" s="171"/>
      <c r="P26" s="240" t="s">
        <v>357</v>
      </c>
      <c r="Q26" s="134">
        <v>1</v>
      </c>
      <c r="R26" s="651" t="s">
        <v>234</v>
      </c>
      <c r="S26" s="134">
        <v>15000</v>
      </c>
      <c r="T26" s="134">
        <v>10</v>
      </c>
      <c r="U26" s="306">
        <v>1000</v>
      </c>
      <c r="V26" s="490">
        <f t="shared" si="8"/>
        <v>15</v>
      </c>
      <c r="X26" s="400"/>
      <c r="Y26" s="397"/>
      <c r="Z26" s="341"/>
      <c r="AA26" s="341"/>
      <c r="AB26" s="396"/>
      <c r="AC26" s="342"/>
      <c r="AD26" s="342"/>
      <c r="AE26" s="343"/>
      <c r="AF26" s="343"/>
      <c r="AG26" s="395"/>
      <c r="AH26" s="399">
        <f t="shared" si="12"/>
        <v>0</v>
      </c>
    </row>
    <row r="27" spans="2:34" ht="14.25" thickBot="1" x14ac:dyDescent="0.2">
      <c r="B27" s="516" t="s">
        <v>70</v>
      </c>
      <c r="C27" s="517" t="s">
        <v>107</v>
      </c>
      <c r="D27" s="517" t="s">
        <v>108</v>
      </c>
      <c r="E27" s="517" t="s">
        <v>109</v>
      </c>
      <c r="F27" s="517" t="s">
        <v>21</v>
      </c>
      <c r="G27" s="510" t="s">
        <v>110</v>
      </c>
      <c r="H27" s="150"/>
      <c r="I27" s="1152"/>
      <c r="J27" s="307"/>
      <c r="K27" s="436"/>
      <c r="L27" s="436"/>
      <c r="M27" s="436"/>
      <c r="N27" s="138">
        <f t="shared" ref="N27" si="17">K27*L27*M27</f>
        <v>0</v>
      </c>
      <c r="O27" s="171"/>
      <c r="P27" s="240" t="s">
        <v>356</v>
      </c>
      <c r="Q27" s="134">
        <v>1</v>
      </c>
      <c r="R27" s="651" t="s">
        <v>234</v>
      </c>
      <c r="S27" s="134">
        <v>90000</v>
      </c>
      <c r="T27" s="134">
        <v>10</v>
      </c>
      <c r="U27" s="306">
        <v>1000</v>
      </c>
      <c r="V27" s="490">
        <f t="shared" si="8"/>
        <v>90</v>
      </c>
      <c r="X27" s="402"/>
      <c r="Y27" s="403" t="s">
        <v>115</v>
      </c>
      <c r="Z27" s="404"/>
      <c r="AA27" s="404"/>
      <c r="AB27" s="405"/>
      <c r="AC27" s="404"/>
      <c r="AD27" s="404"/>
      <c r="AE27" s="404"/>
      <c r="AF27" s="404"/>
      <c r="AG27" s="418"/>
      <c r="AH27" s="406">
        <f>SUM(AH16:AH26)</f>
        <v>17696.666666666664</v>
      </c>
    </row>
    <row r="28" spans="2:34" ht="14.25" thickBot="1" x14ac:dyDescent="0.2">
      <c r="B28" s="1218" t="s">
        <v>27</v>
      </c>
      <c r="C28" s="307" t="str">
        <f>Y4</f>
        <v>ICボルドー66Ｄ</v>
      </c>
      <c r="D28" s="307">
        <f>AD4</f>
        <v>12500</v>
      </c>
      <c r="E28" s="531" t="s">
        <v>599</v>
      </c>
      <c r="F28" s="537">
        <f>AG4</f>
        <v>0.28000000000000003</v>
      </c>
      <c r="G28" s="137">
        <f t="shared" ref="G28:G37" si="18">D28*F28</f>
        <v>3500.0000000000005</v>
      </c>
      <c r="H28" s="150"/>
      <c r="I28" s="1153"/>
      <c r="J28" s="241" t="s">
        <v>600</v>
      </c>
      <c r="K28" s="157">
        <f>SUM(K26:K27)</f>
        <v>0</v>
      </c>
      <c r="L28" s="158">
        <f>SUM(L26:L27)</f>
        <v>0</v>
      </c>
      <c r="M28" s="159"/>
      <c r="N28" s="153">
        <f>SUM(N26:N27)</f>
        <v>0</v>
      </c>
      <c r="O28" s="171"/>
      <c r="P28" s="240"/>
      <c r="Q28" s="134"/>
      <c r="R28" s="651"/>
      <c r="S28" s="134"/>
      <c r="T28" s="134"/>
      <c r="U28" s="306"/>
      <c r="V28" s="164"/>
      <c r="X28" s="401"/>
      <c r="Y28" s="394" t="s">
        <v>609</v>
      </c>
      <c r="Z28" s="342">
        <v>100</v>
      </c>
      <c r="AA28" s="342">
        <v>100</v>
      </c>
      <c r="AB28" s="393">
        <f t="shared" ref="AB28" si="19">Z28/AA28*1000</f>
        <v>1000</v>
      </c>
      <c r="AC28" s="342">
        <v>3</v>
      </c>
      <c r="AD28" s="411">
        <f t="shared" ref="AD28" si="20">AB28*AC28</f>
        <v>3000</v>
      </c>
      <c r="AE28" s="343">
        <v>45750</v>
      </c>
      <c r="AF28" s="343">
        <v>22000</v>
      </c>
      <c r="AG28" s="395">
        <f t="shared" ref="AG28" si="21">ROUNDUP((AE28/AF28),2)</f>
        <v>2.0799999999999996</v>
      </c>
      <c r="AH28" s="399">
        <f>AB28*AC28*AG28</f>
        <v>6239.9999999999991</v>
      </c>
    </row>
    <row r="29" spans="2:34" ht="14.25" thickTop="1" x14ac:dyDescent="0.15">
      <c r="B29" s="1152"/>
      <c r="C29" s="307" t="str">
        <f t="shared" ref="C29:C36" si="22">Y5</f>
        <v>ストロビードライフロアブル</v>
      </c>
      <c r="D29" s="307">
        <f t="shared" ref="D29:D36" si="23">AD5</f>
        <v>166.66666666666666</v>
      </c>
      <c r="E29" s="531" t="s">
        <v>599</v>
      </c>
      <c r="F29" s="537">
        <f t="shared" ref="F29:F36" si="24">AG5</f>
        <v>11.56</v>
      </c>
      <c r="G29" s="138">
        <f t="shared" si="18"/>
        <v>1926.6666666666667</v>
      </c>
      <c r="H29" s="150"/>
      <c r="I29" s="1162" t="s">
        <v>140</v>
      </c>
      <c r="J29" s="307"/>
      <c r="K29" s="436"/>
      <c r="L29" s="436"/>
      <c r="M29" s="436"/>
      <c r="N29" s="138">
        <f>K29*L29*M29</f>
        <v>0</v>
      </c>
      <c r="O29" s="27"/>
      <c r="P29" s="240"/>
      <c r="Q29" s="134"/>
      <c r="R29" s="651"/>
      <c r="S29" s="134"/>
      <c r="T29" s="134"/>
      <c r="U29" s="306"/>
      <c r="V29" s="164"/>
      <c r="X29" s="400" t="s">
        <v>313</v>
      </c>
      <c r="Y29" s="394"/>
      <c r="Z29" s="342"/>
      <c r="AA29" s="342"/>
      <c r="AB29" s="393"/>
      <c r="AC29" s="342"/>
      <c r="AD29" s="411"/>
      <c r="AE29" s="343"/>
      <c r="AF29" s="343"/>
      <c r="AG29" s="395"/>
      <c r="AH29" s="399"/>
    </row>
    <row r="30" spans="2:34" x14ac:dyDescent="0.15">
      <c r="B30" s="1152"/>
      <c r="C30" s="307" t="str">
        <f t="shared" si="22"/>
        <v>エムダイファー</v>
      </c>
      <c r="D30" s="307">
        <f t="shared" si="23"/>
        <v>833.33333333333337</v>
      </c>
      <c r="E30" s="531" t="s">
        <v>599</v>
      </c>
      <c r="F30" s="537">
        <f t="shared" si="24"/>
        <v>1.43</v>
      </c>
      <c r="G30" s="138">
        <f t="shared" si="18"/>
        <v>1191.6666666666667</v>
      </c>
      <c r="H30" s="150"/>
      <c r="I30" s="1152"/>
      <c r="J30" s="307"/>
      <c r="K30" s="436"/>
      <c r="L30" s="436"/>
      <c r="M30" s="436"/>
      <c r="N30" s="138">
        <f t="shared" ref="N30" si="25">K30*L30*M30</f>
        <v>0</v>
      </c>
      <c r="P30" s="659"/>
      <c r="Q30" s="660"/>
      <c r="R30" s="660"/>
      <c r="S30" s="660"/>
      <c r="T30" s="660"/>
      <c r="U30" s="661"/>
      <c r="V30" s="662"/>
      <c r="X30" s="400"/>
      <c r="Y30" s="423"/>
      <c r="Z30" s="424"/>
      <c r="AA30" s="424"/>
      <c r="AB30" s="425"/>
      <c r="AC30" s="424"/>
      <c r="AD30" s="426"/>
      <c r="AE30" s="427"/>
      <c r="AF30" s="427"/>
      <c r="AG30" s="428"/>
      <c r="AH30" s="429"/>
    </row>
    <row r="31" spans="2:34" ht="14.25" thickBot="1" x14ac:dyDescent="0.2">
      <c r="B31" s="1152"/>
      <c r="C31" s="307" t="str">
        <f t="shared" si="22"/>
        <v>コサイド3000</v>
      </c>
      <c r="D31" s="307">
        <f t="shared" si="23"/>
        <v>500</v>
      </c>
      <c r="E31" s="531" t="s">
        <v>599</v>
      </c>
      <c r="F31" s="537">
        <f t="shared" si="24"/>
        <v>4.0599999999999996</v>
      </c>
      <c r="G31" s="138">
        <f t="shared" si="18"/>
        <v>2029.9999999999998</v>
      </c>
      <c r="H31" s="150"/>
      <c r="I31" s="1165"/>
      <c r="J31" s="242" t="s">
        <v>600</v>
      </c>
      <c r="K31" s="160">
        <f>SUM(K29:K30)</f>
        <v>0</v>
      </c>
      <c r="L31" s="538">
        <f>SUM(L29:L30)</f>
        <v>0</v>
      </c>
      <c r="M31" s="163"/>
      <c r="N31" s="539">
        <f>SUM(N29:N30)</f>
        <v>0</v>
      </c>
      <c r="P31" s="655"/>
      <c r="Q31" s="656"/>
      <c r="R31" s="657"/>
      <c r="S31" s="656"/>
      <c r="T31" s="656"/>
      <c r="U31" s="581"/>
      <c r="V31" s="658"/>
      <c r="X31" s="402"/>
      <c r="Y31" s="403" t="s">
        <v>115</v>
      </c>
      <c r="Z31" s="404"/>
      <c r="AA31" s="404"/>
      <c r="AB31" s="405"/>
      <c r="AC31" s="404"/>
      <c r="AD31" s="404"/>
      <c r="AE31" s="404"/>
      <c r="AF31" s="404"/>
      <c r="AG31" s="418"/>
      <c r="AH31" s="406">
        <f>SUM(AH28:AH29)</f>
        <v>6239.9999999999991</v>
      </c>
    </row>
    <row r="32" spans="2:34" ht="14.25" thickBot="1" x14ac:dyDescent="0.2">
      <c r="B32" s="1152"/>
      <c r="C32" s="307" t="str">
        <f t="shared" si="22"/>
        <v>クレフノン</v>
      </c>
      <c r="D32" s="307">
        <f t="shared" si="23"/>
        <v>5000</v>
      </c>
      <c r="E32" s="531" t="s">
        <v>599</v>
      </c>
      <c r="F32" s="537">
        <f t="shared" si="24"/>
        <v>0.21000000000000002</v>
      </c>
      <c r="G32" s="138">
        <f t="shared" si="18"/>
        <v>1050</v>
      </c>
      <c r="H32" s="150"/>
      <c r="I32" s="130"/>
      <c r="J32" s="130"/>
      <c r="K32" s="130"/>
      <c r="L32" s="130"/>
      <c r="M32" s="130"/>
      <c r="N32" s="130"/>
      <c r="P32" s="240"/>
      <c r="Q32" s="134"/>
      <c r="R32" s="506"/>
      <c r="S32" s="134"/>
      <c r="T32" s="134"/>
      <c r="U32" s="306"/>
      <c r="V32" s="164"/>
      <c r="X32" s="540"/>
      <c r="Y32" s="434" t="s">
        <v>601</v>
      </c>
      <c r="Z32" s="411">
        <v>500</v>
      </c>
      <c r="AA32" s="411">
        <v>1000</v>
      </c>
      <c r="AB32" s="410">
        <f t="shared" ref="AB32:AB33" si="26">Z32/AA32*1000</f>
        <v>500</v>
      </c>
      <c r="AC32" s="411">
        <v>1</v>
      </c>
      <c r="AD32" s="411">
        <f t="shared" ref="AD32:AD33" si="27">AB32*AC32</f>
        <v>500</v>
      </c>
      <c r="AE32" s="412">
        <v>6520</v>
      </c>
      <c r="AF32" s="412">
        <v>5000</v>
      </c>
      <c r="AG32" s="413">
        <f t="shared" ref="AG32:AG33" si="28">ROUNDUP((AE32/AF32),2)</f>
        <v>1.31</v>
      </c>
      <c r="AH32" s="414">
        <f t="shared" ref="AH32:AH33" si="29">AB32*AC32*AG32</f>
        <v>655</v>
      </c>
    </row>
    <row r="33" spans="2:34" ht="14.25" thickBot="1" x14ac:dyDescent="0.2">
      <c r="B33" s="1152"/>
      <c r="C33" s="307" t="str">
        <f t="shared" si="22"/>
        <v>ﾍﾟﾝｺｾﾞﾌﾞ水和剤</v>
      </c>
      <c r="D33" s="307">
        <f t="shared" si="23"/>
        <v>2500</v>
      </c>
      <c r="E33" s="531" t="s">
        <v>599</v>
      </c>
      <c r="F33" s="537">
        <f t="shared" si="24"/>
        <v>1.51</v>
      </c>
      <c r="G33" s="138">
        <f t="shared" si="18"/>
        <v>3775</v>
      </c>
      <c r="H33" s="150"/>
      <c r="I33" s="439" t="s">
        <v>189</v>
      </c>
      <c r="J33" s="439"/>
      <c r="K33" s="118"/>
      <c r="L33" s="118"/>
      <c r="M33" s="118"/>
      <c r="P33" s="240"/>
      <c r="Q33" s="134"/>
      <c r="R33" s="506"/>
      <c r="S33" s="134"/>
      <c r="T33" s="134"/>
      <c r="U33" s="306"/>
      <c r="V33" s="164"/>
      <c r="X33" s="400" t="s">
        <v>314</v>
      </c>
      <c r="Y33" s="394" t="s">
        <v>602</v>
      </c>
      <c r="Z33" s="342">
        <v>400</v>
      </c>
      <c r="AA33" s="342">
        <v>3000</v>
      </c>
      <c r="AB33" s="393">
        <f t="shared" si="26"/>
        <v>133.33333333333334</v>
      </c>
      <c r="AC33" s="342">
        <v>1</v>
      </c>
      <c r="AD33" s="411">
        <f t="shared" si="27"/>
        <v>133.33333333333334</v>
      </c>
      <c r="AE33" s="343">
        <v>7990</v>
      </c>
      <c r="AF33" s="343">
        <v>500</v>
      </c>
      <c r="AG33" s="395">
        <f t="shared" si="28"/>
        <v>15.98</v>
      </c>
      <c r="AH33" s="399">
        <f t="shared" si="29"/>
        <v>2130.666666666667</v>
      </c>
    </row>
    <row r="34" spans="2:34" ht="14.25" thickBot="1" x14ac:dyDescent="0.2">
      <c r="B34" s="1152"/>
      <c r="C34" s="307" t="str">
        <f t="shared" si="22"/>
        <v>ｶﾈﾏｲﾄﾌﾛｱﾌﾞﾙ</v>
      </c>
      <c r="D34" s="307">
        <f t="shared" si="23"/>
        <v>333.33333333333331</v>
      </c>
      <c r="E34" s="531" t="s">
        <v>603</v>
      </c>
      <c r="F34" s="537">
        <f t="shared" si="24"/>
        <v>9.26</v>
      </c>
      <c r="G34" s="138">
        <f t="shared" si="18"/>
        <v>3086.6666666666665</v>
      </c>
      <c r="H34" s="150"/>
      <c r="I34" s="224" t="s">
        <v>177</v>
      </c>
      <c r="J34" s="565" t="s">
        <v>3</v>
      </c>
      <c r="K34" s="1166" t="s">
        <v>178</v>
      </c>
      <c r="L34" s="1167"/>
      <c r="M34" s="566" t="s">
        <v>233</v>
      </c>
      <c r="N34" s="567" t="s">
        <v>473</v>
      </c>
      <c r="P34" s="508" t="s">
        <v>182</v>
      </c>
      <c r="Q34" s="249"/>
      <c r="R34" s="249"/>
      <c r="S34" s="249"/>
      <c r="T34" s="249"/>
      <c r="U34" s="168"/>
      <c r="V34" s="542">
        <f>SUM(V15:V33)</f>
        <v>326.65714285714284</v>
      </c>
      <c r="X34" s="400"/>
      <c r="Y34" s="394"/>
      <c r="Z34" s="342"/>
      <c r="AA34" s="342"/>
      <c r="AB34" s="393"/>
      <c r="AC34" s="342"/>
      <c r="AD34" s="398"/>
      <c r="AE34" s="343"/>
      <c r="AF34" s="343"/>
      <c r="AG34" s="395"/>
      <c r="AH34" s="399"/>
    </row>
    <row r="35" spans="2:34" ht="13.5" customHeight="1" x14ac:dyDescent="0.15">
      <c r="B35" s="1152"/>
      <c r="C35" s="307" t="str">
        <f t="shared" si="22"/>
        <v>ｻﾙﾌｧｰｿﾞﾙ</v>
      </c>
      <c r="D35" s="307">
        <f t="shared" si="23"/>
        <v>1250</v>
      </c>
      <c r="E35" s="531" t="s">
        <v>603</v>
      </c>
      <c r="F35" s="537">
        <f t="shared" si="24"/>
        <v>0.88</v>
      </c>
      <c r="G35" s="138">
        <f t="shared" si="18"/>
        <v>1100</v>
      </c>
      <c r="H35" s="150"/>
      <c r="I35" s="1168" t="s">
        <v>0</v>
      </c>
      <c r="J35" s="147" t="s">
        <v>175</v>
      </c>
      <c r="K35" s="1174">
        <v>2160000</v>
      </c>
      <c r="L35" s="1174"/>
      <c r="M35" s="652">
        <v>1000</v>
      </c>
      <c r="N35" s="231">
        <f>+K35/M35*10*0.014</f>
        <v>302.40000000000003</v>
      </c>
      <c r="X35" s="400"/>
      <c r="Y35" s="394"/>
      <c r="Z35" s="342"/>
      <c r="AA35" s="342"/>
      <c r="AB35" s="393"/>
      <c r="AC35" s="342"/>
      <c r="AD35" s="398"/>
      <c r="AE35" s="343"/>
      <c r="AF35" s="343"/>
      <c r="AG35" s="395"/>
      <c r="AH35" s="399"/>
    </row>
    <row r="36" spans="2:34" ht="14.25" thickBot="1" x14ac:dyDescent="0.2">
      <c r="B36" s="1152"/>
      <c r="C36" s="307" t="str">
        <f t="shared" si="22"/>
        <v>ﾍﾞﾌﾄｯﾌﾟﾌﾛｱﾌﾞﾙ</v>
      </c>
      <c r="D36" s="307">
        <f t="shared" si="23"/>
        <v>333.33333333333331</v>
      </c>
      <c r="E36" s="531" t="s">
        <v>603</v>
      </c>
      <c r="F36" s="537">
        <f t="shared" si="24"/>
        <v>7.38</v>
      </c>
      <c r="G36" s="138">
        <f t="shared" si="18"/>
        <v>2460</v>
      </c>
      <c r="H36" s="150"/>
      <c r="I36" s="1169"/>
      <c r="J36" s="147" t="s">
        <v>176</v>
      </c>
      <c r="K36" s="1174">
        <v>3024000</v>
      </c>
      <c r="L36" s="1174"/>
      <c r="M36" s="652">
        <v>1000</v>
      </c>
      <c r="N36" s="231">
        <f>+K36/M36*10*0.014</f>
        <v>423.36</v>
      </c>
      <c r="P36" s="439" t="s">
        <v>183</v>
      </c>
      <c r="Q36" s="118"/>
      <c r="R36" s="118"/>
      <c r="S36" s="118"/>
      <c r="T36" s="118"/>
      <c r="X36" s="435"/>
      <c r="Y36" s="403" t="s">
        <v>115</v>
      </c>
      <c r="Z36" s="404"/>
      <c r="AA36" s="404"/>
      <c r="AB36" s="405"/>
      <c r="AC36" s="404"/>
      <c r="AD36" s="404"/>
      <c r="AE36" s="404"/>
      <c r="AF36" s="404"/>
      <c r="AG36" s="418"/>
      <c r="AH36" s="406">
        <f>SUM(AH32:AH35)</f>
        <v>2785.666666666667</v>
      </c>
    </row>
    <row r="37" spans="2:34" ht="14.25" thickBot="1" x14ac:dyDescent="0.2">
      <c r="B37" s="1152"/>
      <c r="C37" s="307"/>
      <c r="D37" s="307"/>
      <c r="E37" s="531"/>
      <c r="F37" s="307"/>
      <c r="G37" s="138">
        <f t="shared" si="18"/>
        <v>0</v>
      </c>
      <c r="H37" s="150"/>
      <c r="I37" s="1169"/>
      <c r="J37" s="147"/>
      <c r="K37" s="1174"/>
      <c r="L37" s="1174"/>
      <c r="M37" s="652"/>
      <c r="N37" s="231"/>
      <c r="O37" s="161"/>
      <c r="P37" s="224" t="s">
        <v>172</v>
      </c>
      <c r="Q37" s="1175" t="s">
        <v>184</v>
      </c>
      <c r="R37" s="1175"/>
      <c r="S37" s="653" t="s">
        <v>187</v>
      </c>
      <c r="T37" s="653" t="s">
        <v>186</v>
      </c>
      <c r="U37" s="570" t="s">
        <v>233</v>
      </c>
      <c r="V37" s="546" t="s">
        <v>473</v>
      </c>
      <c r="X37" s="402"/>
      <c r="Y37" s="430" t="s">
        <v>282</v>
      </c>
      <c r="Z37" s="431"/>
      <c r="AA37" s="431"/>
      <c r="AB37" s="432"/>
      <c r="AC37" s="431"/>
      <c r="AD37" s="431"/>
      <c r="AE37" s="431"/>
      <c r="AF37" s="431"/>
      <c r="AG37" s="431"/>
      <c r="AH37" s="433">
        <f>AH15+AH27+AH31+AH36</f>
        <v>46842.333333333328</v>
      </c>
    </row>
    <row r="38" spans="2:34" ht="14.25" thickBot="1" x14ac:dyDescent="0.2">
      <c r="B38" s="1153"/>
      <c r="C38" s="139" t="s">
        <v>114</v>
      </c>
      <c r="D38" s="139"/>
      <c r="E38" s="139"/>
      <c r="F38" s="139"/>
      <c r="G38" s="140">
        <f>SUM(G28:G37)</f>
        <v>20120</v>
      </c>
      <c r="H38" s="150"/>
      <c r="I38" s="1169"/>
      <c r="J38" s="147"/>
      <c r="K38" s="1174"/>
      <c r="L38" s="1174"/>
      <c r="M38" s="652"/>
      <c r="N38" s="231"/>
      <c r="O38" s="161"/>
      <c r="P38" s="1176" t="s">
        <v>185</v>
      </c>
      <c r="Q38" s="228"/>
      <c r="R38" s="245"/>
      <c r="S38" s="229"/>
      <c r="T38" s="246"/>
      <c r="U38" s="229"/>
      <c r="V38" s="231"/>
      <c r="X38" s="344"/>
      <c r="Y38" s="344"/>
      <c r="Z38" s="344"/>
      <c r="AA38" s="344"/>
      <c r="AB38" s="344"/>
      <c r="AC38" s="345"/>
      <c r="AD38" s="345"/>
      <c r="AE38" s="344"/>
      <c r="AF38" s="344"/>
      <c r="AG38" s="344"/>
      <c r="AH38" s="345"/>
    </row>
    <row r="39" spans="2:34" ht="15" thickTop="1" thickBot="1" x14ac:dyDescent="0.2">
      <c r="B39" s="1162" t="s">
        <v>136</v>
      </c>
      <c r="C39" s="307" t="str">
        <f>Y16</f>
        <v>アタックオイル</v>
      </c>
      <c r="D39" s="307">
        <f>AD16</f>
        <v>6250</v>
      </c>
      <c r="E39" s="531" t="s">
        <v>599</v>
      </c>
      <c r="F39" s="537">
        <f>AG16</f>
        <v>0.42</v>
      </c>
      <c r="G39" s="138">
        <f>D39*F39</f>
        <v>2625</v>
      </c>
      <c r="H39" s="150"/>
      <c r="I39" s="1169"/>
      <c r="J39" s="147" t="s">
        <v>474</v>
      </c>
      <c r="K39" s="1174"/>
      <c r="L39" s="1174"/>
      <c r="M39" s="652"/>
      <c r="N39" s="231">
        <f>M39*380/10</f>
        <v>0</v>
      </c>
      <c r="O39" s="161"/>
      <c r="P39" s="1177"/>
      <c r="Q39" s="228"/>
      <c r="R39" s="245"/>
      <c r="S39" s="229"/>
      <c r="T39" s="246"/>
      <c r="U39" s="229"/>
      <c r="V39" s="231"/>
      <c r="X39" s="336" t="s">
        <v>283</v>
      </c>
      <c r="Y39" s="344"/>
      <c r="Z39" s="344"/>
      <c r="AA39" s="344"/>
      <c r="AB39" s="344"/>
      <c r="AC39" s="345"/>
      <c r="AD39" s="345"/>
      <c r="AE39" s="344"/>
      <c r="AF39" s="344"/>
      <c r="AG39" s="344"/>
      <c r="AH39" s="345"/>
    </row>
    <row r="40" spans="2:34" ht="23.25" thickBot="1" x14ac:dyDescent="0.2">
      <c r="B40" s="1152"/>
      <c r="C40" s="307" t="str">
        <f t="shared" ref="C40:C47" si="30">Y17</f>
        <v>オリオン水和剤40</v>
      </c>
      <c r="D40" s="307">
        <f t="shared" ref="D40:D47" si="31">AD17</f>
        <v>500</v>
      </c>
      <c r="E40" s="531" t="s">
        <v>599</v>
      </c>
      <c r="F40" s="537">
        <f t="shared" ref="F40:F47" si="32">AG17</f>
        <v>4.4800000000000004</v>
      </c>
      <c r="G40" s="138">
        <f t="shared" ref="G40:G52" si="33">D40*F40</f>
        <v>2240</v>
      </c>
      <c r="H40" s="150"/>
      <c r="I40" s="1169"/>
      <c r="J40" s="147" t="s">
        <v>173</v>
      </c>
      <c r="K40" s="1174"/>
      <c r="L40" s="1174"/>
      <c r="M40" s="652"/>
      <c r="N40" s="231"/>
      <c r="O40" s="161"/>
      <c r="P40" s="1177"/>
      <c r="Q40" s="228"/>
      <c r="R40" s="245"/>
      <c r="S40" s="229"/>
      <c r="T40" s="246"/>
      <c r="U40" s="229"/>
      <c r="V40" s="231"/>
      <c r="X40" s="346"/>
      <c r="Y40" s="347"/>
      <c r="Z40" s="348" t="s">
        <v>604</v>
      </c>
      <c r="AA40" s="349" t="s">
        <v>275</v>
      </c>
      <c r="AB40" s="349" t="s">
        <v>284</v>
      </c>
      <c r="AC40" s="339" t="s">
        <v>277</v>
      </c>
      <c r="AD40" s="339"/>
      <c r="AE40" s="339" t="s">
        <v>278</v>
      </c>
      <c r="AF40" s="339" t="s">
        <v>285</v>
      </c>
      <c r="AG40" s="339" t="s">
        <v>286</v>
      </c>
      <c r="AH40" s="350" t="s">
        <v>287</v>
      </c>
    </row>
    <row r="41" spans="2:34" x14ac:dyDescent="0.15">
      <c r="B41" s="1152"/>
      <c r="C41" s="307" t="str">
        <f t="shared" si="30"/>
        <v>ダントツ水溶剤</v>
      </c>
      <c r="D41" s="307">
        <f t="shared" si="31"/>
        <v>125</v>
      </c>
      <c r="E41" s="531" t="s">
        <v>599</v>
      </c>
      <c r="F41" s="537">
        <f t="shared" si="32"/>
        <v>13.84</v>
      </c>
      <c r="G41" s="138">
        <f t="shared" si="33"/>
        <v>1730</v>
      </c>
      <c r="H41" s="150"/>
      <c r="I41" s="1169"/>
      <c r="J41" s="147" t="s">
        <v>174</v>
      </c>
      <c r="K41" s="1174"/>
      <c r="L41" s="1174"/>
      <c r="M41" s="652"/>
      <c r="N41" s="231"/>
      <c r="O41" s="161"/>
      <c r="P41" s="1177"/>
      <c r="Q41" s="228"/>
      <c r="R41" s="245"/>
      <c r="S41" s="229"/>
      <c r="T41" s="246"/>
      <c r="U41" s="229"/>
      <c r="V41" s="231"/>
      <c r="X41" s="1219" t="s">
        <v>288</v>
      </c>
      <c r="Y41" s="351"/>
      <c r="Z41" s="352"/>
      <c r="AA41" s="353"/>
      <c r="AB41" s="354"/>
      <c r="AC41" s="354"/>
      <c r="AD41" s="419"/>
      <c r="AE41" s="355"/>
      <c r="AF41" s="356"/>
      <c r="AG41" s="357" t="e">
        <f>ROUNDUP((AE41/AF41),2)</f>
        <v>#DIV/0!</v>
      </c>
      <c r="AH41" s="358" t="e">
        <f>Z41*AG41</f>
        <v>#DIV/0!</v>
      </c>
    </row>
    <row r="42" spans="2:34" ht="14.25" thickBot="1" x14ac:dyDescent="0.2">
      <c r="B42" s="1152"/>
      <c r="C42" s="307" t="str">
        <f t="shared" si="30"/>
        <v>スプラサイド乳剤40</v>
      </c>
      <c r="D42" s="307">
        <f t="shared" si="31"/>
        <v>250</v>
      </c>
      <c r="E42" s="531" t="s">
        <v>605</v>
      </c>
      <c r="F42" s="537">
        <f t="shared" si="32"/>
        <v>4.9400000000000004</v>
      </c>
      <c r="G42" s="138">
        <f t="shared" si="33"/>
        <v>1235</v>
      </c>
      <c r="H42" s="150"/>
      <c r="I42" s="1170"/>
      <c r="J42" s="225" t="s">
        <v>115</v>
      </c>
      <c r="K42" s="1179"/>
      <c r="L42" s="1180"/>
      <c r="M42" s="226"/>
      <c r="N42" s="230">
        <f>SUM(N35:N41)</f>
        <v>725.76</v>
      </c>
      <c r="O42" s="161"/>
      <c r="P42" s="1177"/>
      <c r="Q42" s="228"/>
      <c r="R42" s="245"/>
      <c r="S42" s="229"/>
      <c r="T42" s="246"/>
      <c r="U42" s="229"/>
      <c r="V42" s="231"/>
      <c r="X42" s="1220"/>
      <c r="Y42" s="359"/>
      <c r="Z42" s="360"/>
      <c r="AA42" s="360"/>
      <c r="AB42" s="361"/>
      <c r="AC42" s="361"/>
      <c r="AD42" s="363"/>
      <c r="AE42" s="362"/>
      <c r="AF42" s="363"/>
      <c r="AG42" s="364"/>
      <c r="AH42" s="365"/>
    </row>
    <row r="43" spans="2:34" ht="15" customHeight="1" thickTop="1" thickBot="1" x14ac:dyDescent="0.2">
      <c r="B43" s="1152"/>
      <c r="C43" s="307" t="str">
        <f t="shared" si="30"/>
        <v>アタックオイル</v>
      </c>
      <c r="D43" s="307">
        <f t="shared" si="31"/>
        <v>3333.3333333333335</v>
      </c>
      <c r="E43" s="531" t="s">
        <v>599</v>
      </c>
      <c r="F43" s="537">
        <f t="shared" si="32"/>
        <v>0.42</v>
      </c>
      <c r="G43" s="138">
        <f t="shared" si="33"/>
        <v>1400</v>
      </c>
      <c r="H43" s="150"/>
      <c r="I43" s="1181" t="s">
        <v>179</v>
      </c>
      <c r="J43" s="227" t="s">
        <v>199</v>
      </c>
      <c r="K43" s="1184">
        <v>8200</v>
      </c>
      <c r="L43" s="1184"/>
      <c r="M43" s="652">
        <v>1000</v>
      </c>
      <c r="N43" s="492">
        <f>+K43/M43*10</f>
        <v>82</v>
      </c>
      <c r="O43" s="161"/>
      <c r="P43" s="1177"/>
      <c r="Q43" s="228"/>
      <c r="R43" s="245"/>
      <c r="S43" s="229"/>
      <c r="T43" s="246"/>
      <c r="U43" s="229"/>
      <c r="V43" s="231"/>
      <c r="X43" s="366"/>
      <c r="Y43" s="367" t="s">
        <v>41</v>
      </c>
      <c r="Z43" s="368"/>
      <c r="AA43" s="368"/>
      <c r="AB43" s="369"/>
      <c r="AC43" s="369"/>
      <c r="AD43" s="371"/>
      <c r="AE43" s="370"/>
      <c r="AF43" s="371"/>
      <c r="AG43" s="371"/>
      <c r="AH43" s="372" t="e">
        <f>SUM(AH41:AH42)</f>
        <v>#DIV/0!</v>
      </c>
    </row>
    <row r="44" spans="2:34" ht="14.25" thickBot="1" x14ac:dyDescent="0.2">
      <c r="B44" s="1152"/>
      <c r="C44" s="307" t="str">
        <f t="shared" si="30"/>
        <v>ダニカット乳剤20</v>
      </c>
      <c r="D44" s="307">
        <f t="shared" si="31"/>
        <v>500</v>
      </c>
      <c r="E44" s="531" t="s">
        <v>599</v>
      </c>
      <c r="F44" s="537">
        <f t="shared" si="32"/>
        <v>4.26</v>
      </c>
      <c r="G44" s="138">
        <f t="shared" si="33"/>
        <v>2130</v>
      </c>
      <c r="H44" s="150"/>
      <c r="I44" s="1182"/>
      <c r="J44" s="228"/>
      <c r="K44" s="1174"/>
      <c r="L44" s="1174"/>
      <c r="M44" s="652"/>
      <c r="N44" s="231"/>
      <c r="O44" s="161"/>
      <c r="P44" s="1178"/>
      <c r="Q44" s="232" t="s">
        <v>188</v>
      </c>
      <c r="R44" s="233"/>
      <c r="S44" s="233"/>
      <c r="T44" s="233"/>
      <c r="U44" s="233"/>
      <c r="V44" s="234">
        <f>SUM(V38:V43)</f>
        <v>0</v>
      </c>
      <c r="X44" s="1221" t="s">
        <v>289</v>
      </c>
      <c r="Y44" s="351" t="s">
        <v>290</v>
      </c>
      <c r="Z44" s="353"/>
      <c r="AA44" s="353"/>
      <c r="AB44" s="354"/>
      <c r="AC44" s="354"/>
      <c r="AD44" s="419"/>
      <c r="AE44" s="355"/>
      <c r="AF44" s="373"/>
      <c r="AG44" s="374" t="e">
        <f>ROUNDUP((AE44/AF44),2)</f>
        <v>#DIV/0!</v>
      </c>
      <c r="AH44" s="358" t="e">
        <f>Z44*AG44</f>
        <v>#DIV/0!</v>
      </c>
    </row>
    <row r="45" spans="2:34" ht="14.25" thickTop="1" x14ac:dyDescent="0.15">
      <c r="B45" s="1152"/>
      <c r="C45" s="307" t="str">
        <f t="shared" si="30"/>
        <v>スプラサイド乳剤40</v>
      </c>
      <c r="D45" s="307">
        <f t="shared" si="31"/>
        <v>333.33333333333331</v>
      </c>
      <c r="E45" s="531" t="s">
        <v>599</v>
      </c>
      <c r="F45" s="537">
        <f t="shared" si="32"/>
        <v>4.9400000000000004</v>
      </c>
      <c r="G45" s="138">
        <f t="shared" si="33"/>
        <v>1646.6666666666667</v>
      </c>
      <c r="H45" s="150"/>
      <c r="I45" s="1182"/>
      <c r="J45" s="147"/>
      <c r="K45" s="1174"/>
      <c r="L45" s="1174"/>
      <c r="M45" s="652"/>
      <c r="N45" s="231"/>
      <c r="O45" s="161"/>
      <c r="P45" s="1188" t="s">
        <v>193</v>
      </c>
      <c r="Q45" s="1185" t="s">
        <v>200</v>
      </c>
      <c r="R45" s="247" t="s">
        <v>201</v>
      </c>
      <c r="S45" s="228">
        <v>35750</v>
      </c>
      <c r="T45" s="246">
        <v>1</v>
      </c>
      <c r="U45" s="228"/>
      <c r="V45" s="231"/>
      <c r="X45" s="1222"/>
      <c r="Y45" s="375"/>
      <c r="Z45" s="360"/>
      <c r="AA45" s="360"/>
      <c r="AB45" s="361"/>
      <c r="AC45" s="376"/>
      <c r="AD45" s="420"/>
      <c r="AE45" s="377"/>
      <c r="AF45" s="378"/>
      <c r="AG45" s="378"/>
      <c r="AH45" s="379"/>
    </row>
    <row r="46" spans="2:34" ht="14.25" thickBot="1" x14ac:dyDescent="0.2">
      <c r="B46" s="1152"/>
      <c r="C46" s="307" t="str">
        <f t="shared" si="30"/>
        <v>ｽﾀｰﾏｲﾄﾌﾛｱﾌﾞﾙ</v>
      </c>
      <c r="D46" s="307">
        <f t="shared" si="31"/>
        <v>166.66666666666666</v>
      </c>
      <c r="E46" s="531" t="s">
        <v>599</v>
      </c>
      <c r="F46" s="537">
        <f t="shared" si="32"/>
        <v>19.600000000000001</v>
      </c>
      <c r="G46" s="138">
        <f t="shared" si="33"/>
        <v>3266.6666666666665</v>
      </c>
      <c r="H46" s="150"/>
      <c r="I46" s="1183"/>
      <c r="J46" s="225" t="s">
        <v>115</v>
      </c>
      <c r="K46" s="1179"/>
      <c r="L46" s="1180"/>
      <c r="M46" s="226"/>
      <c r="N46" s="230">
        <f>SUM(N43:N45)</f>
        <v>82</v>
      </c>
      <c r="O46" s="161"/>
      <c r="P46" s="1177"/>
      <c r="Q46" s="1186"/>
      <c r="R46" s="247" t="s">
        <v>201</v>
      </c>
      <c r="S46" s="228">
        <v>24040</v>
      </c>
      <c r="T46" s="246">
        <v>1</v>
      </c>
      <c r="U46" s="228">
        <v>1000</v>
      </c>
      <c r="V46" s="231">
        <f>+S46*T46/U46*10</f>
        <v>240.39999999999998</v>
      </c>
      <c r="X46" s="1223"/>
      <c r="Y46" s="380" t="s">
        <v>41</v>
      </c>
      <c r="Z46" s="381"/>
      <c r="AA46" s="381"/>
      <c r="AB46" s="382"/>
      <c r="AC46" s="382"/>
      <c r="AD46" s="421"/>
      <c r="AE46" s="383"/>
      <c r="AF46" s="383"/>
      <c r="AG46" s="384"/>
      <c r="AH46" s="385" t="e">
        <f>SUM(AH44:AH45)</f>
        <v>#DIV/0!</v>
      </c>
    </row>
    <row r="47" spans="2:34" ht="15" customHeight="1" thickTop="1" thickBot="1" x14ac:dyDescent="0.2">
      <c r="B47" s="1152"/>
      <c r="C47" s="307" t="str">
        <f t="shared" si="30"/>
        <v>ﾊﾁﾊﾁﾌﾛｱﾌﾞﾙ</v>
      </c>
      <c r="D47" s="307">
        <f t="shared" si="31"/>
        <v>166.66666666666666</v>
      </c>
      <c r="E47" s="531" t="s">
        <v>599</v>
      </c>
      <c r="F47" s="537">
        <f t="shared" si="32"/>
        <v>8.5399999999999991</v>
      </c>
      <c r="G47" s="138">
        <f t="shared" si="33"/>
        <v>1423.333333333333</v>
      </c>
      <c r="H47" s="150"/>
      <c r="I47" s="1181" t="s">
        <v>180</v>
      </c>
      <c r="J47" s="227" t="s">
        <v>199</v>
      </c>
      <c r="K47" s="1184">
        <v>11500</v>
      </c>
      <c r="L47" s="1184"/>
      <c r="M47" s="652">
        <v>1000</v>
      </c>
      <c r="N47" s="492">
        <f>+K47/M47*10</f>
        <v>115</v>
      </c>
      <c r="O47" s="161"/>
      <c r="P47" s="1177"/>
      <c r="Q47" s="1186"/>
      <c r="R47" s="247"/>
      <c r="S47" s="228"/>
      <c r="T47" s="228"/>
      <c r="U47" s="147"/>
      <c r="V47" s="248"/>
      <c r="X47" s="386"/>
      <c r="Y47" s="387" t="s">
        <v>282</v>
      </c>
      <c r="Z47" s="388"/>
      <c r="AA47" s="388"/>
      <c r="AB47" s="389"/>
      <c r="AC47" s="389"/>
      <c r="AD47" s="391"/>
      <c r="AE47" s="390"/>
      <c r="AF47" s="391"/>
      <c r="AG47" s="391"/>
      <c r="AH47" s="392" t="e">
        <f>AH43+AH46</f>
        <v>#DIV/0!</v>
      </c>
    </row>
    <row r="48" spans="2:34" x14ac:dyDescent="0.15">
      <c r="B48" s="1152"/>
      <c r="C48" s="307"/>
      <c r="D48" s="307"/>
      <c r="E48" s="307"/>
      <c r="F48" s="307"/>
      <c r="G48" s="138">
        <f t="shared" si="33"/>
        <v>0</v>
      </c>
      <c r="H48" s="150"/>
      <c r="I48" s="1182"/>
      <c r="J48" s="228"/>
      <c r="K48" s="1174"/>
      <c r="L48" s="1174"/>
      <c r="M48" s="652">
        <v>1000</v>
      </c>
      <c r="N48" s="231"/>
      <c r="O48" s="161"/>
      <c r="P48" s="1177"/>
      <c r="Q48" s="1186"/>
      <c r="R48" s="247" t="s">
        <v>192</v>
      </c>
      <c r="S48" s="228">
        <v>15600</v>
      </c>
      <c r="T48" s="246">
        <v>1</v>
      </c>
      <c r="U48" s="228">
        <v>1000</v>
      </c>
      <c r="V48" s="231">
        <f>+S48*T48/U48*10</f>
        <v>156</v>
      </c>
    </row>
    <row r="49" spans="2:22" ht="14.25" thickBot="1" x14ac:dyDescent="0.2">
      <c r="B49" s="1153"/>
      <c r="C49" s="141" t="s">
        <v>115</v>
      </c>
      <c r="D49" s="142"/>
      <c r="E49" s="142"/>
      <c r="F49" s="142"/>
      <c r="G49" s="143">
        <f>SUM(G39:G48)</f>
        <v>17696.666666666664</v>
      </c>
      <c r="H49" s="150"/>
      <c r="I49" s="1182"/>
      <c r="J49" s="147"/>
      <c r="K49" s="1174"/>
      <c r="L49" s="1174"/>
      <c r="M49" s="652"/>
      <c r="N49" s="231"/>
      <c r="O49" s="161"/>
      <c r="P49" s="1177"/>
      <c r="Q49" s="1187"/>
      <c r="R49" s="247"/>
      <c r="S49" s="228"/>
      <c r="T49" s="228"/>
      <c r="U49" s="147"/>
      <c r="V49" s="248"/>
    </row>
    <row r="50" spans="2:22" ht="15" thickTop="1" thickBot="1" x14ac:dyDescent="0.2">
      <c r="B50" s="1162" t="s">
        <v>29</v>
      </c>
      <c r="C50" s="307" t="str">
        <f>Y28</f>
        <v>ﾗｳﾝﾄﾞｱｯﾌﾟﾏｯｸｽﾛｰﾄﾞ</v>
      </c>
      <c r="D50" s="307">
        <f>AD28</f>
        <v>3000</v>
      </c>
      <c r="E50" s="531" t="s">
        <v>599</v>
      </c>
      <c r="F50" s="537">
        <f>AG28</f>
        <v>2.0799999999999996</v>
      </c>
      <c r="G50" s="138">
        <f t="shared" si="33"/>
        <v>6239.9999999999991</v>
      </c>
      <c r="H50" s="150"/>
      <c r="I50" s="1183"/>
      <c r="J50" s="225" t="s">
        <v>115</v>
      </c>
      <c r="K50" s="1179"/>
      <c r="L50" s="1180"/>
      <c r="M50" s="226"/>
      <c r="N50" s="230">
        <f>SUM(N47:N49)</f>
        <v>115</v>
      </c>
      <c r="O50" s="161"/>
      <c r="P50" s="1177"/>
      <c r="Q50" s="232" t="s">
        <v>188</v>
      </c>
      <c r="R50" s="233"/>
      <c r="S50" s="233"/>
      <c r="T50" s="233"/>
      <c r="U50" s="233"/>
      <c r="V50" s="234">
        <f>SUM(V45:V49)</f>
        <v>396.4</v>
      </c>
    </row>
    <row r="51" spans="2:22" ht="14.25" customHeight="1" thickTop="1" x14ac:dyDescent="0.15">
      <c r="B51" s="1152"/>
      <c r="C51" s="307"/>
      <c r="D51" s="307"/>
      <c r="E51" s="307"/>
      <c r="F51" s="307"/>
      <c r="G51" s="138">
        <f t="shared" si="33"/>
        <v>0</v>
      </c>
      <c r="H51" s="150"/>
      <c r="I51" s="1181" t="s">
        <v>181</v>
      </c>
      <c r="J51" s="652" t="s">
        <v>192</v>
      </c>
      <c r="K51" s="1195">
        <v>5000</v>
      </c>
      <c r="L51" s="1196"/>
      <c r="M51" s="652">
        <v>1000</v>
      </c>
      <c r="N51" s="492">
        <f>+K51/M51*10</f>
        <v>50</v>
      </c>
      <c r="O51" s="161"/>
      <c r="P51" s="1177"/>
      <c r="Q51" s="1185" t="s">
        <v>202</v>
      </c>
      <c r="R51" s="247" t="s">
        <v>201</v>
      </c>
      <c r="S51" s="228">
        <v>60000</v>
      </c>
      <c r="T51" s="246">
        <v>1</v>
      </c>
      <c r="U51" s="228"/>
      <c r="V51" s="231"/>
    </row>
    <row r="52" spans="2:22" x14ac:dyDescent="0.15">
      <c r="B52" s="1152"/>
      <c r="C52" s="307"/>
      <c r="D52" s="307"/>
      <c r="E52" s="307"/>
      <c r="F52" s="307"/>
      <c r="G52" s="138">
        <f t="shared" si="33"/>
        <v>0</v>
      </c>
      <c r="H52" s="150"/>
      <c r="I52" s="1182"/>
      <c r="J52" s="666" t="s">
        <v>848</v>
      </c>
      <c r="K52" s="1195">
        <v>5900</v>
      </c>
      <c r="L52" s="1196"/>
      <c r="M52" s="235">
        <v>1000</v>
      </c>
      <c r="N52" s="492">
        <f>+K52/M52*10</f>
        <v>59</v>
      </c>
      <c r="O52" s="161"/>
      <c r="P52" s="1177"/>
      <c r="Q52" s="1186"/>
      <c r="R52" s="247" t="s">
        <v>201</v>
      </c>
      <c r="S52" s="228">
        <v>60000</v>
      </c>
      <c r="T52" s="246">
        <v>1</v>
      </c>
      <c r="U52" s="228">
        <v>1000</v>
      </c>
      <c r="V52" s="231">
        <f>+S52*T52/U52*10</f>
        <v>600</v>
      </c>
    </row>
    <row r="53" spans="2:22" ht="14.25" thickBot="1" x14ac:dyDescent="0.2">
      <c r="B53" s="1153"/>
      <c r="C53" s="141" t="s">
        <v>115</v>
      </c>
      <c r="D53" s="142"/>
      <c r="E53" s="142"/>
      <c r="F53" s="142"/>
      <c r="G53" s="143">
        <f>SUM(G50:G52)</f>
        <v>6239.9999999999991</v>
      </c>
      <c r="I53" s="1182"/>
      <c r="J53" s="228"/>
      <c r="K53" s="1197"/>
      <c r="L53" s="1198"/>
      <c r="M53" s="235"/>
      <c r="N53" s="231"/>
      <c r="O53" s="161"/>
      <c r="P53" s="1177"/>
      <c r="Q53" s="1186"/>
      <c r="R53" s="247"/>
      <c r="S53" s="228"/>
      <c r="T53" s="228"/>
      <c r="U53" s="147"/>
      <c r="V53" s="248"/>
    </row>
    <row r="54" spans="2:22" ht="14.25" thickTop="1" x14ac:dyDescent="0.15">
      <c r="B54" s="1162" t="s">
        <v>138</v>
      </c>
      <c r="C54" s="307" t="str">
        <f>Y32</f>
        <v>ｱﾋﾞｵﾝＥ</v>
      </c>
      <c r="D54" s="307">
        <f>AD32</f>
        <v>500</v>
      </c>
      <c r="E54" s="531" t="s">
        <v>599</v>
      </c>
      <c r="F54" s="537">
        <f>AG32</f>
        <v>1.31</v>
      </c>
      <c r="G54" s="138">
        <f>D54*F54</f>
        <v>655</v>
      </c>
      <c r="I54" s="1182"/>
      <c r="J54" s="652"/>
      <c r="K54" s="1195"/>
      <c r="L54" s="1196"/>
      <c r="M54" s="235"/>
      <c r="N54" s="231"/>
      <c r="O54" s="161"/>
      <c r="P54" s="1177"/>
      <c r="Q54" s="1186"/>
      <c r="R54" s="247" t="s">
        <v>192</v>
      </c>
      <c r="S54" s="228">
        <v>25000</v>
      </c>
      <c r="T54" s="246">
        <v>1</v>
      </c>
      <c r="U54" s="228">
        <v>1000</v>
      </c>
      <c r="V54" s="231">
        <f>+S54*T54/U54*10</f>
        <v>250</v>
      </c>
    </row>
    <row r="55" spans="2:22" x14ac:dyDescent="0.15">
      <c r="B55" s="1152"/>
      <c r="C55" s="307" t="str">
        <f>Y33</f>
        <v>マデックＥＷ</v>
      </c>
      <c r="D55" s="307">
        <f>AD33</f>
        <v>133.33333333333334</v>
      </c>
      <c r="E55" s="531" t="s">
        <v>599</v>
      </c>
      <c r="F55" s="537">
        <f>AG33</f>
        <v>15.98</v>
      </c>
      <c r="G55" s="138">
        <f>D55*F55</f>
        <v>2130.666666666667</v>
      </c>
      <c r="I55" s="1182"/>
      <c r="J55" s="228"/>
      <c r="K55" s="1197"/>
      <c r="L55" s="1198"/>
      <c r="M55" s="235"/>
      <c r="N55" s="244"/>
      <c r="O55" s="161"/>
      <c r="P55" s="1177"/>
      <c r="Q55" s="1187"/>
      <c r="R55" s="247"/>
      <c r="S55" s="228"/>
      <c r="T55" s="228"/>
      <c r="U55" s="147"/>
      <c r="V55" s="248"/>
    </row>
    <row r="56" spans="2:22" x14ac:dyDescent="0.15">
      <c r="B56" s="1152"/>
      <c r="C56" s="307"/>
      <c r="D56" s="307"/>
      <c r="E56" s="531" t="s">
        <v>117</v>
      </c>
      <c r="F56" s="307"/>
      <c r="G56" s="138">
        <f>D56*F56</f>
        <v>0</v>
      </c>
      <c r="I56" s="1168"/>
      <c r="J56" s="543" t="s">
        <v>115</v>
      </c>
      <c r="K56" s="1190"/>
      <c r="L56" s="1191"/>
      <c r="M56" s="544"/>
      <c r="N56" s="545">
        <f>SUM(N51:N55)</f>
        <v>109</v>
      </c>
      <c r="O56" s="161"/>
      <c r="P56" s="1189"/>
      <c r="Q56" s="251" t="s">
        <v>188</v>
      </c>
      <c r="R56" s="252"/>
      <c r="S56" s="252"/>
      <c r="T56" s="252"/>
      <c r="U56" s="252"/>
      <c r="V56" s="253">
        <f>SUM(V51:V55)</f>
        <v>850</v>
      </c>
    </row>
    <row r="57" spans="2:22" ht="14.25" thickBot="1" x14ac:dyDescent="0.2">
      <c r="B57" s="1165"/>
      <c r="C57" s="144" t="s">
        <v>118</v>
      </c>
      <c r="D57" s="145"/>
      <c r="E57" s="145"/>
      <c r="F57" s="145"/>
      <c r="G57" s="146">
        <f>SUM(G54:G56)</f>
        <v>2785.666666666667</v>
      </c>
      <c r="I57" s="1192" t="s">
        <v>182</v>
      </c>
      <c r="J57" s="1172"/>
      <c r="K57" s="1193"/>
      <c r="L57" s="1194"/>
      <c r="M57" s="168"/>
      <c r="N57" s="250">
        <f>SUM(N42,N46,N50,N56)</f>
        <v>1031.76</v>
      </c>
      <c r="O57" s="161"/>
      <c r="P57" s="1192" t="s">
        <v>182</v>
      </c>
      <c r="Q57" s="1172"/>
      <c r="R57" s="249"/>
      <c r="S57" s="249"/>
      <c r="T57" s="249"/>
      <c r="U57" s="249"/>
      <c r="V57" s="250">
        <f>SUM(V44,V50,V56)</f>
        <v>1246.4000000000001</v>
      </c>
    </row>
    <row r="58" spans="2:22" x14ac:dyDescent="0.15">
      <c r="O58" s="161"/>
      <c r="V58" s="26"/>
    </row>
    <row r="59" spans="2:22" x14ac:dyDescent="0.15">
      <c r="I59" s="161"/>
      <c r="J59" s="161"/>
      <c r="K59" s="161"/>
      <c r="L59" s="161"/>
      <c r="M59" s="161"/>
      <c r="N59" s="161"/>
      <c r="O59" s="161"/>
    </row>
    <row r="60" spans="2:22" x14ac:dyDescent="0.15">
      <c r="I60" s="161"/>
      <c r="J60" s="161"/>
      <c r="K60" s="161"/>
      <c r="L60" s="161"/>
      <c r="M60" s="161"/>
      <c r="N60" s="161"/>
      <c r="O60" s="161"/>
    </row>
    <row r="61" spans="2:22" x14ac:dyDescent="0.15">
      <c r="I61" s="161"/>
      <c r="J61" s="161"/>
      <c r="K61" s="161"/>
      <c r="L61" s="161"/>
      <c r="M61" s="161"/>
      <c r="N61" s="161"/>
      <c r="O61" s="161"/>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9:15" s="26" customFormat="1" x14ac:dyDescent="0.15">
      <c r="I65" s="161"/>
      <c r="J65" s="161"/>
      <c r="K65" s="161"/>
      <c r="L65" s="161"/>
      <c r="M65" s="161"/>
      <c r="N65" s="161"/>
      <c r="O65" s="161"/>
    </row>
    <row r="66" spans="9:15" s="26" customFormat="1" x14ac:dyDescent="0.15">
      <c r="I66" s="161"/>
      <c r="J66" s="161"/>
      <c r="K66" s="161"/>
      <c r="L66" s="161"/>
      <c r="M66" s="161"/>
      <c r="N66" s="161"/>
      <c r="O66" s="161"/>
    </row>
    <row r="67" spans="9:15" s="26" customFormat="1" x14ac:dyDescent="0.15">
      <c r="I67" s="161"/>
      <c r="J67" s="161"/>
      <c r="K67" s="161"/>
      <c r="L67" s="161"/>
      <c r="M67" s="161"/>
      <c r="N67" s="161"/>
      <c r="O67" s="161"/>
    </row>
    <row r="68" spans="9:15" s="26" customFormat="1" x14ac:dyDescent="0.15">
      <c r="I68" s="161"/>
      <c r="J68" s="161"/>
      <c r="K68" s="161"/>
      <c r="L68" s="161"/>
      <c r="M68" s="161"/>
      <c r="N68" s="161"/>
      <c r="O68" s="161"/>
    </row>
    <row r="69" spans="9:15" s="26" customFormat="1" x14ac:dyDescent="0.15">
      <c r="I69" s="161"/>
      <c r="J69" s="161"/>
      <c r="K69" s="161"/>
      <c r="L69" s="161"/>
      <c r="M69" s="161"/>
      <c r="N69" s="161"/>
      <c r="O69" s="161"/>
    </row>
    <row r="70" spans="9:15" s="26" customFormat="1" x14ac:dyDescent="0.15">
      <c r="I70" s="161"/>
      <c r="J70" s="161"/>
      <c r="K70" s="161"/>
      <c r="L70" s="161"/>
      <c r="M70" s="161"/>
      <c r="N70" s="161"/>
      <c r="O70" s="161"/>
    </row>
    <row r="71" spans="9:15" s="26" customFormat="1" x14ac:dyDescent="0.15">
      <c r="I71" s="161"/>
      <c r="J71" s="161"/>
      <c r="K71" s="161"/>
      <c r="L71" s="161"/>
      <c r="M71" s="161"/>
      <c r="N71" s="161"/>
      <c r="O71" s="161"/>
    </row>
    <row r="72" spans="9:15" s="26" customFormat="1" x14ac:dyDescent="0.15">
      <c r="I72" s="161"/>
      <c r="J72" s="161"/>
      <c r="K72" s="161"/>
      <c r="L72" s="161"/>
      <c r="M72" s="161"/>
      <c r="N72" s="161"/>
      <c r="O72" s="161"/>
    </row>
    <row r="73" spans="9:15" s="26" customFormat="1" x14ac:dyDescent="0.15">
      <c r="I73" s="161"/>
      <c r="J73" s="161"/>
      <c r="K73" s="161"/>
      <c r="L73" s="161"/>
      <c r="M73" s="161"/>
      <c r="N73" s="161"/>
      <c r="O73" s="161"/>
    </row>
    <row r="74" spans="9:15" s="26" customFormat="1" x14ac:dyDescent="0.15">
      <c r="I74" s="161"/>
      <c r="J74" s="161"/>
      <c r="K74" s="161"/>
      <c r="L74" s="161"/>
      <c r="M74" s="161"/>
      <c r="N74" s="161"/>
      <c r="O74" s="161"/>
    </row>
    <row r="75" spans="9:15" s="26" customFormat="1" x14ac:dyDescent="0.15">
      <c r="I75" s="161"/>
      <c r="J75" s="161"/>
      <c r="K75" s="161"/>
      <c r="L75" s="161"/>
      <c r="M75" s="161"/>
      <c r="N75" s="161"/>
      <c r="O75" s="161"/>
    </row>
    <row r="76" spans="9:15" s="26" customFormat="1" x14ac:dyDescent="0.15">
      <c r="I76" s="161"/>
      <c r="J76" s="161"/>
      <c r="K76" s="161"/>
      <c r="L76" s="161"/>
      <c r="M76" s="161"/>
      <c r="N76" s="161"/>
      <c r="O76" s="161"/>
    </row>
    <row r="77" spans="9:15" s="26" customFormat="1" x14ac:dyDescent="0.15">
      <c r="I77" s="161"/>
      <c r="J77" s="161"/>
      <c r="K77" s="161"/>
      <c r="L77" s="161"/>
      <c r="M77" s="161"/>
      <c r="N77" s="161"/>
      <c r="O77" s="161"/>
    </row>
    <row r="78" spans="9:15" s="26" customFormat="1" x14ac:dyDescent="0.15">
      <c r="I78" s="161"/>
      <c r="J78" s="161"/>
      <c r="K78" s="161"/>
      <c r="L78" s="161"/>
      <c r="M78" s="161"/>
      <c r="N78" s="161"/>
      <c r="O78" s="161"/>
    </row>
    <row r="79" spans="9:15" s="26" customFormat="1" x14ac:dyDescent="0.15">
      <c r="I79" s="161"/>
      <c r="J79" s="161"/>
      <c r="K79" s="161"/>
      <c r="L79" s="161"/>
      <c r="M79" s="161"/>
      <c r="N79" s="161"/>
      <c r="O79" s="161"/>
    </row>
    <row r="80" spans="9:15" s="26" customFormat="1" x14ac:dyDescent="0.15">
      <c r="I80" s="161"/>
      <c r="J80" s="161"/>
      <c r="K80" s="161"/>
      <c r="L80" s="161"/>
      <c r="M80" s="161"/>
      <c r="N80" s="161"/>
      <c r="O80" s="161"/>
    </row>
    <row r="81" spans="2:15" s="26" customFormat="1" x14ac:dyDescent="0.15">
      <c r="H81" s="161"/>
      <c r="I81" s="161"/>
      <c r="J81" s="161"/>
      <c r="K81" s="161"/>
      <c r="L81" s="161"/>
      <c r="M81" s="161"/>
      <c r="N81" s="161"/>
      <c r="O81" s="161"/>
    </row>
    <row r="82" spans="2:15" s="26" customFormat="1" x14ac:dyDescent="0.15">
      <c r="H82" s="161"/>
      <c r="I82" s="161"/>
      <c r="J82" s="161"/>
      <c r="K82" s="161"/>
      <c r="L82" s="161"/>
      <c r="M82" s="161"/>
      <c r="N82" s="161"/>
      <c r="O82" s="161"/>
    </row>
    <row r="83" spans="2:15" s="26" customFormat="1" x14ac:dyDescent="0.15">
      <c r="B83" s="149"/>
      <c r="C83" s="150"/>
      <c r="D83" s="150"/>
      <c r="E83" s="150"/>
      <c r="F83" s="150"/>
      <c r="H83" s="161"/>
      <c r="I83" s="161"/>
      <c r="J83" s="161"/>
      <c r="K83" s="161"/>
      <c r="L83" s="161"/>
      <c r="M83" s="161"/>
      <c r="N83" s="161"/>
      <c r="O83" s="161"/>
    </row>
    <row r="84" spans="2:15" s="26" customFormat="1" x14ac:dyDescent="0.15">
      <c r="B84" s="149"/>
      <c r="C84" s="150"/>
      <c r="D84" s="150"/>
      <c r="E84" s="150"/>
      <c r="F84" s="150"/>
      <c r="H84" s="161"/>
      <c r="I84" s="161"/>
      <c r="J84" s="161"/>
      <c r="K84" s="161"/>
      <c r="L84" s="161"/>
      <c r="M84" s="161"/>
      <c r="N84" s="161"/>
      <c r="O84" s="161"/>
    </row>
    <row r="85" spans="2:15" s="26" customFormat="1" x14ac:dyDescent="0.15">
      <c r="H85" s="161"/>
      <c r="I85" s="161"/>
      <c r="J85" s="161"/>
      <c r="K85" s="161"/>
      <c r="L85" s="161"/>
      <c r="M85" s="161"/>
      <c r="N85" s="161"/>
      <c r="O85" s="161"/>
    </row>
    <row r="86" spans="2:15" s="26" customFormat="1" x14ac:dyDescent="0.15">
      <c r="H86" s="161"/>
      <c r="I86" s="161"/>
      <c r="J86" s="161"/>
      <c r="K86" s="161"/>
      <c r="L86" s="161"/>
      <c r="M86" s="161"/>
      <c r="N86" s="161"/>
      <c r="O86" s="161"/>
    </row>
    <row r="87" spans="2:15" s="26" customFormat="1" x14ac:dyDescent="0.15">
      <c r="H87" s="161"/>
      <c r="I87" s="161"/>
      <c r="J87" s="161"/>
      <c r="K87" s="161"/>
      <c r="L87" s="161"/>
      <c r="M87" s="161"/>
      <c r="N87" s="161"/>
      <c r="O87" s="161"/>
    </row>
    <row r="88" spans="2:15" s="26" customFormat="1" x14ac:dyDescent="0.15">
      <c r="H88" s="161"/>
      <c r="I88" s="161"/>
      <c r="J88" s="161"/>
      <c r="K88" s="161"/>
      <c r="L88" s="161"/>
      <c r="M88" s="161"/>
      <c r="N88" s="161"/>
      <c r="O88" s="161"/>
    </row>
    <row r="89" spans="2:15" s="26" customFormat="1" x14ac:dyDescent="0.15">
      <c r="H89" s="161"/>
      <c r="I89" s="161"/>
      <c r="J89" s="161"/>
      <c r="K89" s="161"/>
      <c r="L89" s="161"/>
      <c r="M89" s="161"/>
      <c r="N89" s="161"/>
      <c r="O89" s="161"/>
    </row>
    <row r="90" spans="2:15" s="26" customFormat="1" x14ac:dyDescent="0.15">
      <c r="H90" s="161"/>
      <c r="I90" s="161"/>
      <c r="J90" s="161"/>
      <c r="K90" s="161"/>
      <c r="L90" s="161"/>
      <c r="M90" s="161"/>
      <c r="N90" s="161"/>
      <c r="O90" s="161"/>
    </row>
    <row r="91" spans="2:15" s="26" customFormat="1" x14ac:dyDescent="0.15">
      <c r="H91" s="161"/>
      <c r="I91" s="161"/>
      <c r="J91" s="161"/>
      <c r="K91" s="161"/>
      <c r="L91" s="161"/>
      <c r="M91" s="161"/>
      <c r="N91" s="161"/>
      <c r="O91" s="161"/>
    </row>
    <row r="92" spans="2:15" s="26" customFormat="1" x14ac:dyDescent="0.15">
      <c r="H92" s="161"/>
      <c r="I92" s="161"/>
      <c r="J92" s="161"/>
      <c r="K92" s="161"/>
      <c r="L92" s="161"/>
      <c r="M92" s="161"/>
      <c r="N92" s="161"/>
      <c r="O92" s="161"/>
    </row>
    <row r="93" spans="2:15" s="26" customFormat="1" x14ac:dyDescent="0.15">
      <c r="H93" s="161"/>
      <c r="I93" s="161"/>
      <c r="J93" s="161"/>
      <c r="K93" s="161"/>
      <c r="L93" s="161"/>
      <c r="M93" s="161"/>
      <c r="N93" s="161"/>
      <c r="O93" s="161"/>
    </row>
    <row r="94" spans="2:15" s="26" customFormat="1" x14ac:dyDescent="0.15">
      <c r="H94" s="161"/>
      <c r="I94" s="161"/>
      <c r="J94" s="161"/>
      <c r="K94" s="161"/>
      <c r="L94" s="161"/>
      <c r="M94" s="161"/>
      <c r="N94" s="161"/>
      <c r="O94" s="161"/>
    </row>
    <row r="95" spans="2:15" s="26" customFormat="1" x14ac:dyDescent="0.15">
      <c r="H95" s="161"/>
      <c r="I95" s="161"/>
      <c r="J95" s="161"/>
      <c r="K95" s="161"/>
      <c r="L95" s="161"/>
      <c r="M95" s="161"/>
      <c r="N95" s="161"/>
      <c r="O95" s="161"/>
    </row>
    <row r="96" spans="2:15" s="26" customFormat="1" x14ac:dyDescent="0.15">
      <c r="H96" s="161"/>
      <c r="I96" s="161"/>
      <c r="J96" s="161"/>
      <c r="K96" s="161"/>
      <c r="L96" s="161"/>
      <c r="M96" s="161"/>
      <c r="N96" s="161"/>
      <c r="O96" s="161"/>
    </row>
    <row r="97" spans="9:15" s="26" customFormat="1" x14ac:dyDescent="0.15">
      <c r="I97" s="161"/>
      <c r="J97" s="161"/>
      <c r="K97" s="161"/>
      <c r="L97" s="161"/>
      <c r="M97" s="161"/>
      <c r="N97" s="161"/>
      <c r="O97" s="161"/>
    </row>
    <row r="98" spans="9:15" s="26" customFormat="1" x14ac:dyDescent="0.15">
      <c r="I98" s="161"/>
      <c r="J98" s="161"/>
      <c r="K98" s="161"/>
      <c r="L98" s="161"/>
      <c r="M98" s="161"/>
      <c r="N98" s="161"/>
      <c r="O98" s="161"/>
    </row>
    <row r="99" spans="9:15" s="26" customFormat="1" x14ac:dyDescent="0.15">
      <c r="I99" s="161"/>
      <c r="J99" s="161"/>
      <c r="K99" s="161"/>
      <c r="L99" s="161"/>
      <c r="M99" s="161"/>
      <c r="N99" s="161"/>
      <c r="O99" s="161"/>
    </row>
    <row r="100" spans="9:15" s="26" customFormat="1" x14ac:dyDescent="0.15">
      <c r="I100" s="161"/>
      <c r="J100" s="161"/>
      <c r="K100" s="161"/>
      <c r="L100" s="161"/>
      <c r="M100" s="161"/>
      <c r="N100" s="161"/>
      <c r="O100" s="161"/>
    </row>
    <row r="101" spans="9:15" s="26" customFormat="1" x14ac:dyDescent="0.15">
      <c r="I101" s="161"/>
      <c r="J101" s="161"/>
      <c r="K101" s="161"/>
      <c r="L101" s="161"/>
      <c r="M101" s="161"/>
      <c r="N101" s="161"/>
      <c r="O101" s="161"/>
    </row>
    <row r="102" spans="9:15" s="26" customFormat="1" x14ac:dyDescent="0.15">
      <c r="I102" s="161"/>
      <c r="J102" s="161"/>
      <c r="K102" s="161"/>
      <c r="L102" s="161"/>
      <c r="M102" s="161"/>
      <c r="N102" s="161"/>
      <c r="O102" s="161"/>
    </row>
    <row r="103" spans="9:15" s="26" customFormat="1" x14ac:dyDescent="0.15">
      <c r="I103" s="161"/>
      <c r="J103" s="161"/>
      <c r="K103" s="161"/>
      <c r="L103" s="161"/>
      <c r="M103" s="161"/>
      <c r="N103" s="161"/>
      <c r="O103" s="161"/>
    </row>
    <row r="104" spans="9:15" s="26" customFormat="1" x14ac:dyDescent="0.15">
      <c r="I104" s="161"/>
      <c r="J104" s="161"/>
      <c r="K104" s="161"/>
      <c r="L104" s="161"/>
      <c r="M104" s="161"/>
      <c r="N104" s="161"/>
      <c r="O104" s="161"/>
    </row>
    <row r="105" spans="9:15" s="26" customFormat="1" x14ac:dyDescent="0.15">
      <c r="I105" s="161"/>
      <c r="J105" s="161"/>
      <c r="K105" s="161"/>
      <c r="L105" s="161"/>
      <c r="M105" s="161"/>
      <c r="N105" s="161"/>
      <c r="O105" s="161"/>
    </row>
    <row r="106" spans="9:15" s="26" customFormat="1" x14ac:dyDescent="0.15">
      <c r="I106" s="161"/>
      <c r="J106" s="161"/>
      <c r="K106" s="161"/>
      <c r="L106" s="161"/>
      <c r="M106" s="161"/>
      <c r="N106" s="161"/>
      <c r="O106" s="161"/>
    </row>
    <row r="107" spans="9:15" s="26" customFormat="1" x14ac:dyDescent="0.15">
      <c r="I107" s="161"/>
      <c r="J107" s="161"/>
      <c r="K107" s="161"/>
      <c r="L107" s="161"/>
      <c r="M107" s="161"/>
      <c r="N107" s="161"/>
      <c r="O107" s="161"/>
    </row>
    <row r="108" spans="9:15" s="26" customFormat="1" x14ac:dyDescent="0.15">
      <c r="I108" s="161"/>
      <c r="J108" s="161"/>
      <c r="K108" s="161"/>
      <c r="L108" s="161"/>
      <c r="M108" s="161"/>
      <c r="N108" s="161"/>
      <c r="O108" s="161"/>
    </row>
    <row r="109" spans="9:15" s="26" customFormat="1" x14ac:dyDescent="0.15">
      <c r="I109" s="161"/>
      <c r="J109" s="161"/>
      <c r="K109" s="161"/>
      <c r="L109" s="161"/>
      <c r="M109" s="161"/>
      <c r="N109" s="161"/>
      <c r="O109" s="161"/>
    </row>
    <row r="110" spans="9:15" s="26" customFormat="1" x14ac:dyDescent="0.15">
      <c r="I110" s="161"/>
      <c r="J110" s="161"/>
      <c r="K110" s="161"/>
      <c r="L110" s="161"/>
      <c r="M110" s="161"/>
      <c r="N110" s="161"/>
      <c r="O110" s="161"/>
    </row>
    <row r="111" spans="9:15" s="26" customFormat="1" x14ac:dyDescent="0.15">
      <c r="I111" s="161"/>
      <c r="J111" s="161"/>
      <c r="K111" s="161"/>
      <c r="L111" s="161"/>
      <c r="M111" s="161"/>
      <c r="N111" s="161"/>
      <c r="O111" s="161"/>
    </row>
    <row r="112" spans="9:15" s="26" customFormat="1" x14ac:dyDescent="0.15">
      <c r="I112" s="161"/>
      <c r="J112" s="161"/>
      <c r="K112" s="161"/>
      <c r="L112" s="161"/>
      <c r="M112" s="161"/>
      <c r="N112" s="161"/>
      <c r="O112" s="161"/>
    </row>
    <row r="113" spans="9:15" s="26" customFormat="1" x14ac:dyDescent="0.15">
      <c r="I113" s="161"/>
      <c r="J113" s="161"/>
      <c r="K113" s="161"/>
      <c r="L113" s="161"/>
      <c r="M113" s="161"/>
      <c r="N113" s="161"/>
      <c r="O113" s="161"/>
    </row>
    <row r="114" spans="9:15" s="26" customFormat="1" x14ac:dyDescent="0.15">
      <c r="I114" s="161"/>
      <c r="J114" s="161"/>
      <c r="K114" s="161"/>
      <c r="L114" s="161"/>
      <c r="M114" s="161"/>
      <c r="N114" s="161"/>
      <c r="O114" s="161"/>
    </row>
    <row r="115" spans="9:15" s="26" customFormat="1" x14ac:dyDescent="0.15">
      <c r="I115" s="161"/>
      <c r="J115" s="161"/>
      <c r="K115" s="161"/>
      <c r="L115" s="161"/>
      <c r="M115" s="161"/>
      <c r="N115" s="161"/>
      <c r="O115" s="161"/>
    </row>
    <row r="116" spans="9:15" s="26" customFormat="1" x14ac:dyDescent="0.15">
      <c r="I116" s="161"/>
      <c r="J116" s="161"/>
      <c r="K116" s="161"/>
      <c r="L116" s="161"/>
      <c r="M116" s="161"/>
      <c r="N116" s="161"/>
      <c r="O116" s="161"/>
    </row>
    <row r="117" spans="9:15" s="26" customFormat="1" x14ac:dyDescent="0.15">
      <c r="I117" s="161"/>
      <c r="J117" s="161"/>
      <c r="K117" s="161"/>
      <c r="L117" s="161"/>
      <c r="M117" s="161"/>
      <c r="N117" s="161"/>
      <c r="O117" s="161"/>
    </row>
    <row r="118" spans="9:15" s="26" customFormat="1" x14ac:dyDescent="0.15">
      <c r="I118" s="161"/>
      <c r="J118" s="161"/>
      <c r="K118" s="161"/>
      <c r="L118" s="161"/>
      <c r="M118" s="161"/>
      <c r="N118" s="161"/>
      <c r="O118" s="161"/>
    </row>
    <row r="119" spans="9:15" s="26" customFormat="1" x14ac:dyDescent="0.15">
      <c r="I119" s="161"/>
      <c r="J119" s="161"/>
      <c r="K119" s="161"/>
      <c r="L119" s="161"/>
      <c r="M119" s="161"/>
      <c r="N119" s="161"/>
      <c r="O119" s="161"/>
    </row>
    <row r="120" spans="9:15" s="26" customFormat="1" x14ac:dyDescent="0.15">
      <c r="I120" s="161"/>
      <c r="J120" s="161"/>
      <c r="K120" s="161"/>
      <c r="L120" s="161"/>
      <c r="M120" s="161"/>
      <c r="N120" s="161"/>
      <c r="O120" s="161"/>
    </row>
    <row r="121" spans="9:15" s="26" customFormat="1" x14ac:dyDescent="0.15">
      <c r="I121" s="161"/>
      <c r="J121" s="161"/>
      <c r="K121" s="161"/>
      <c r="L121" s="161"/>
      <c r="M121" s="161"/>
      <c r="N121" s="161"/>
      <c r="O121" s="161"/>
    </row>
    <row r="122" spans="9:15" s="26" customFormat="1" x14ac:dyDescent="0.15">
      <c r="I122" s="161"/>
      <c r="J122" s="161"/>
      <c r="K122" s="161"/>
      <c r="L122" s="161"/>
      <c r="M122" s="161"/>
      <c r="N122" s="161"/>
      <c r="O122" s="161"/>
    </row>
    <row r="123" spans="9:15" s="26" customFormat="1" x14ac:dyDescent="0.15">
      <c r="I123" s="161"/>
      <c r="J123" s="161"/>
      <c r="K123" s="161"/>
      <c r="L123" s="161"/>
      <c r="M123" s="161"/>
      <c r="N123" s="161"/>
      <c r="O123" s="161"/>
    </row>
    <row r="124" spans="9:15" s="26" customFormat="1" x14ac:dyDescent="0.15">
      <c r="I124" s="161"/>
      <c r="J124" s="161"/>
      <c r="K124" s="161"/>
      <c r="L124" s="161"/>
      <c r="M124" s="161"/>
      <c r="N124" s="161"/>
      <c r="O124" s="161"/>
    </row>
    <row r="125" spans="9:15" s="26" customFormat="1" x14ac:dyDescent="0.15">
      <c r="I125" s="161"/>
      <c r="J125" s="161"/>
      <c r="K125" s="161"/>
      <c r="L125" s="161"/>
      <c r="M125" s="161"/>
      <c r="N125" s="161"/>
      <c r="O125" s="161"/>
    </row>
    <row r="126" spans="9:15" s="26" customFormat="1" x14ac:dyDescent="0.15">
      <c r="I126" s="161"/>
      <c r="J126" s="161"/>
      <c r="K126" s="161"/>
      <c r="L126" s="161"/>
      <c r="M126" s="161"/>
      <c r="N126" s="161"/>
      <c r="O126" s="161"/>
    </row>
    <row r="127" spans="9:15" s="26" customFormat="1" x14ac:dyDescent="0.15">
      <c r="I127" s="161"/>
      <c r="J127" s="161"/>
      <c r="K127" s="161"/>
      <c r="L127" s="161"/>
      <c r="M127" s="161"/>
      <c r="N127" s="161"/>
      <c r="O127" s="161"/>
    </row>
    <row r="128" spans="9:15" s="26" customFormat="1" x14ac:dyDescent="0.15">
      <c r="I128" s="161"/>
      <c r="J128" s="161"/>
      <c r="K128" s="161"/>
      <c r="L128" s="161"/>
      <c r="M128" s="161"/>
      <c r="N128" s="161"/>
      <c r="O128" s="161"/>
    </row>
    <row r="129" spans="9:15" s="26" customFormat="1" x14ac:dyDescent="0.15">
      <c r="I129" s="161"/>
      <c r="J129" s="161"/>
      <c r="K129" s="161"/>
      <c r="L129" s="161"/>
      <c r="M129" s="161"/>
      <c r="N129" s="161"/>
      <c r="O129" s="161"/>
    </row>
    <row r="130" spans="9:15" s="26" customFormat="1" x14ac:dyDescent="0.15">
      <c r="I130" s="161"/>
      <c r="J130" s="161"/>
      <c r="K130" s="161"/>
      <c r="L130" s="161"/>
      <c r="M130" s="161"/>
      <c r="N130" s="161"/>
      <c r="O130" s="161"/>
    </row>
    <row r="131" spans="9:15" s="26" customFormat="1" x14ac:dyDescent="0.15">
      <c r="I131" s="161"/>
      <c r="J131" s="161"/>
      <c r="K131" s="161"/>
      <c r="L131" s="161"/>
      <c r="M131" s="161"/>
      <c r="N131" s="161"/>
      <c r="O131" s="161"/>
    </row>
    <row r="132" spans="9:15" s="26" customFormat="1" x14ac:dyDescent="0.15">
      <c r="I132" s="161"/>
      <c r="J132" s="161"/>
      <c r="K132" s="161"/>
      <c r="L132" s="161"/>
      <c r="M132" s="161"/>
      <c r="N132" s="161"/>
      <c r="O132" s="161"/>
    </row>
    <row r="133" spans="9:15" s="26" customFormat="1" x14ac:dyDescent="0.15">
      <c r="I133" s="161"/>
      <c r="J133" s="161"/>
      <c r="K133" s="161"/>
      <c r="L133" s="161"/>
      <c r="M133" s="161"/>
      <c r="N133" s="161"/>
      <c r="O133" s="161"/>
    </row>
    <row r="134" spans="9:15" s="26" customFormat="1" x14ac:dyDescent="0.15">
      <c r="I134" s="161"/>
      <c r="J134" s="161"/>
      <c r="K134" s="161"/>
      <c r="L134" s="161"/>
      <c r="M134" s="161"/>
      <c r="N134" s="161"/>
      <c r="O134" s="161"/>
    </row>
    <row r="135" spans="9:15" s="26" customFormat="1" x14ac:dyDescent="0.15">
      <c r="I135" s="161"/>
      <c r="J135" s="161"/>
      <c r="K135" s="161"/>
      <c r="L135" s="161"/>
      <c r="M135" s="161"/>
      <c r="N135" s="161"/>
      <c r="O135" s="161"/>
    </row>
    <row r="136" spans="9:15" s="26" customFormat="1" x14ac:dyDescent="0.15">
      <c r="I136" s="161"/>
      <c r="J136" s="161"/>
      <c r="K136" s="161"/>
      <c r="L136" s="161"/>
      <c r="M136" s="161"/>
      <c r="N136" s="161"/>
      <c r="O136" s="161"/>
    </row>
    <row r="137" spans="9:15" s="26" customFormat="1" x14ac:dyDescent="0.15">
      <c r="I137" s="161"/>
      <c r="J137" s="161"/>
      <c r="K137" s="161"/>
      <c r="L137" s="161"/>
      <c r="M137" s="161"/>
      <c r="N137" s="161"/>
      <c r="O137" s="161"/>
    </row>
    <row r="138" spans="9:15" s="26" customFormat="1" x14ac:dyDescent="0.15">
      <c r="I138" s="161"/>
      <c r="J138" s="161"/>
      <c r="K138" s="161"/>
      <c r="L138" s="161"/>
      <c r="M138" s="161"/>
      <c r="N138" s="161"/>
      <c r="O138" s="161"/>
    </row>
    <row r="139" spans="9:15" s="26" customFormat="1" x14ac:dyDescent="0.15">
      <c r="I139" s="161"/>
      <c r="J139" s="161"/>
      <c r="K139" s="161"/>
      <c r="L139" s="161"/>
      <c r="M139" s="161"/>
      <c r="N139" s="161"/>
    </row>
    <row r="140" spans="9:15" s="26" customFormat="1" x14ac:dyDescent="0.15">
      <c r="I140" s="161"/>
      <c r="J140" s="161"/>
      <c r="K140" s="161"/>
      <c r="L140" s="161"/>
      <c r="M140" s="161"/>
      <c r="N140" s="161"/>
    </row>
    <row r="141" spans="9:15" s="26" customFormat="1" x14ac:dyDescent="0.15">
      <c r="I141" s="161"/>
      <c r="J141" s="161"/>
      <c r="K141" s="161"/>
      <c r="L141" s="161"/>
      <c r="M141" s="161"/>
      <c r="N141" s="161"/>
    </row>
    <row r="142" spans="9:15" s="26" customFormat="1" x14ac:dyDescent="0.15">
      <c r="I142" s="161"/>
      <c r="J142" s="161"/>
      <c r="K142" s="161"/>
      <c r="L142" s="161"/>
      <c r="M142" s="161"/>
      <c r="N142" s="161"/>
    </row>
    <row r="143" spans="9:15" s="26" customFormat="1" x14ac:dyDescent="0.15">
      <c r="I143" s="161"/>
      <c r="J143" s="161"/>
      <c r="K143" s="161"/>
      <c r="L143" s="161"/>
      <c r="M143" s="161"/>
      <c r="N143" s="161"/>
    </row>
    <row r="144" spans="9:15" s="26" customFormat="1" x14ac:dyDescent="0.15">
      <c r="I144" s="161"/>
      <c r="J144" s="161"/>
      <c r="K144" s="161"/>
      <c r="L144" s="161"/>
      <c r="M144" s="161"/>
      <c r="N144" s="161"/>
    </row>
    <row r="145" spans="8:22" x14ac:dyDescent="0.15">
      <c r="H145" s="26"/>
      <c r="I145" s="161"/>
      <c r="J145" s="161"/>
      <c r="K145" s="161"/>
      <c r="L145" s="161"/>
      <c r="M145" s="161"/>
      <c r="N145" s="161"/>
      <c r="P145" s="26"/>
      <c r="R145" s="26"/>
      <c r="V145" s="26"/>
    </row>
    <row r="146" spans="8:22" x14ac:dyDescent="0.15">
      <c r="H146" s="26"/>
      <c r="I146" s="161"/>
      <c r="J146" s="161"/>
      <c r="K146" s="161"/>
      <c r="L146" s="161"/>
      <c r="M146" s="161"/>
      <c r="N146" s="161"/>
      <c r="P146" s="26"/>
      <c r="R146" s="26"/>
      <c r="V146" s="26"/>
    </row>
    <row r="147" spans="8:22" x14ac:dyDescent="0.15">
      <c r="H147" s="26"/>
      <c r="I147" s="161"/>
      <c r="J147" s="161"/>
      <c r="K147" s="161"/>
      <c r="L147" s="161"/>
      <c r="M147" s="161"/>
      <c r="N147" s="161"/>
      <c r="P147" s="26"/>
      <c r="R147" s="26"/>
      <c r="V147" s="26"/>
    </row>
    <row r="148" spans="8:22" x14ac:dyDescent="0.15">
      <c r="H148" s="26"/>
      <c r="I148" s="161"/>
      <c r="J148" s="161"/>
      <c r="K148" s="161"/>
      <c r="L148" s="161"/>
      <c r="M148" s="161"/>
      <c r="N148" s="161"/>
      <c r="P148" s="26"/>
      <c r="R148" s="26"/>
      <c r="V148" s="26"/>
    </row>
    <row r="149" spans="8:22" x14ac:dyDescent="0.15">
      <c r="H149" s="26"/>
      <c r="I149" s="161"/>
      <c r="J149" s="161"/>
      <c r="K149" s="161"/>
      <c r="L149" s="161"/>
      <c r="M149" s="161"/>
      <c r="N149" s="161"/>
      <c r="P149" s="26"/>
      <c r="R149" s="26"/>
      <c r="V149" s="26"/>
    </row>
    <row r="150" spans="8:22" x14ac:dyDescent="0.15">
      <c r="H150" s="26"/>
      <c r="I150" s="161"/>
      <c r="J150" s="161"/>
      <c r="K150" s="161"/>
      <c r="L150" s="161"/>
      <c r="M150" s="161"/>
      <c r="N150" s="161"/>
      <c r="P150" s="26"/>
      <c r="R150" s="26"/>
      <c r="V150" s="26"/>
    </row>
    <row r="151" spans="8:22" x14ac:dyDescent="0.15">
      <c r="H151" s="26"/>
      <c r="I151" s="161"/>
      <c r="J151" s="161"/>
      <c r="K151" s="161"/>
      <c r="L151" s="161"/>
      <c r="M151" s="161"/>
      <c r="N151" s="161"/>
      <c r="P151" s="26"/>
      <c r="R151" s="26"/>
      <c r="V151" s="26"/>
    </row>
    <row r="152" spans="8:22" x14ac:dyDescent="0.15">
      <c r="H152" s="26"/>
      <c r="I152" s="161"/>
      <c r="J152" s="161"/>
      <c r="K152" s="161"/>
      <c r="L152" s="161"/>
      <c r="M152" s="161"/>
      <c r="N152" s="161"/>
      <c r="P152" s="26"/>
      <c r="R152" s="26"/>
      <c r="V152" s="26"/>
    </row>
    <row r="153" spans="8:22" x14ac:dyDescent="0.15">
      <c r="H153" s="26"/>
      <c r="I153" s="161"/>
      <c r="J153" s="161"/>
      <c r="K153" s="161"/>
      <c r="L153" s="161"/>
      <c r="M153" s="161"/>
      <c r="N153" s="161"/>
      <c r="P153" s="26"/>
      <c r="R153" s="26"/>
      <c r="V153" s="26"/>
    </row>
    <row r="154" spans="8:22" x14ac:dyDescent="0.15">
      <c r="H154" s="26"/>
      <c r="I154" s="161"/>
      <c r="J154" s="161"/>
      <c r="K154" s="161"/>
      <c r="L154" s="161"/>
      <c r="M154" s="161"/>
      <c r="N154" s="161"/>
      <c r="P154" s="26"/>
      <c r="R154" s="26"/>
      <c r="V154" s="26"/>
    </row>
    <row r="155" spans="8:22" x14ac:dyDescent="0.15">
      <c r="H155" s="26"/>
      <c r="J155" s="161"/>
      <c r="K155" s="161"/>
      <c r="L155" s="161"/>
      <c r="M155" s="161"/>
      <c r="N155" s="161"/>
      <c r="P155" s="26"/>
      <c r="R155" s="26"/>
      <c r="V155" s="26"/>
    </row>
    <row r="156" spans="8:22" x14ac:dyDescent="0.15">
      <c r="H156" s="26"/>
      <c r="J156" s="161"/>
      <c r="K156" s="161"/>
      <c r="L156" s="161"/>
      <c r="M156" s="161"/>
      <c r="N156" s="161"/>
      <c r="P156" s="26"/>
      <c r="R156" s="26"/>
      <c r="V156" s="26"/>
    </row>
    <row r="172" spans="8:22" x14ac:dyDescent="0.15">
      <c r="H172" s="26"/>
      <c r="O172" s="161"/>
      <c r="P172" s="26"/>
      <c r="R172" s="26"/>
      <c r="V172" s="26"/>
    </row>
    <row r="173" spans="8:22" x14ac:dyDescent="0.15">
      <c r="H173" s="26"/>
      <c r="O173" s="161"/>
      <c r="P173" s="26"/>
      <c r="R173" s="26"/>
      <c r="V173" s="26"/>
    </row>
    <row r="174" spans="8:22" x14ac:dyDescent="0.15">
      <c r="H174" s="26"/>
      <c r="O174" s="161"/>
      <c r="P174" s="26"/>
      <c r="R174" s="26"/>
      <c r="V174" s="26"/>
    </row>
    <row r="175" spans="8:22" x14ac:dyDescent="0.15">
      <c r="H175" s="26"/>
      <c r="O175" s="161"/>
      <c r="P175" s="26"/>
      <c r="R175" s="26"/>
      <c r="V175" s="26"/>
    </row>
    <row r="176" spans="8:22" x14ac:dyDescent="0.15">
      <c r="H176" s="26"/>
      <c r="O176" s="161"/>
      <c r="P176" s="26"/>
      <c r="R176" s="26"/>
      <c r="V176" s="26"/>
    </row>
    <row r="177" spans="15:15" s="26" customFormat="1" x14ac:dyDescent="0.15">
      <c r="O177" s="161"/>
    </row>
    <row r="178" spans="15:15" s="26" customFormat="1" x14ac:dyDescent="0.15">
      <c r="O178" s="161"/>
    </row>
    <row r="179" spans="15:15" s="26" customFormat="1" x14ac:dyDescent="0.15">
      <c r="O179" s="161"/>
    </row>
    <row r="180" spans="15:15" s="26" customFormat="1" x14ac:dyDescent="0.15">
      <c r="O180" s="161"/>
    </row>
    <row r="181" spans="15:15" s="26" customFormat="1" x14ac:dyDescent="0.15">
      <c r="O181" s="161"/>
    </row>
    <row r="182" spans="15:15" s="26" customFormat="1" x14ac:dyDescent="0.15">
      <c r="O182" s="161"/>
    </row>
    <row r="183" spans="15:15" s="26" customFormat="1" x14ac:dyDescent="0.15">
      <c r="O183" s="161"/>
    </row>
    <row r="184" spans="15:15" s="26" customFormat="1" x14ac:dyDescent="0.15">
      <c r="O184" s="161"/>
    </row>
    <row r="185" spans="15:15" s="26" customFormat="1" x14ac:dyDescent="0.15">
      <c r="O185" s="161"/>
    </row>
    <row r="186" spans="15:15" s="26" customFormat="1" x14ac:dyDescent="0.15">
      <c r="O186" s="161"/>
    </row>
    <row r="187" spans="15:15" s="26" customFormat="1" x14ac:dyDescent="0.15">
      <c r="O187" s="161"/>
    </row>
    <row r="188" spans="15:15" s="26" customFormat="1" x14ac:dyDescent="0.15">
      <c r="O188" s="161"/>
    </row>
    <row r="189" spans="15:15" s="26" customFormat="1" x14ac:dyDescent="0.15">
      <c r="O189" s="161"/>
    </row>
    <row r="190" spans="15:15" s="26" customFormat="1" x14ac:dyDescent="0.15">
      <c r="O190" s="161"/>
    </row>
    <row r="191" spans="15:15" s="26" customFormat="1" x14ac:dyDescent="0.15">
      <c r="O191" s="161"/>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I26:I28"/>
    <mergeCell ref="B28:B38"/>
    <mergeCell ref="I29:I31"/>
    <mergeCell ref="K34:L34"/>
    <mergeCell ref="I35:I42"/>
    <mergeCell ref="K35:L35"/>
    <mergeCell ref="K36:L36"/>
    <mergeCell ref="K37:L37"/>
    <mergeCell ref="B12:B16"/>
    <mergeCell ref="B17:B20"/>
    <mergeCell ref="I18:I22"/>
    <mergeCell ref="B21:B24"/>
    <mergeCell ref="I23:I25"/>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H191"/>
  <sheetViews>
    <sheetView zoomScale="75" zoomScaleNormal="75" zoomScaleSheetLayoutView="100" workbookViewId="0"/>
  </sheetViews>
  <sheetFormatPr defaultRowHeight="13.5" x14ac:dyDescent="0.15"/>
  <cols>
    <col min="1" max="1" width="1.625" style="26" customWidth="1"/>
    <col min="2" max="2" width="3.625" style="26" customWidth="1"/>
    <col min="3" max="3" width="15.625" style="26" customWidth="1"/>
    <col min="4" max="7" width="8.625" style="26" customWidth="1"/>
    <col min="8" max="8" width="1.625" style="161" customWidth="1"/>
    <col min="9" max="9" width="3.625" style="26" customWidth="1"/>
    <col min="10" max="10" width="15.625" style="26" customWidth="1"/>
    <col min="11" max="14" width="8.625" style="26" customWidth="1"/>
    <col min="15" max="15" width="3.5" style="26" customWidth="1"/>
    <col min="16" max="16" width="15.625" style="129" customWidth="1"/>
    <col min="17" max="17" width="8.625" style="26" customWidth="1"/>
    <col min="18" max="18" width="8.625" style="27" customWidth="1"/>
    <col min="19" max="21" width="8.625" style="26" customWidth="1"/>
    <col min="22" max="22" width="10.625" style="27" customWidth="1"/>
    <col min="23" max="23" width="9" style="26"/>
    <col min="24" max="24" width="0" style="26" hidden="1" customWidth="1"/>
    <col min="25" max="25" width="22.25" style="26" hidden="1" customWidth="1"/>
    <col min="26" max="35" width="0" style="26" hidden="1" customWidth="1"/>
    <col min="36" max="246" width="9" style="26"/>
    <col min="247" max="247" width="1.375" style="26" customWidth="1"/>
    <col min="248" max="248" width="3.5" style="26" customWidth="1"/>
    <col min="249" max="249" width="22.125" style="26" customWidth="1"/>
    <col min="250" max="250" width="9.75" style="26" customWidth="1"/>
    <col min="251" max="251" width="7.375" style="26" customWidth="1"/>
    <col min="252" max="252" width="9" style="26"/>
    <col min="253" max="253" width="9.25" style="26" customWidth="1"/>
    <col min="254" max="254" width="3.5" style="26" customWidth="1"/>
    <col min="255" max="256" width="12.625" style="26" customWidth="1"/>
    <col min="257" max="257" width="9" style="26"/>
    <col min="258" max="258" width="7.75" style="26" customWidth="1"/>
    <col min="259" max="259" width="13.125" style="26" customWidth="1"/>
    <col min="260" max="260" width="6.125" style="26" customWidth="1"/>
    <col min="261" max="261" width="9.75" style="26" customWidth="1"/>
    <col min="262" max="262" width="1.375" style="26" customWidth="1"/>
    <col min="263" max="502" width="9" style="26"/>
    <col min="503" max="503" width="1.375" style="26" customWidth="1"/>
    <col min="504" max="504" width="3.5" style="26" customWidth="1"/>
    <col min="505" max="505" width="22.125" style="26" customWidth="1"/>
    <col min="506" max="506" width="9.75" style="26" customWidth="1"/>
    <col min="507" max="507" width="7.375" style="26" customWidth="1"/>
    <col min="508" max="508" width="9" style="26"/>
    <col min="509" max="509" width="9.25" style="26" customWidth="1"/>
    <col min="510" max="510" width="3.5" style="26" customWidth="1"/>
    <col min="511" max="512" width="12.625" style="26" customWidth="1"/>
    <col min="513" max="513" width="9" style="26"/>
    <col min="514" max="514" width="7.75" style="26" customWidth="1"/>
    <col min="515" max="515" width="13.125" style="26" customWidth="1"/>
    <col min="516" max="516" width="6.125" style="26" customWidth="1"/>
    <col min="517" max="517" width="9.75" style="26" customWidth="1"/>
    <col min="518" max="518" width="1.375" style="26" customWidth="1"/>
    <col min="519" max="758" width="9" style="26"/>
    <col min="759" max="759" width="1.375" style="26" customWidth="1"/>
    <col min="760" max="760" width="3.5" style="26" customWidth="1"/>
    <col min="761" max="761" width="22.125" style="26" customWidth="1"/>
    <col min="762" max="762" width="9.75" style="26" customWidth="1"/>
    <col min="763" max="763" width="7.375" style="26" customWidth="1"/>
    <col min="764" max="764" width="9" style="26"/>
    <col min="765" max="765" width="9.25" style="26" customWidth="1"/>
    <col min="766" max="766" width="3.5" style="26" customWidth="1"/>
    <col min="767" max="768" width="12.625" style="26" customWidth="1"/>
    <col min="769" max="769" width="9" style="26"/>
    <col min="770" max="770" width="7.75" style="26" customWidth="1"/>
    <col min="771" max="771" width="13.125" style="26" customWidth="1"/>
    <col min="772" max="772" width="6.125" style="26" customWidth="1"/>
    <col min="773" max="773" width="9.75" style="26" customWidth="1"/>
    <col min="774" max="774" width="1.375" style="26" customWidth="1"/>
    <col min="775" max="1014" width="9" style="26"/>
    <col min="1015" max="1015" width="1.375" style="26" customWidth="1"/>
    <col min="1016" max="1016" width="3.5" style="26" customWidth="1"/>
    <col min="1017" max="1017" width="22.125" style="26" customWidth="1"/>
    <col min="1018" max="1018" width="9.75" style="26" customWidth="1"/>
    <col min="1019" max="1019" width="7.375" style="26" customWidth="1"/>
    <col min="1020" max="1020" width="9" style="26"/>
    <col min="1021" max="1021" width="9.25" style="26" customWidth="1"/>
    <col min="1022" max="1022" width="3.5" style="26" customWidth="1"/>
    <col min="1023" max="1024" width="12.625" style="26" customWidth="1"/>
    <col min="1025" max="1025" width="9" style="26"/>
    <col min="1026" max="1026" width="7.75" style="26" customWidth="1"/>
    <col min="1027" max="1027" width="13.125" style="26" customWidth="1"/>
    <col min="1028" max="1028" width="6.125" style="26" customWidth="1"/>
    <col min="1029" max="1029" width="9.75" style="26" customWidth="1"/>
    <col min="1030" max="1030" width="1.375" style="26" customWidth="1"/>
    <col min="1031" max="1270" width="9" style="26"/>
    <col min="1271" max="1271" width="1.375" style="26" customWidth="1"/>
    <col min="1272" max="1272" width="3.5" style="26" customWidth="1"/>
    <col min="1273" max="1273" width="22.125" style="26" customWidth="1"/>
    <col min="1274" max="1274" width="9.75" style="26" customWidth="1"/>
    <col min="1275" max="1275" width="7.375" style="26" customWidth="1"/>
    <col min="1276" max="1276" width="9" style="26"/>
    <col min="1277" max="1277" width="9.25" style="26" customWidth="1"/>
    <col min="1278" max="1278" width="3.5" style="26" customWidth="1"/>
    <col min="1279" max="1280" width="12.625" style="26" customWidth="1"/>
    <col min="1281" max="1281" width="9" style="26"/>
    <col min="1282" max="1282" width="7.75" style="26" customWidth="1"/>
    <col min="1283" max="1283" width="13.125" style="26" customWidth="1"/>
    <col min="1284" max="1284" width="6.125" style="26" customWidth="1"/>
    <col min="1285" max="1285" width="9.75" style="26" customWidth="1"/>
    <col min="1286" max="1286" width="1.375" style="26" customWidth="1"/>
    <col min="1287" max="1526" width="9" style="26"/>
    <col min="1527" max="1527" width="1.375" style="26" customWidth="1"/>
    <col min="1528" max="1528" width="3.5" style="26" customWidth="1"/>
    <col min="1529" max="1529" width="22.125" style="26" customWidth="1"/>
    <col min="1530" max="1530" width="9.75" style="26" customWidth="1"/>
    <col min="1531" max="1531" width="7.375" style="26" customWidth="1"/>
    <col min="1532" max="1532" width="9" style="26"/>
    <col min="1533" max="1533" width="9.25" style="26" customWidth="1"/>
    <col min="1534" max="1534" width="3.5" style="26" customWidth="1"/>
    <col min="1535" max="1536" width="12.625" style="26" customWidth="1"/>
    <col min="1537" max="1537" width="9" style="26"/>
    <col min="1538" max="1538" width="7.75" style="26" customWidth="1"/>
    <col min="1539" max="1539" width="13.125" style="26" customWidth="1"/>
    <col min="1540" max="1540" width="6.125" style="26" customWidth="1"/>
    <col min="1541" max="1541" width="9.75" style="26" customWidth="1"/>
    <col min="1542" max="1542" width="1.375" style="26" customWidth="1"/>
    <col min="1543" max="1782" width="9" style="26"/>
    <col min="1783" max="1783" width="1.375" style="26" customWidth="1"/>
    <col min="1784" max="1784" width="3.5" style="26" customWidth="1"/>
    <col min="1785" max="1785" width="22.125" style="26" customWidth="1"/>
    <col min="1786" max="1786" width="9.75" style="26" customWidth="1"/>
    <col min="1787" max="1787" width="7.375" style="26" customWidth="1"/>
    <col min="1788" max="1788" width="9" style="26"/>
    <col min="1789" max="1789" width="9.25" style="26" customWidth="1"/>
    <col min="1790" max="1790" width="3.5" style="26" customWidth="1"/>
    <col min="1791" max="1792" width="12.625" style="26" customWidth="1"/>
    <col min="1793" max="1793" width="9" style="26"/>
    <col min="1794" max="1794" width="7.75" style="26" customWidth="1"/>
    <col min="1795" max="1795" width="13.125" style="26" customWidth="1"/>
    <col min="1796" max="1796" width="6.125" style="26" customWidth="1"/>
    <col min="1797" max="1797" width="9.75" style="26" customWidth="1"/>
    <col min="1798" max="1798" width="1.375" style="26" customWidth="1"/>
    <col min="1799" max="2038" width="9" style="26"/>
    <col min="2039" max="2039" width="1.375" style="26" customWidth="1"/>
    <col min="2040" max="2040" width="3.5" style="26" customWidth="1"/>
    <col min="2041" max="2041" width="22.125" style="26" customWidth="1"/>
    <col min="2042" max="2042" width="9.75" style="26" customWidth="1"/>
    <col min="2043" max="2043" width="7.375" style="26" customWidth="1"/>
    <col min="2044" max="2044" width="9" style="26"/>
    <col min="2045" max="2045" width="9.25" style="26" customWidth="1"/>
    <col min="2046" max="2046" width="3.5" style="26" customWidth="1"/>
    <col min="2047" max="2048" width="12.625" style="26" customWidth="1"/>
    <col min="2049" max="2049" width="9" style="26"/>
    <col min="2050" max="2050" width="7.75" style="26" customWidth="1"/>
    <col min="2051" max="2051" width="13.125" style="26" customWidth="1"/>
    <col min="2052" max="2052" width="6.125" style="26" customWidth="1"/>
    <col min="2053" max="2053" width="9.75" style="26" customWidth="1"/>
    <col min="2054" max="2054" width="1.375" style="26" customWidth="1"/>
    <col min="2055" max="2294" width="9" style="26"/>
    <col min="2295" max="2295" width="1.375" style="26" customWidth="1"/>
    <col min="2296" max="2296" width="3.5" style="26" customWidth="1"/>
    <col min="2297" max="2297" width="22.125" style="26" customWidth="1"/>
    <col min="2298" max="2298" width="9.75" style="26" customWidth="1"/>
    <col min="2299" max="2299" width="7.375" style="26" customWidth="1"/>
    <col min="2300" max="2300" width="9" style="26"/>
    <col min="2301" max="2301" width="9.25" style="26" customWidth="1"/>
    <col min="2302" max="2302" width="3.5" style="26" customWidth="1"/>
    <col min="2303" max="2304" width="12.625" style="26" customWidth="1"/>
    <col min="2305" max="2305" width="9" style="26"/>
    <col min="2306" max="2306" width="7.75" style="26" customWidth="1"/>
    <col min="2307" max="2307" width="13.125" style="26" customWidth="1"/>
    <col min="2308" max="2308" width="6.125" style="26" customWidth="1"/>
    <col min="2309" max="2309" width="9.75" style="26" customWidth="1"/>
    <col min="2310" max="2310" width="1.375" style="26" customWidth="1"/>
    <col min="2311" max="2550" width="9" style="26"/>
    <col min="2551" max="2551" width="1.375" style="26" customWidth="1"/>
    <col min="2552" max="2552" width="3.5" style="26" customWidth="1"/>
    <col min="2553" max="2553" width="22.125" style="26" customWidth="1"/>
    <col min="2554" max="2554" width="9.75" style="26" customWidth="1"/>
    <col min="2555" max="2555" width="7.375" style="26" customWidth="1"/>
    <col min="2556" max="2556" width="9" style="26"/>
    <col min="2557" max="2557" width="9.25" style="26" customWidth="1"/>
    <col min="2558" max="2558" width="3.5" style="26" customWidth="1"/>
    <col min="2559" max="2560" width="12.625" style="26" customWidth="1"/>
    <col min="2561" max="2561" width="9" style="26"/>
    <col min="2562" max="2562" width="7.75" style="26" customWidth="1"/>
    <col min="2563" max="2563" width="13.125" style="26" customWidth="1"/>
    <col min="2564" max="2564" width="6.125" style="26" customWidth="1"/>
    <col min="2565" max="2565" width="9.75" style="26" customWidth="1"/>
    <col min="2566" max="2566" width="1.375" style="26" customWidth="1"/>
    <col min="2567" max="2806" width="9" style="26"/>
    <col min="2807" max="2807" width="1.375" style="26" customWidth="1"/>
    <col min="2808" max="2808" width="3.5" style="26" customWidth="1"/>
    <col min="2809" max="2809" width="22.125" style="26" customWidth="1"/>
    <col min="2810" max="2810" width="9.75" style="26" customWidth="1"/>
    <col min="2811" max="2811" width="7.375" style="26" customWidth="1"/>
    <col min="2812" max="2812" width="9" style="26"/>
    <col min="2813" max="2813" width="9.25" style="26" customWidth="1"/>
    <col min="2814" max="2814" width="3.5" style="26" customWidth="1"/>
    <col min="2815" max="2816" width="12.625" style="26" customWidth="1"/>
    <col min="2817" max="2817" width="9" style="26"/>
    <col min="2818" max="2818" width="7.75" style="26" customWidth="1"/>
    <col min="2819" max="2819" width="13.125" style="26" customWidth="1"/>
    <col min="2820" max="2820" width="6.125" style="26" customWidth="1"/>
    <col min="2821" max="2821" width="9.75" style="26" customWidth="1"/>
    <col min="2822" max="2822" width="1.375" style="26" customWidth="1"/>
    <col min="2823" max="3062" width="9" style="26"/>
    <col min="3063" max="3063" width="1.375" style="26" customWidth="1"/>
    <col min="3064" max="3064" width="3.5" style="26" customWidth="1"/>
    <col min="3065" max="3065" width="22.125" style="26" customWidth="1"/>
    <col min="3066" max="3066" width="9.75" style="26" customWidth="1"/>
    <col min="3067" max="3067" width="7.375" style="26" customWidth="1"/>
    <col min="3068" max="3068" width="9" style="26"/>
    <col min="3069" max="3069" width="9.25" style="26" customWidth="1"/>
    <col min="3070" max="3070" width="3.5" style="26" customWidth="1"/>
    <col min="3071" max="3072" width="12.625" style="26" customWidth="1"/>
    <col min="3073" max="3073" width="9" style="26"/>
    <col min="3074" max="3074" width="7.75" style="26" customWidth="1"/>
    <col min="3075" max="3075" width="13.125" style="26" customWidth="1"/>
    <col min="3076" max="3076" width="6.125" style="26" customWidth="1"/>
    <col min="3077" max="3077" width="9.75" style="26" customWidth="1"/>
    <col min="3078" max="3078" width="1.375" style="26" customWidth="1"/>
    <col min="3079" max="3318" width="9" style="26"/>
    <col min="3319" max="3319" width="1.375" style="26" customWidth="1"/>
    <col min="3320" max="3320" width="3.5" style="26" customWidth="1"/>
    <col min="3321" max="3321" width="22.125" style="26" customWidth="1"/>
    <col min="3322" max="3322" width="9.75" style="26" customWidth="1"/>
    <col min="3323" max="3323" width="7.375" style="26" customWidth="1"/>
    <col min="3324" max="3324" width="9" style="26"/>
    <col min="3325" max="3325" width="9.25" style="26" customWidth="1"/>
    <col min="3326" max="3326" width="3.5" style="26" customWidth="1"/>
    <col min="3327" max="3328" width="12.625" style="26" customWidth="1"/>
    <col min="3329" max="3329" width="9" style="26"/>
    <col min="3330" max="3330" width="7.75" style="26" customWidth="1"/>
    <col min="3331" max="3331" width="13.125" style="26" customWidth="1"/>
    <col min="3332" max="3332" width="6.125" style="26" customWidth="1"/>
    <col min="3333" max="3333" width="9.75" style="26" customWidth="1"/>
    <col min="3334" max="3334" width="1.375" style="26" customWidth="1"/>
    <col min="3335" max="3574" width="9" style="26"/>
    <col min="3575" max="3575" width="1.375" style="26" customWidth="1"/>
    <col min="3576" max="3576" width="3.5" style="26" customWidth="1"/>
    <col min="3577" max="3577" width="22.125" style="26" customWidth="1"/>
    <col min="3578" max="3578" width="9.75" style="26" customWidth="1"/>
    <col min="3579" max="3579" width="7.375" style="26" customWidth="1"/>
    <col min="3580" max="3580" width="9" style="26"/>
    <col min="3581" max="3581" width="9.25" style="26" customWidth="1"/>
    <col min="3582" max="3582" width="3.5" style="26" customWidth="1"/>
    <col min="3583" max="3584" width="12.625" style="26" customWidth="1"/>
    <col min="3585" max="3585" width="9" style="26"/>
    <col min="3586" max="3586" width="7.75" style="26" customWidth="1"/>
    <col min="3587" max="3587" width="13.125" style="26" customWidth="1"/>
    <col min="3588" max="3588" width="6.125" style="26" customWidth="1"/>
    <col min="3589" max="3589" width="9.75" style="26" customWidth="1"/>
    <col min="3590" max="3590" width="1.375" style="26" customWidth="1"/>
    <col min="3591" max="3830" width="9" style="26"/>
    <col min="3831" max="3831" width="1.375" style="26" customWidth="1"/>
    <col min="3832" max="3832" width="3.5" style="26" customWidth="1"/>
    <col min="3833" max="3833" width="22.125" style="26" customWidth="1"/>
    <col min="3834" max="3834" width="9.75" style="26" customWidth="1"/>
    <col min="3835" max="3835" width="7.375" style="26" customWidth="1"/>
    <col min="3836" max="3836" width="9" style="26"/>
    <col min="3837" max="3837" width="9.25" style="26" customWidth="1"/>
    <col min="3838" max="3838" width="3.5" style="26" customWidth="1"/>
    <col min="3839" max="3840" width="12.625" style="26" customWidth="1"/>
    <col min="3841" max="3841" width="9" style="26"/>
    <col min="3842" max="3842" width="7.75" style="26" customWidth="1"/>
    <col min="3843" max="3843" width="13.125" style="26" customWidth="1"/>
    <col min="3844" max="3844" width="6.125" style="26" customWidth="1"/>
    <col min="3845" max="3845" width="9.75" style="26" customWidth="1"/>
    <col min="3846" max="3846" width="1.375" style="26" customWidth="1"/>
    <col min="3847" max="4086" width="9" style="26"/>
    <col min="4087" max="4087" width="1.375" style="26" customWidth="1"/>
    <col min="4088" max="4088" width="3.5" style="26" customWidth="1"/>
    <col min="4089" max="4089" width="22.125" style="26" customWidth="1"/>
    <col min="4090" max="4090" width="9.75" style="26" customWidth="1"/>
    <col min="4091" max="4091" width="7.375" style="26" customWidth="1"/>
    <col min="4092" max="4092" width="9" style="26"/>
    <col min="4093" max="4093" width="9.25" style="26" customWidth="1"/>
    <col min="4094" max="4094" width="3.5" style="26" customWidth="1"/>
    <col min="4095" max="4096" width="12.625" style="26" customWidth="1"/>
    <col min="4097" max="4097" width="9" style="26"/>
    <col min="4098" max="4098" width="7.75" style="26" customWidth="1"/>
    <col min="4099" max="4099" width="13.125" style="26" customWidth="1"/>
    <col min="4100" max="4100" width="6.125" style="26" customWidth="1"/>
    <col min="4101" max="4101" width="9.75" style="26" customWidth="1"/>
    <col min="4102" max="4102" width="1.375" style="26" customWidth="1"/>
    <col min="4103" max="4342" width="9" style="26"/>
    <col min="4343" max="4343" width="1.375" style="26" customWidth="1"/>
    <col min="4344" max="4344" width="3.5" style="26" customWidth="1"/>
    <col min="4345" max="4345" width="22.125" style="26" customWidth="1"/>
    <col min="4346" max="4346" width="9.75" style="26" customWidth="1"/>
    <col min="4347" max="4347" width="7.375" style="26" customWidth="1"/>
    <col min="4348" max="4348" width="9" style="26"/>
    <col min="4349" max="4349" width="9.25" style="26" customWidth="1"/>
    <col min="4350" max="4350" width="3.5" style="26" customWidth="1"/>
    <col min="4351" max="4352" width="12.625" style="26" customWidth="1"/>
    <col min="4353" max="4353" width="9" style="26"/>
    <col min="4354" max="4354" width="7.75" style="26" customWidth="1"/>
    <col min="4355" max="4355" width="13.125" style="26" customWidth="1"/>
    <col min="4356" max="4356" width="6.125" style="26" customWidth="1"/>
    <col min="4357" max="4357" width="9.75" style="26" customWidth="1"/>
    <col min="4358" max="4358" width="1.375" style="26" customWidth="1"/>
    <col min="4359" max="4598" width="9" style="26"/>
    <col min="4599" max="4599" width="1.375" style="26" customWidth="1"/>
    <col min="4600" max="4600" width="3.5" style="26" customWidth="1"/>
    <col min="4601" max="4601" width="22.125" style="26" customWidth="1"/>
    <col min="4602" max="4602" width="9.75" style="26" customWidth="1"/>
    <col min="4603" max="4603" width="7.375" style="26" customWidth="1"/>
    <col min="4604" max="4604" width="9" style="26"/>
    <col min="4605" max="4605" width="9.25" style="26" customWidth="1"/>
    <col min="4606" max="4606" width="3.5" style="26" customWidth="1"/>
    <col min="4607" max="4608" width="12.625" style="26" customWidth="1"/>
    <col min="4609" max="4609" width="9" style="26"/>
    <col min="4610" max="4610" width="7.75" style="26" customWidth="1"/>
    <col min="4611" max="4611" width="13.125" style="26" customWidth="1"/>
    <col min="4612" max="4612" width="6.125" style="26" customWidth="1"/>
    <col min="4613" max="4613" width="9.75" style="26" customWidth="1"/>
    <col min="4614" max="4614" width="1.375" style="26" customWidth="1"/>
    <col min="4615" max="4854" width="9" style="26"/>
    <col min="4855" max="4855" width="1.375" style="26" customWidth="1"/>
    <col min="4856" max="4856" width="3.5" style="26" customWidth="1"/>
    <col min="4857" max="4857" width="22.125" style="26" customWidth="1"/>
    <col min="4858" max="4858" width="9.75" style="26" customWidth="1"/>
    <col min="4859" max="4859" width="7.375" style="26" customWidth="1"/>
    <col min="4860" max="4860" width="9" style="26"/>
    <col min="4861" max="4861" width="9.25" style="26" customWidth="1"/>
    <col min="4862" max="4862" width="3.5" style="26" customWidth="1"/>
    <col min="4863" max="4864" width="12.625" style="26" customWidth="1"/>
    <col min="4865" max="4865" width="9" style="26"/>
    <col min="4866" max="4866" width="7.75" style="26" customWidth="1"/>
    <col min="4867" max="4867" width="13.125" style="26" customWidth="1"/>
    <col min="4868" max="4868" width="6.125" style="26" customWidth="1"/>
    <col min="4869" max="4869" width="9.75" style="26" customWidth="1"/>
    <col min="4870" max="4870" width="1.375" style="26" customWidth="1"/>
    <col min="4871" max="5110" width="9" style="26"/>
    <col min="5111" max="5111" width="1.375" style="26" customWidth="1"/>
    <col min="5112" max="5112" width="3.5" style="26" customWidth="1"/>
    <col min="5113" max="5113" width="22.125" style="26" customWidth="1"/>
    <col min="5114" max="5114" width="9.75" style="26" customWidth="1"/>
    <col min="5115" max="5115" width="7.375" style="26" customWidth="1"/>
    <col min="5116" max="5116" width="9" style="26"/>
    <col min="5117" max="5117" width="9.25" style="26" customWidth="1"/>
    <col min="5118" max="5118" width="3.5" style="26" customWidth="1"/>
    <col min="5119" max="5120" width="12.625" style="26" customWidth="1"/>
    <col min="5121" max="5121" width="9" style="26"/>
    <col min="5122" max="5122" width="7.75" style="26" customWidth="1"/>
    <col min="5123" max="5123" width="13.125" style="26" customWidth="1"/>
    <col min="5124" max="5124" width="6.125" style="26" customWidth="1"/>
    <col min="5125" max="5125" width="9.75" style="26" customWidth="1"/>
    <col min="5126" max="5126" width="1.375" style="26" customWidth="1"/>
    <col min="5127" max="5366" width="9" style="26"/>
    <col min="5367" max="5367" width="1.375" style="26" customWidth="1"/>
    <col min="5368" max="5368" width="3.5" style="26" customWidth="1"/>
    <col min="5369" max="5369" width="22.125" style="26" customWidth="1"/>
    <col min="5370" max="5370" width="9.75" style="26" customWidth="1"/>
    <col min="5371" max="5371" width="7.375" style="26" customWidth="1"/>
    <col min="5372" max="5372" width="9" style="26"/>
    <col min="5373" max="5373" width="9.25" style="26" customWidth="1"/>
    <col min="5374" max="5374" width="3.5" style="26" customWidth="1"/>
    <col min="5375" max="5376" width="12.625" style="26" customWidth="1"/>
    <col min="5377" max="5377" width="9" style="26"/>
    <col min="5378" max="5378" width="7.75" style="26" customWidth="1"/>
    <col min="5379" max="5379" width="13.125" style="26" customWidth="1"/>
    <col min="5380" max="5380" width="6.125" style="26" customWidth="1"/>
    <col min="5381" max="5381" width="9.75" style="26" customWidth="1"/>
    <col min="5382" max="5382" width="1.375" style="26" customWidth="1"/>
    <col min="5383" max="5622" width="9" style="26"/>
    <col min="5623" max="5623" width="1.375" style="26" customWidth="1"/>
    <col min="5624" max="5624" width="3.5" style="26" customWidth="1"/>
    <col min="5625" max="5625" width="22.125" style="26" customWidth="1"/>
    <col min="5626" max="5626" width="9.75" style="26" customWidth="1"/>
    <col min="5627" max="5627" width="7.375" style="26" customWidth="1"/>
    <col min="5628" max="5628" width="9" style="26"/>
    <col min="5629" max="5629" width="9.25" style="26" customWidth="1"/>
    <col min="5630" max="5630" width="3.5" style="26" customWidth="1"/>
    <col min="5631" max="5632" width="12.625" style="26" customWidth="1"/>
    <col min="5633" max="5633" width="9" style="26"/>
    <col min="5634" max="5634" width="7.75" style="26" customWidth="1"/>
    <col min="5635" max="5635" width="13.125" style="26" customWidth="1"/>
    <col min="5636" max="5636" width="6.125" style="26" customWidth="1"/>
    <col min="5637" max="5637" width="9.75" style="26" customWidth="1"/>
    <col min="5638" max="5638" width="1.375" style="26" customWidth="1"/>
    <col min="5639" max="5878" width="9" style="26"/>
    <col min="5879" max="5879" width="1.375" style="26" customWidth="1"/>
    <col min="5880" max="5880" width="3.5" style="26" customWidth="1"/>
    <col min="5881" max="5881" width="22.125" style="26" customWidth="1"/>
    <col min="5882" max="5882" width="9.75" style="26" customWidth="1"/>
    <col min="5883" max="5883" width="7.375" style="26" customWidth="1"/>
    <col min="5884" max="5884" width="9" style="26"/>
    <col min="5885" max="5885" width="9.25" style="26" customWidth="1"/>
    <col min="5886" max="5886" width="3.5" style="26" customWidth="1"/>
    <col min="5887" max="5888" width="12.625" style="26" customWidth="1"/>
    <col min="5889" max="5889" width="9" style="26"/>
    <col min="5890" max="5890" width="7.75" style="26" customWidth="1"/>
    <col min="5891" max="5891" width="13.125" style="26" customWidth="1"/>
    <col min="5892" max="5892" width="6.125" style="26" customWidth="1"/>
    <col min="5893" max="5893" width="9.75" style="26" customWidth="1"/>
    <col min="5894" max="5894" width="1.375" style="26" customWidth="1"/>
    <col min="5895" max="6134" width="9" style="26"/>
    <col min="6135" max="6135" width="1.375" style="26" customWidth="1"/>
    <col min="6136" max="6136" width="3.5" style="26" customWidth="1"/>
    <col min="6137" max="6137" width="22.125" style="26" customWidth="1"/>
    <col min="6138" max="6138" width="9.75" style="26" customWidth="1"/>
    <col min="6139" max="6139" width="7.375" style="26" customWidth="1"/>
    <col min="6140" max="6140" width="9" style="26"/>
    <col min="6141" max="6141" width="9.25" style="26" customWidth="1"/>
    <col min="6142" max="6142" width="3.5" style="26" customWidth="1"/>
    <col min="6143" max="6144" width="12.625" style="26" customWidth="1"/>
    <col min="6145" max="6145" width="9" style="26"/>
    <col min="6146" max="6146" width="7.75" style="26" customWidth="1"/>
    <col min="6147" max="6147" width="13.125" style="26" customWidth="1"/>
    <col min="6148" max="6148" width="6.125" style="26" customWidth="1"/>
    <col min="6149" max="6149" width="9.75" style="26" customWidth="1"/>
    <col min="6150" max="6150" width="1.375" style="26" customWidth="1"/>
    <col min="6151" max="6390" width="9" style="26"/>
    <col min="6391" max="6391" width="1.375" style="26" customWidth="1"/>
    <col min="6392" max="6392" width="3.5" style="26" customWidth="1"/>
    <col min="6393" max="6393" width="22.125" style="26" customWidth="1"/>
    <col min="6394" max="6394" width="9.75" style="26" customWidth="1"/>
    <col min="6395" max="6395" width="7.375" style="26" customWidth="1"/>
    <col min="6396" max="6396" width="9" style="26"/>
    <col min="6397" max="6397" width="9.25" style="26" customWidth="1"/>
    <col min="6398" max="6398" width="3.5" style="26" customWidth="1"/>
    <col min="6399" max="6400" width="12.625" style="26" customWidth="1"/>
    <col min="6401" max="6401" width="9" style="26"/>
    <col min="6402" max="6402" width="7.75" style="26" customWidth="1"/>
    <col min="6403" max="6403" width="13.125" style="26" customWidth="1"/>
    <col min="6404" max="6404" width="6.125" style="26" customWidth="1"/>
    <col min="6405" max="6405" width="9.75" style="26" customWidth="1"/>
    <col min="6406" max="6406" width="1.375" style="26" customWidth="1"/>
    <col min="6407" max="6646" width="9" style="26"/>
    <col min="6647" max="6647" width="1.375" style="26" customWidth="1"/>
    <col min="6648" max="6648" width="3.5" style="26" customWidth="1"/>
    <col min="6649" max="6649" width="22.125" style="26" customWidth="1"/>
    <col min="6650" max="6650" width="9.75" style="26" customWidth="1"/>
    <col min="6651" max="6651" width="7.375" style="26" customWidth="1"/>
    <col min="6652" max="6652" width="9" style="26"/>
    <col min="6653" max="6653" width="9.25" style="26" customWidth="1"/>
    <col min="6654" max="6654" width="3.5" style="26" customWidth="1"/>
    <col min="6655" max="6656" width="12.625" style="26" customWidth="1"/>
    <col min="6657" max="6657" width="9" style="26"/>
    <col min="6658" max="6658" width="7.75" style="26" customWidth="1"/>
    <col min="6659" max="6659" width="13.125" style="26" customWidth="1"/>
    <col min="6660" max="6660" width="6.125" style="26" customWidth="1"/>
    <col min="6661" max="6661" width="9.75" style="26" customWidth="1"/>
    <col min="6662" max="6662" width="1.375" style="26" customWidth="1"/>
    <col min="6663" max="6902" width="9" style="26"/>
    <col min="6903" max="6903" width="1.375" style="26" customWidth="1"/>
    <col min="6904" max="6904" width="3.5" style="26" customWidth="1"/>
    <col min="6905" max="6905" width="22.125" style="26" customWidth="1"/>
    <col min="6906" max="6906" width="9.75" style="26" customWidth="1"/>
    <col min="6907" max="6907" width="7.375" style="26" customWidth="1"/>
    <col min="6908" max="6908" width="9" style="26"/>
    <col min="6909" max="6909" width="9.25" style="26" customWidth="1"/>
    <col min="6910" max="6910" width="3.5" style="26" customWidth="1"/>
    <col min="6911" max="6912" width="12.625" style="26" customWidth="1"/>
    <col min="6913" max="6913" width="9" style="26"/>
    <col min="6914" max="6914" width="7.75" style="26" customWidth="1"/>
    <col min="6915" max="6915" width="13.125" style="26" customWidth="1"/>
    <col min="6916" max="6916" width="6.125" style="26" customWidth="1"/>
    <col min="6917" max="6917" width="9.75" style="26" customWidth="1"/>
    <col min="6918" max="6918" width="1.375" style="26" customWidth="1"/>
    <col min="6919" max="7158" width="9" style="26"/>
    <col min="7159" max="7159" width="1.375" style="26" customWidth="1"/>
    <col min="7160" max="7160" width="3.5" style="26" customWidth="1"/>
    <col min="7161" max="7161" width="22.125" style="26" customWidth="1"/>
    <col min="7162" max="7162" width="9.75" style="26" customWidth="1"/>
    <col min="7163" max="7163" width="7.375" style="26" customWidth="1"/>
    <col min="7164" max="7164" width="9" style="26"/>
    <col min="7165" max="7165" width="9.25" style="26" customWidth="1"/>
    <col min="7166" max="7166" width="3.5" style="26" customWidth="1"/>
    <col min="7167" max="7168" width="12.625" style="26" customWidth="1"/>
    <col min="7169" max="7169" width="9" style="26"/>
    <col min="7170" max="7170" width="7.75" style="26" customWidth="1"/>
    <col min="7171" max="7171" width="13.125" style="26" customWidth="1"/>
    <col min="7172" max="7172" width="6.125" style="26" customWidth="1"/>
    <col min="7173" max="7173" width="9.75" style="26" customWidth="1"/>
    <col min="7174" max="7174" width="1.375" style="26" customWidth="1"/>
    <col min="7175" max="7414" width="9" style="26"/>
    <col min="7415" max="7415" width="1.375" style="26" customWidth="1"/>
    <col min="7416" max="7416" width="3.5" style="26" customWidth="1"/>
    <col min="7417" max="7417" width="22.125" style="26" customWidth="1"/>
    <col min="7418" max="7418" width="9.75" style="26" customWidth="1"/>
    <col min="7419" max="7419" width="7.375" style="26" customWidth="1"/>
    <col min="7420" max="7420" width="9" style="26"/>
    <col min="7421" max="7421" width="9.25" style="26" customWidth="1"/>
    <col min="7422" max="7422" width="3.5" style="26" customWidth="1"/>
    <col min="7423" max="7424" width="12.625" style="26" customWidth="1"/>
    <col min="7425" max="7425" width="9" style="26"/>
    <col min="7426" max="7426" width="7.75" style="26" customWidth="1"/>
    <col min="7427" max="7427" width="13.125" style="26" customWidth="1"/>
    <col min="7428" max="7428" width="6.125" style="26" customWidth="1"/>
    <col min="7429" max="7429" width="9.75" style="26" customWidth="1"/>
    <col min="7430" max="7430" width="1.375" style="26" customWidth="1"/>
    <col min="7431" max="7670" width="9" style="26"/>
    <col min="7671" max="7671" width="1.375" style="26" customWidth="1"/>
    <col min="7672" max="7672" width="3.5" style="26" customWidth="1"/>
    <col min="7673" max="7673" width="22.125" style="26" customWidth="1"/>
    <col min="7674" max="7674" width="9.75" style="26" customWidth="1"/>
    <col min="7675" max="7675" width="7.375" style="26" customWidth="1"/>
    <col min="7676" max="7676" width="9" style="26"/>
    <col min="7677" max="7677" width="9.25" style="26" customWidth="1"/>
    <col min="7678" max="7678" width="3.5" style="26" customWidth="1"/>
    <col min="7679" max="7680" width="12.625" style="26" customWidth="1"/>
    <col min="7681" max="7681" width="9" style="26"/>
    <col min="7682" max="7682" width="7.75" style="26" customWidth="1"/>
    <col min="7683" max="7683" width="13.125" style="26" customWidth="1"/>
    <col min="7684" max="7684" width="6.125" style="26" customWidth="1"/>
    <col min="7685" max="7685" width="9.75" style="26" customWidth="1"/>
    <col min="7686" max="7686" width="1.375" style="26" customWidth="1"/>
    <col min="7687" max="7926" width="9" style="26"/>
    <col min="7927" max="7927" width="1.375" style="26" customWidth="1"/>
    <col min="7928" max="7928" width="3.5" style="26" customWidth="1"/>
    <col min="7929" max="7929" width="22.125" style="26" customWidth="1"/>
    <col min="7930" max="7930" width="9.75" style="26" customWidth="1"/>
    <col min="7931" max="7931" width="7.375" style="26" customWidth="1"/>
    <col min="7932" max="7932" width="9" style="26"/>
    <col min="7933" max="7933" width="9.25" style="26" customWidth="1"/>
    <col min="7934" max="7934" width="3.5" style="26" customWidth="1"/>
    <col min="7935" max="7936" width="12.625" style="26" customWidth="1"/>
    <col min="7937" max="7937" width="9" style="26"/>
    <col min="7938" max="7938" width="7.75" style="26" customWidth="1"/>
    <col min="7939" max="7939" width="13.125" style="26" customWidth="1"/>
    <col min="7940" max="7940" width="6.125" style="26" customWidth="1"/>
    <col min="7941" max="7941" width="9.75" style="26" customWidth="1"/>
    <col min="7942" max="7942" width="1.375" style="26" customWidth="1"/>
    <col min="7943" max="8182" width="9" style="26"/>
    <col min="8183" max="8183" width="1.375" style="26" customWidth="1"/>
    <col min="8184" max="8184" width="3.5" style="26" customWidth="1"/>
    <col min="8185" max="8185" width="22.125" style="26" customWidth="1"/>
    <col min="8186" max="8186" width="9.75" style="26" customWidth="1"/>
    <col min="8187" max="8187" width="7.375" style="26" customWidth="1"/>
    <col min="8188" max="8188" width="9" style="26"/>
    <col min="8189" max="8189" width="9.25" style="26" customWidth="1"/>
    <col min="8190" max="8190" width="3.5" style="26" customWidth="1"/>
    <col min="8191" max="8192" width="12.625" style="26" customWidth="1"/>
    <col min="8193" max="8193" width="9" style="26"/>
    <col min="8194" max="8194" width="7.75" style="26" customWidth="1"/>
    <col min="8195" max="8195" width="13.125" style="26" customWidth="1"/>
    <col min="8196" max="8196" width="6.125" style="26" customWidth="1"/>
    <col min="8197" max="8197" width="9.75" style="26" customWidth="1"/>
    <col min="8198" max="8198" width="1.375" style="26" customWidth="1"/>
    <col min="8199" max="8438" width="9" style="26"/>
    <col min="8439" max="8439" width="1.375" style="26" customWidth="1"/>
    <col min="8440" max="8440" width="3.5" style="26" customWidth="1"/>
    <col min="8441" max="8441" width="22.125" style="26" customWidth="1"/>
    <col min="8442" max="8442" width="9.75" style="26" customWidth="1"/>
    <col min="8443" max="8443" width="7.375" style="26" customWidth="1"/>
    <col min="8444" max="8444" width="9" style="26"/>
    <col min="8445" max="8445" width="9.25" style="26" customWidth="1"/>
    <col min="8446" max="8446" width="3.5" style="26" customWidth="1"/>
    <col min="8447" max="8448" width="12.625" style="26" customWidth="1"/>
    <col min="8449" max="8449" width="9" style="26"/>
    <col min="8450" max="8450" width="7.75" style="26" customWidth="1"/>
    <col min="8451" max="8451" width="13.125" style="26" customWidth="1"/>
    <col min="8452" max="8452" width="6.125" style="26" customWidth="1"/>
    <col min="8453" max="8453" width="9.75" style="26" customWidth="1"/>
    <col min="8454" max="8454" width="1.375" style="26" customWidth="1"/>
    <col min="8455" max="8694" width="9" style="26"/>
    <col min="8695" max="8695" width="1.375" style="26" customWidth="1"/>
    <col min="8696" max="8696" width="3.5" style="26" customWidth="1"/>
    <col min="8697" max="8697" width="22.125" style="26" customWidth="1"/>
    <col min="8698" max="8698" width="9.75" style="26" customWidth="1"/>
    <col min="8699" max="8699" width="7.375" style="26" customWidth="1"/>
    <col min="8700" max="8700" width="9" style="26"/>
    <col min="8701" max="8701" width="9.25" style="26" customWidth="1"/>
    <col min="8702" max="8702" width="3.5" style="26" customWidth="1"/>
    <col min="8703" max="8704" width="12.625" style="26" customWidth="1"/>
    <col min="8705" max="8705" width="9" style="26"/>
    <col min="8706" max="8706" width="7.75" style="26" customWidth="1"/>
    <col min="8707" max="8707" width="13.125" style="26" customWidth="1"/>
    <col min="8708" max="8708" width="6.125" style="26" customWidth="1"/>
    <col min="8709" max="8709" width="9.75" style="26" customWidth="1"/>
    <col min="8710" max="8710" width="1.375" style="26" customWidth="1"/>
    <col min="8711" max="8950" width="9" style="26"/>
    <col min="8951" max="8951" width="1.375" style="26" customWidth="1"/>
    <col min="8952" max="8952" width="3.5" style="26" customWidth="1"/>
    <col min="8953" max="8953" width="22.125" style="26" customWidth="1"/>
    <col min="8954" max="8954" width="9.75" style="26" customWidth="1"/>
    <col min="8955" max="8955" width="7.375" style="26" customWidth="1"/>
    <col min="8956" max="8956" width="9" style="26"/>
    <col min="8957" max="8957" width="9.25" style="26" customWidth="1"/>
    <col min="8958" max="8958" width="3.5" style="26" customWidth="1"/>
    <col min="8959" max="8960" width="12.625" style="26" customWidth="1"/>
    <col min="8961" max="8961" width="9" style="26"/>
    <col min="8962" max="8962" width="7.75" style="26" customWidth="1"/>
    <col min="8963" max="8963" width="13.125" style="26" customWidth="1"/>
    <col min="8964" max="8964" width="6.125" style="26" customWidth="1"/>
    <col min="8965" max="8965" width="9.75" style="26" customWidth="1"/>
    <col min="8966" max="8966" width="1.375" style="26" customWidth="1"/>
    <col min="8967" max="9206" width="9" style="26"/>
    <col min="9207" max="9207" width="1.375" style="26" customWidth="1"/>
    <col min="9208" max="9208" width="3.5" style="26" customWidth="1"/>
    <col min="9209" max="9209" width="22.125" style="26" customWidth="1"/>
    <col min="9210" max="9210" width="9.75" style="26" customWidth="1"/>
    <col min="9211" max="9211" width="7.375" style="26" customWidth="1"/>
    <col min="9212" max="9212" width="9" style="26"/>
    <col min="9213" max="9213" width="9.25" style="26" customWidth="1"/>
    <col min="9214" max="9214" width="3.5" style="26" customWidth="1"/>
    <col min="9215" max="9216" width="12.625" style="26" customWidth="1"/>
    <col min="9217" max="9217" width="9" style="26"/>
    <col min="9218" max="9218" width="7.75" style="26" customWidth="1"/>
    <col min="9219" max="9219" width="13.125" style="26" customWidth="1"/>
    <col min="9220" max="9220" width="6.125" style="26" customWidth="1"/>
    <col min="9221" max="9221" width="9.75" style="26" customWidth="1"/>
    <col min="9222" max="9222" width="1.375" style="26" customWidth="1"/>
    <col min="9223" max="9462" width="9" style="26"/>
    <col min="9463" max="9463" width="1.375" style="26" customWidth="1"/>
    <col min="9464" max="9464" width="3.5" style="26" customWidth="1"/>
    <col min="9465" max="9465" width="22.125" style="26" customWidth="1"/>
    <col min="9466" max="9466" width="9.75" style="26" customWidth="1"/>
    <col min="9467" max="9467" width="7.375" style="26" customWidth="1"/>
    <col min="9468" max="9468" width="9" style="26"/>
    <col min="9469" max="9469" width="9.25" style="26" customWidth="1"/>
    <col min="9470" max="9470" width="3.5" style="26" customWidth="1"/>
    <col min="9471" max="9472" width="12.625" style="26" customWidth="1"/>
    <col min="9473" max="9473" width="9" style="26"/>
    <col min="9474" max="9474" width="7.75" style="26" customWidth="1"/>
    <col min="9475" max="9475" width="13.125" style="26" customWidth="1"/>
    <col min="9476" max="9476" width="6.125" style="26" customWidth="1"/>
    <col min="9477" max="9477" width="9.75" style="26" customWidth="1"/>
    <col min="9478" max="9478" width="1.375" style="26" customWidth="1"/>
    <col min="9479" max="9718" width="9" style="26"/>
    <col min="9719" max="9719" width="1.375" style="26" customWidth="1"/>
    <col min="9720" max="9720" width="3.5" style="26" customWidth="1"/>
    <col min="9721" max="9721" width="22.125" style="26" customWidth="1"/>
    <col min="9722" max="9722" width="9.75" style="26" customWidth="1"/>
    <col min="9723" max="9723" width="7.375" style="26" customWidth="1"/>
    <col min="9724" max="9724" width="9" style="26"/>
    <col min="9725" max="9725" width="9.25" style="26" customWidth="1"/>
    <col min="9726" max="9726" width="3.5" style="26" customWidth="1"/>
    <col min="9727" max="9728" width="12.625" style="26" customWidth="1"/>
    <col min="9729" max="9729" width="9" style="26"/>
    <col min="9730" max="9730" width="7.75" style="26" customWidth="1"/>
    <col min="9731" max="9731" width="13.125" style="26" customWidth="1"/>
    <col min="9732" max="9732" width="6.125" style="26" customWidth="1"/>
    <col min="9733" max="9733" width="9.75" style="26" customWidth="1"/>
    <col min="9734" max="9734" width="1.375" style="26" customWidth="1"/>
    <col min="9735" max="9974" width="9" style="26"/>
    <col min="9975" max="9975" width="1.375" style="26" customWidth="1"/>
    <col min="9976" max="9976" width="3.5" style="26" customWidth="1"/>
    <col min="9977" max="9977" width="22.125" style="26" customWidth="1"/>
    <col min="9978" max="9978" width="9.75" style="26" customWidth="1"/>
    <col min="9979" max="9979" width="7.375" style="26" customWidth="1"/>
    <col min="9980" max="9980" width="9" style="26"/>
    <col min="9981" max="9981" width="9.25" style="26" customWidth="1"/>
    <col min="9982" max="9982" width="3.5" style="26" customWidth="1"/>
    <col min="9983" max="9984" width="12.625" style="26" customWidth="1"/>
    <col min="9985" max="9985" width="9" style="26"/>
    <col min="9986" max="9986" width="7.75" style="26" customWidth="1"/>
    <col min="9987" max="9987" width="13.125" style="26" customWidth="1"/>
    <col min="9988" max="9988" width="6.125" style="26" customWidth="1"/>
    <col min="9989" max="9989" width="9.75" style="26" customWidth="1"/>
    <col min="9990" max="9990" width="1.375" style="26" customWidth="1"/>
    <col min="9991" max="10230" width="9" style="26"/>
    <col min="10231" max="10231" width="1.375" style="26" customWidth="1"/>
    <col min="10232" max="10232" width="3.5" style="26" customWidth="1"/>
    <col min="10233" max="10233" width="22.125" style="26" customWidth="1"/>
    <col min="10234" max="10234" width="9.75" style="26" customWidth="1"/>
    <col min="10235" max="10235" width="7.375" style="26" customWidth="1"/>
    <col min="10236" max="10236" width="9" style="26"/>
    <col min="10237" max="10237" width="9.25" style="26" customWidth="1"/>
    <col min="10238" max="10238" width="3.5" style="26" customWidth="1"/>
    <col min="10239" max="10240" width="12.625" style="26" customWidth="1"/>
    <col min="10241" max="10241" width="9" style="26"/>
    <col min="10242" max="10242" width="7.75" style="26" customWidth="1"/>
    <col min="10243" max="10243" width="13.125" style="26" customWidth="1"/>
    <col min="10244" max="10244" width="6.125" style="26" customWidth="1"/>
    <col min="10245" max="10245" width="9.75" style="26" customWidth="1"/>
    <col min="10246" max="10246" width="1.375" style="26" customWidth="1"/>
    <col min="10247" max="10486" width="9" style="26"/>
    <col min="10487" max="10487" width="1.375" style="26" customWidth="1"/>
    <col min="10488" max="10488" width="3.5" style="26" customWidth="1"/>
    <col min="10489" max="10489" width="22.125" style="26" customWidth="1"/>
    <col min="10490" max="10490" width="9.75" style="26" customWidth="1"/>
    <col min="10491" max="10491" width="7.375" style="26" customWidth="1"/>
    <col min="10492" max="10492" width="9" style="26"/>
    <col min="10493" max="10493" width="9.25" style="26" customWidth="1"/>
    <col min="10494" max="10494" width="3.5" style="26" customWidth="1"/>
    <col min="10495" max="10496" width="12.625" style="26" customWidth="1"/>
    <col min="10497" max="10497" width="9" style="26"/>
    <col min="10498" max="10498" width="7.75" style="26" customWidth="1"/>
    <col min="10499" max="10499" width="13.125" style="26" customWidth="1"/>
    <col min="10500" max="10500" width="6.125" style="26" customWidth="1"/>
    <col min="10501" max="10501" width="9.75" style="26" customWidth="1"/>
    <col min="10502" max="10502" width="1.375" style="26" customWidth="1"/>
    <col min="10503" max="10742" width="9" style="26"/>
    <col min="10743" max="10743" width="1.375" style="26" customWidth="1"/>
    <col min="10744" max="10744" width="3.5" style="26" customWidth="1"/>
    <col min="10745" max="10745" width="22.125" style="26" customWidth="1"/>
    <col min="10746" max="10746" width="9.75" style="26" customWidth="1"/>
    <col min="10747" max="10747" width="7.375" style="26" customWidth="1"/>
    <col min="10748" max="10748" width="9" style="26"/>
    <col min="10749" max="10749" width="9.25" style="26" customWidth="1"/>
    <col min="10750" max="10750" width="3.5" style="26" customWidth="1"/>
    <col min="10751" max="10752" width="12.625" style="26" customWidth="1"/>
    <col min="10753" max="10753" width="9" style="26"/>
    <col min="10754" max="10754" width="7.75" style="26" customWidth="1"/>
    <col min="10755" max="10755" width="13.125" style="26" customWidth="1"/>
    <col min="10756" max="10756" width="6.125" style="26" customWidth="1"/>
    <col min="10757" max="10757" width="9.75" style="26" customWidth="1"/>
    <col min="10758" max="10758" width="1.375" style="26" customWidth="1"/>
    <col min="10759" max="10998" width="9" style="26"/>
    <col min="10999" max="10999" width="1.375" style="26" customWidth="1"/>
    <col min="11000" max="11000" width="3.5" style="26" customWidth="1"/>
    <col min="11001" max="11001" width="22.125" style="26" customWidth="1"/>
    <col min="11002" max="11002" width="9.75" style="26" customWidth="1"/>
    <col min="11003" max="11003" width="7.375" style="26" customWidth="1"/>
    <col min="11004" max="11004" width="9" style="26"/>
    <col min="11005" max="11005" width="9.25" style="26" customWidth="1"/>
    <col min="11006" max="11006" width="3.5" style="26" customWidth="1"/>
    <col min="11007" max="11008" width="12.625" style="26" customWidth="1"/>
    <col min="11009" max="11009" width="9" style="26"/>
    <col min="11010" max="11010" width="7.75" style="26" customWidth="1"/>
    <col min="11011" max="11011" width="13.125" style="26" customWidth="1"/>
    <col min="11012" max="11012" width="6.125" style="26" customWidth="1"/>
    <col min="11013" max="11013" width="9.75" style="26" customWidth="1"/>
    <col min="11014" max="11014" width="1.375" style="26" customWidth="1"/>
    <col min="11015" max="11254" width="9" style="26"/>
    <col min="11255" max="11255" width="1.375" style="26" customWidth="1"/>
    <col min="11256" max="11256" width="3.5" style="26" customWidth="1"/>
    <col min="11257" max="11257" width="22.125" style="26" customWidth="1"/>
    <col min="11258" max="11258" width="9.75" style="26" customWidth="1"/>
    <col min="11259" max="11259" width="7.375" style="26" customWidth="1"/>
    <col min="11260" max="11260" width="9" style="26"/>
    <col min="11261" max="11261" width="9.25" style="26" customWidth="1"/>
    <col min="11262" max="11262" width="3.5" style="26" customWidth="1"/>
    <col min="11263" max="11264" width="12.625" style="26" customWidth="1"/>
    <col min="11265" max="11265" width="9" style="26"/>
    <col min="11266" max="11266" width="7.75" style="26" customWidth="1"/>
    <col min="11267" max="11267" width="13.125" style="26" customWidth="1"/>
    <col min="11268" max="11268" width="6.125" style="26" customWidth="1"/>
    <col min="11269" max="11269" width="9.75" style="26" customWidth="1"/>
    <col min="11270" max="11270" width="1.375" style="26" customWidth="1"/>
    <col min="11271" max="11510" width="9" style="26"/>
    <col min="11511" max="11511" width="1.375" style="26" customWidth="1"/>
    <col min="11512" max="11512" width="3.5" style="26" customWidth="1"/>
    <col min="11513" max="11513" width="22.125" style="26" customWidth="1"/>
    <col min="11514" max="11514" width="9.75" style="26" customWidth="1"/>
    <col min="11515" max="11515" width="7.375" style="26" customWidth="1"/>
    <col min="11516" max="11516" width="9" style="26"/>
    <col min="11517" max="11517" width="9.25" style="26" customWidth="1"/>
    <col min="11518" max="11518" width="3.5" style="26" customWidth="1"/>
    <col min="11519" max="11520" width="12.625" style="26" customWidth="1"/>
    <col min="11521" max="11521" width="9" style="26"/>
    <col min="11522" max="11522" width="7.75" style="26" customWidth="1"/>
    <col min="11523" max="11523" width="13.125" style="26" customWidth="1"/>
    <col min="11524" max="11524" width="6.125" style="26" customWidth="1"/>
    <col min="11525" max="11525" width="9.75" style="26" customWidth="1"/>
    <col min="11526" max="11526" width="1.375" style="26" customWidth="1"/>
    <col min="11527" max="11766" width="9" style="26"/>
    <col min="11767" max="11767" width="1.375" style="26" customWidth="1"/>
    <col min="11768" max="11768" width="3.5" style="26" customWidth="1"/>
    <col min="11769" max="11769" width="22.125" style="26" customWidth="1"/>
    <col min="11770" max="11770" width="9.75" style="26" customWidth="1"/>
    <col min="11771" max="11771" width="7.375" style="26" customWidth="1"/>
    <col min="11772" max="11772" width="9" style="26"/>
    <col min="11773" max="11773" width="9.25" style="26" customWidth="1"/>
    <col min="11774" max="11774" width="3.5" style="26" customWidth="1"/>
    <col min="11775" max="11776" width="12.625" style="26" customWidth="1"/>
    <col min="11777" max="11777" width="9" style="26"/>
    <col min="11778" max="11778" width="7.75" style="26" customWidth="1"/>
    <col min="11779" max="11779" width="13.125" style="26" customWidth="1"/>
    <col min="11780" max="11780" width="6.125" style="26" customWidth="1"/>
    <col min="11781" max="11781" width="9.75" style="26" customWidth="1"/>
    <col min="11782" max="11782" width="1.375" style="26" customWidth="1"/>
    <col min="11783" max="12022" width="9" style="26"/>
    <col min="12023" max="12023" width="1.375" style="26" customWidth="1"/>
    <col min="12024" max="12024" width="3.5" style="26" customWidth="1"/>
    <col min="12025" max="12025" width="22.125" style="26" customWidth="1"/>
    <col min="12026" max="12026" width="9.75" style="26" customWidth="1"/>
    <col min="12027" max="12027" width="7.375" style="26" customWidth="1"/>
    <col min="12028" max="12028" width="9" style="26"/>
    <col min="12029" max="12029" width="9.25" style="26" customWidth="1"/>
    <col min="12030" max="12030" width="3.5" style="26" customWidth="1"/>
    <col min="12031" max="12032" width="12.625" style="26" customWidth="1"/>
    <col min="12033" max="12033" width="9" style="26"/>
    <col min="12034" max="12034" width="7.75" style="26" customWidth="1"/>
    <col min="12035" max="12035" width="13.125" style="26" customWidth="1"/>
    <col min="12036" max="12036" width="6.125" style="26" customWidth="1"/>
    <col min="12037" max="12037" width="9.75" style="26" customWidth="1"/>
    <col min="12038" max="12038" width="1.375" style="26" customWidth="1"/>
    <col min="12039" max="12278" width="9" style="26"/>
    <col min="12279" max="12279" width="1.375" style="26" customWidth="1"/>
    <col min="12280" max="12280" width="3.5" style="26" customWidth="1"/>
    <col min="12281" max="12281" width="22.125" style="26" customWidth="1"/>
    <col min="12282" max="12282" width="9.75" style="26" customWidth="1"/>
    <col min="12283" max="12283" width="7.375" style="26" customWidth="1"/>
    <col min="12284" max="12284" width="9" style="26"/>
    <col min="12285" max="12285" width="9.25" style="26" customWidth="1"/>
    <col min="12286" max="12286" width="3.5" style="26" customWidth="1"/>
    <col min="12287" max="12288" width="12.625" style="26" customWidth="1"/>
    <col min="12289" max="12289" width="9" style="26"/>
    <col min="12290" max="12290" width="7.75" style="26" customWidth="1"/>
    <col min="12291" max="12291" width="13.125" style="26" customWidth="1"/>
    <col min="12292" max="12292" width="6.125" style="26" customWidth="1"/>
    <col min="12293" max="12293" width="9.75" style="26" customWidth="1"/>
    <col min="12294" max="12294" width="1.375" style="26" customWidth="1"/>
    <col min="12295" max="12534" width="9" style="26"/>
    <col min="12535" max="12535" width="1.375" style="26" customWidth="1"/>
    <col min="12536" max="12536" width="3.5" style="26" customWidth="1"/>
    <col min="12537" max="12537" width="22.125" style="26" customWidth="1"/>
    <col min="12538" max="12538" width="9.75" style="26" customWidth="1"/>
    <col min="12539" max="12539" width="7.375" style="26" customWidth="1"/>
    <col min="12540" max="12540" width="9" style="26"/>
    <col min="12541" max="12541" width="9.25" style="26" customWidth="1"/>
    <col min="12542" max="12542" width="3.5" style="26" customWidth="1"/>
    <col min="12543" max="12544" width="12.625" style="26" customWidth="1"/>
    <col min="12545" max="12545" width="9" style="26"/>
    <col min="12546" max="12546" width="7.75" style="26" customWidth="1"/>
    <col min="12547" max="12547" width="13.125" style="26" customWidth="1"/>
    <col min="12548" max="12548" width="6.125" style="26" customWidth="1"/>
    <col min="12549" max="12549" width="9.75" style="26" customWidth="1"/>
    <col min="12550" max="12550" width="1.375" style="26" customWidth="1"/>
    <col min="12551" max="12790" width="9" style="26"/>
    <col min="12791" max="12791" width="1.375" style="26" customWidth="1"/>
    <col min="12792" max="12792" width="3.5" style="26" customWidth="1"/>
    <col min="12793" max="12793" width="22.125" style="26" customWidth="1"/>
    <col min="12794" max="12794" width="9.75" style="26" customWidth="1"/>
    <col min="12795" max="12795" width="7.375" style="26" customWidth="1"/>
    <col min="12796" max="12796" width="9" style="26"/>
    <col min="12797" max="12797" width="9.25" style="26" customWidth="1"/>
    <col min="12798" max="12798" width="3.5" style="26" customWidth="1"/>
    <col min="12799" max="12800" width="12.625" style="26" customWidth="1"/>
    <col min="12801" max="12801" width="9" style="26"/>
    <col min="12802" max="12802" width="7.75" style="26" customWidth="1"/>
    <col min="12803" max="12803" width="13.125" style="26" customWidth="1"/>
    <col min="12804" max="12804" width="6.125" style="26" customWidth="1"/>
    <col min="12805" max="12805" width="9.75" style="26" customWidth="1"/>
    <col min="12806" max="12806" width="1.375" style="26" customWidth="1"/>
    <col min="12807" max="13046" width="9" style="26"/>
    <col min="13047" max="13047" width="1.375" style="26" customWidth="1"/>
    <col min="13048" max="13048" width="3.5" style="26" customWidth="1"/>
    <col min="13049" max="13049" width="22.125" style="26" customWidth="1"/>
    <col min="13050" max="13050" width="9.75" style="26" customWidth="1"/>
    <col min="13051" max="13051" width="7.375" style="26" customWidth="1"/>
    <col min="13052" max="13052" width="9" style="26"/>
    <col min="13053" max="13053" width="9.25" style="26" customWidth="1"/>
    <col min="13054" max="13054" width="3.5" style="26" customWidth="1"/>
    <col min="13055" max="13056" width="12.625" style="26" customWidth="1"/>
    <col min="13057" max="13057" width="9" style="26"/>
    <col min="13058" max="13058" width="7.75" style="26" customWidth="1"/>
    <col min="13059" max="13059" width="13.125" style="26" customWidth="1"/>
    <col min="13060" max="13060" width="6.125" style="26" customWidth="1"/>
    <col min="13061" max="13061" width="9.75" style="26" customWidth="1"/>
    <col min="13062" max="13062" width="1.375" style="26" customWidth="1"/>
    <col min="13063" max="13302" width="9" style="26"/>
    <col min="13303" max="13303" width="1.375" style="26" customWidth="1"/>
    <col min="13304" max="13304" width="3.5" style="26" customWidth="1"/>
    <col min="13305" max="13305" width="22.125" style="26" customWidth="1"/>
    <col min="13306" max="13306" width="9.75" style="26" customWidth="1"/>
    <col min="13307" max="13307" width="7.375" style="26" customWidth="1"/>
    <col min="13308" max="13308" width="9" style="26"/>
    <col min="13309" max="13309" width="9.25" style="26" customWidth="1"/>
    <col min="13310" max="13310" width="3.5" style="26" customWidth="1"/>
    <col min="13311" max="13312" width="12.625" style="26" customWidth="1"/>
    <col min="13313" max="13313" width="9" style="26"/>
    <col min="13314" max="13314" width="7.75" style="26" customWidth="1"/>
    <col min="13315" max="13315" width="13.125" style="26" customWidth="1"/>
    <col min="13316" max="13316" width="6.125" style="26" customWidth="1"/>
    <col min="13317" max="13317" width="9.75" style="26" customWidth="1"/>
    <col min="13318" max="13318" width="1.375" style="26" customWidth="1"/>
    <col min="13319" max="13558" width="9" style="26"/>
    <col min="13559" max="13559" width="1.375" style="26" customWidth="1"/>
    <col min="13560" max="13560" width="3.5" style="26" customWidth="1"/>
    <col min="13561" max="13561" width="22.125" style="26" customWidth="1"/>
    <col min="13562" max="13562" width="9.75" style="26" customWidth="1"/>
    <col min="13563" max="13563" width="7.375" style="26" customWidth="1"/>
    <col min="13564" max="13564" width="9" style="26"/>
    <col min="13565" max="13565" width="9.25" style="26" customWidth="1"/>
    <col min="13566" max="13566" width="3.5" style="26" customWidth="1"/>
    <col min="13567" max="13568" width="12.625" style="26" customWidth="1"/>
    <col min="13569" max="13569" width="9" style="26"/>
    <col min="13570" max="13570" width="7.75" style="26" customWidth="1"/>
    <col min="13571" max="13571" width="13.125" style="26" customWidth="1"/>
    <col min="13572" max="13572" width="6.125" style="26" customWidth="1"/>
    <col min="13573" max="13573" width="9.75" style="26" customWidth="1"/>
    <col min="13574" max="13574" width="1.375" style="26" customWidth="1"/>
    <col min="13575" max="13814" width="9" style="26"/>
    <col min="13815" max="13815" width="1.375" style="26" customWidth="1"/>
    <col min="13816" max="13816" width="3.5" style="26" customWidth="1"/>
    <col min="13817" max="13817" width="22.125" style="26" customWidth="1"/>
    <col min="13818" max="13818" width="9.75" style="26" customWidth="1"/>
    <col min="13819" max="13819" width="7.375" style="26" customWidth="1"/>
    <col min="13820" max="13820" width="9" style="26"/>
    <col min="13821" max="13821" width="9.25" style="26" customWidth="1"/>
    <col min="13822" max="13822" width="3.5" style="26" customWidth="1"/>
    <col min="13823" max="13824" width="12.625" style="26" customWidth="1"/>
    <col min="13825" max="13825" width="9" style="26"/>
    <col min="13826" max="13826" width="7.75" style="26" customWidth="1"/>
    <col min="13827" max="13827" width="13.125" style="26" customWidth="1"/>
    <col min="13828" max="13828" width="6.125" style="26" customWidth="1"/>
    <col min="13829" max="13829" width="9.75" style="26" customWidth="1"/>
    <col min="13830" max="13830" width="1.375" style="26" customWidth="1"/>
    <col min="13831" max="14070" width="9" style="26"/>
    <col min="14071" max="14071" width="1.375" style="26" customWidth="1"/>
    <col min="14072" max="14072" width="3.5" style="26" customWidth="1"/>
    <col min="14073" max="14073" width="22.125" style="26" customWidth="1"/>
    <col min="14074" max="14074" width="9.75" style="26" customWidth="1"/>
    <col min="14075" max="14075" width="7.375" style="26" customWidth="1"/>
    <col min="14076" max="14076" width="9" style="26"/>
    <col min="14077" max="14077" width="9.25" style="26" customWidth="1"/>
    <col min="14078" max="14078" width="3.5" style="26" customWidth="1"/>
    <col min="14079" max="14080" width="12.625" style="26" customWidth="1"/>
    <col min="14081" max="14081" width="9" style="26"/>
    <col min="14082" max="14082" width="7.75" style="26" customWidth="1"/>
    <col min="14083" max="14083" width="13.125" style="26" customWidth="1"/>
    <col min="14084" max="14084" width="6.125" style="26" customWidth="1"/>
    <col min="14085" max="14085" width="9.75" style="26" customWidth="1"/>
    <col min="14086" max="14086" width="1.375" style="26" customWidth="1"/>
    <col min="14087" max="14326" width="9" style="26"/>
    <col min="14327" max="14327" width="1.375" style="26" customWidth="1"/>
    <col min="14328" max="14328" width="3.5" style="26" customWidth="1"/>
    <col min="14329" max="14329" width="22.125" style="26" customWidth="1"/>
    <col min="14330" max="14330" width="9.75" style="26" customWidth="1"/>
    <col min="14331" max="14331" width="7.375" style="26" customWidth="1"/>
    <col min="14332" max="14332" width="9" style="26"/>
    <col min="14333" max="14333" width="9.25" style="26" customWidth="1"/>
    <col min="14334" max="14334" width="3.5" style="26" customWidth="1"/>
    <col min="14335" max="14336" width="12.625" style="26" customWidth="1"/>
    <col min="14337" max="14337" width="9" style="26"/>
    <col min="14338" max="14338" width="7.75" style="26" customWidth="1"/>
    <col min="14339" max="14339" width="13.125" style="26" customWidth="1"/>
    <col min="14340" max="14340" width="6.125" style="26" customWidth="1"/>
    <col min="14341" max="14341" width="9.75" style="26" customWidth="1"/>
    <col min="14342" max="14342" width="1.375" style="26" customWidth="1"/>
    <col min="14343" max="14582" width="9" style="26"/>
    <col min="14583" max="14583" width="1.375" style="26" customWidth="1"/>
    <col min="14584" max="14584" width="3.5" style="26" customWidth="1"/>
    <col min="14585" max="14585" width="22.125" style="26" customWidth="1"/>
    <col min="14586" max="14586" width="9.75" style="26" customWidth="1"/>
    <col min="14587" max="14587" width="7.375" style="26" customWidth="1"/>
    <col min="14588" max="14588" width="9" style="26"/>
    <col min="14589" max="14589" width="9.25" style="26" customWidth="1"/>
    <col min="14590" max="14590" width="3.5" style="26" customWidth="1"/>
    <col min="14591" max="14592" width="12.625" style="26" customWidth="1"/>
    <col min="14593" max="14593" width="9" style="26"/>
    <col min="14594" max="14594" width="7.75" style="26" customWidth="1"/>
    <col min="14595" max="14595" width="13.125" style="26" customWidth="1"/>
    <col min="14596" max="14596" width="6.125" style="26" customWidth="1"/>
    <col min="14597" max="14597" width="9.75" style="26" customWidth="1"/>
    <col min="14598" max="14598" width="1.375" style="26" customWidth="1"/>
    <col min="14599" max="14838" width="9" style="26"/>
    <col min="14839" max="14839" width="1.375" style="26" customWidth="1"/>
    <col min="14840" max="14840" width="3.5" style="26" customWidth="1"/>
    <col min="14841" max="14841" width="22.125" style="26" customWidth="1"/>
    <col min="14842" max="14842" width="9.75" style="26" customWidth="1"/>
    <col min="14843" max="14843" width="7.375" style="26" customWidth="1"/>
    <col min="14844" max="14844" width="9" style="26"/>
    <col min="14845" max="14845" width="9.25" style="26" customWidth="1"/>
    <col min="14846" max="14846" width="3.5" style="26" customWidth="1"/>
    <col min="14847" max="14848" width="12.625" style="26" customWidth="1"/>
    <col min="14849" max="14849" width="9" style="26"/>
    <col min="14850" max="14850" width="7.75" style="26" customWidth="1"/>
    <col min="14851" max="14851" width="13.125" style="26" customWidth="1"/>
    <col min="14852" max="14852" width="6.125" style="26" customWidth="1"/>
    <col min="14853" max="14853" width="9.75" style="26" customWidth="1"/>
    <col min="14854" max="14854" width="1.375" style="26" customWidth="1"/>
    <col min="14855" max="15094" width="9" style="26"/>
    <col min="15095" max="15095" width="1.375" style="26" customWidth="1"/>
    <col min="15096" max="15096" width="3.5" style="26" customWidth="1"/>
    <col min="15097" max="15097" width="22.125" style="26" customWidth="1"/>
    <col min="15098" max="15098" width="9.75" style="26" customWidth="1"/>
    <col min="15099" max="15099" width="7.375" style="26" customWidth="1"/>
    <col min="15100" max="15100" width="9" style="26"/>
    <col min="15101" max="15101" width="9.25" style="26" customWidth="1"/>
    <col min="15102" max="15102" width="3.5" style="26" customWidth="1"/>
    <col min="15103" max="15104" width="12.625" style="26" customWidth="1"/>
    <col min="15105" max="15105" width="9" style="26"/>
    <col min="15106" max="15106" width="7.75" style="26" customWidth="1"/>
    <col min="15107" max="15107" width="13.125" style="26" customWidth="1"/>
    <col min="15108" max="15108" width="6.125" style="26" customWidth="1"/>
    <col min="15109" max="15109" width="9.75" style="26" customWidth="1"/>
    <col min="15110" max="15110" width="1.375" style="26" customWidth="1"/>
    <col min="15111" max="15350" width="9" style="26"/>
    <col min="15351" max="15351" width="1.375" style="26" customWidth="1"/>
    <col min="15352" max="15352" width="3.5" style="26" customWidth="1"/>
    <col min="15353" max="15353" width="22.125" style="26" customWidth="1"/>
    <col min="15354" max="15354" width="9.75" style="26" customWidth="1"/>
    <col min="15355" max="15355" width="7.375" style="26" customWidth="1"/>
    <col min="15356" max="15356" width="9" style="26"/>
    <col min="15357" max="15357" width="9.25" style="26" customWidth="1"/>
    <col min="15358" max="15358" width="3.5" style="26" customWidth="1"/>
    <col min="15359" max="15360" width="12.625" style="26" customWidth="1"/>
    <col min="15361" max="15361" width="9" style="26"/>
    <col min="15362" max="15362" width="7.75" style="26" customWidth="1"/>
    <col min="15363" max="15363" width="13.125" style="26" customWidth="1"/>
    <col min="15364" max="15364" width="6.125" style="26" customWidth="1"/>
    <col min="15365" max="15365" width="9.75" style="26" customWidth="1"/>
    <col min="15366" max="15366" width="1.375" style="26" customWidth="1"/>
    <col min="15367" max="15606" width="9" style="26"/>
    <col min="15607" max="15607" width="1.375" style="26" customWidth="1"/>
    <col min="15608" max="15608" width="3.5" style="26" customWidth="1"/>
    <col min="15609" max="15609" width="22.125" style="26" customWidth="1"/>
    <col min="15610" max="15610" width="9.75" style="26" customWidth="1"/>
    <col min="15611" max="15611" width="7.375" style="26" customWidth="1"/>
    <col min="15612" max="15612" width="9" style="26"/>
    <col min="15613" max="15613" width="9.25" style="26" customWidth="1"/>
    <col min="15614" max="15614" width="3.5" style="26" customWidth="1"/>
    <col min="15615" max="15616" width="12.625" style="26" customWidth="1"/>
    <col min="15617" max="15617" width="9" style="26"/>
    <col min="15618" max="15618" width="7.75" style="26" customWidth="1"/>
    <col min="15619" max="15619" width="13.125" style="26" customWidth="1"/>
    <col min="15620" max="15620" width="6.125" style="26" customWidth="1"/>
    <col min="15621" max="15621" width="9.75" style="26" customWidth="1"/>
    <col min="15622" max="15622" width="1.375" style="26" customWidth="1"/>
    <col min="15623" max="15862" width="9" style="26"/>
    <col min="15863" max="15863" width="1.375" style="26" customWidth="1"/>
    <col min="15864" max="15864" width="3.5" style="26" customWidth="1"/>
    <col min="15865" max="15865" width="22.125" style="26" customWidth="1"/>
    <col min="15866" max="15866" width="9.75" style="26" customWidth="1"/>
    <col min="15867" max="15867" width="7.375" style="26" customWidth="1"/>
    <col min="15868" max="15868" width="9" style="26"/>
    <col min="15869" max="15869" width="9.25" style="26" customWidth="1"/>
    <col min="15870" max="15870" width="3.5" style="26" customWidth="1"/>
    <col min="15871" max="15872" width="12.625" style="26" customWidth="1"/>
    <col min="15873" max="15873" width="9" style="26"/>
    <col min="15874" max="15874" width="7.75" style="26" customWidth="1"/>
    <col min="15875" max="15875" width="13.125" style="26" customWidth="1"/>
    <col min="15876" max="15876" width="6.125" style="26" customWidth="1"/>
    <col min="15877" max="15877" width="9.75" style="26" customWidth="1"/>
    <col min="15878" max="15878" width="1.375" style="26" customWidth="1"/>
    <col min="15879" max="16118" width="9" style="26"/>
    <col min="16119" max="16119" width="1.375" style="26" customWidth="1"/>
    <col min="16120" max="16120" width="3.5" style="26" customWidth="1"/>
    <col min="16121" max="16121" width="22.125" style="26" customWidth="1"/>
    <col min="16122" max="16122" width="9.75" style="26" customWidth="1"/>
    <col min="16123" max="16123" width="7.375" style="26" customWidth="1"/>
    <col min="16124" max="16124" width="9" style="26"/>
    <col min="16125" max="16125" width="9.25" style="26" customWidth="1"/>
    <col min="16126" max="16126" width="3.5" style="26" customWidth="1"/>
    <col min="16127" max="16128" width="12.625" style="26" customWidth="1"/>
    <col min="16129" max="16129" width="9" style="26"/>
    <col min="16130" max="16130" width="7.75" style="26" customWidth="1"/>
    <col min="16131" max="16131" width="13.125" style="26" customWidth="1"/>
    <col min="16132" max="16132" width="6.125" style="26" customWidth="1"/>
    <col min="16133" max="16133" width="9.75" style="26" customWidth="1"/>
    <col min="16134" max="16134" width="1.375" style="26" customWidth="1"/>
    <col min="16135" max="16384" width="9" style="26"/>
  </cols>
  <sheetData>
    <row r="2" spans="2:34" ht="14.25" thickBot="1" x14ac:dyDescent="0.2">
      <c r="B2" s="26" t="s">
        <v>1010</v>
      </c>
      <c r="C2" s="28"/>
      <c r="D2" s="5"/>
      <c r="E2" s="5"/>
      <c r="F2" s="28"/>
      <c r="G2" s="99"/>
      <c r="H2" s="109"/>
      <c r="I2" s="99"/>
      <c r="J2" s="99"/>
      <c r="K2" s="99"/>
      <c r="L2" s="99"/>
      <c r="M2" s="99"/>
      <c r="N2" s="99"/>
      <c r="O2" s="5"/>
      <c r="X2" s="336" t="s">
        <v>273</v>
      </c>
      <c r="Y2" s="336"/>
      <c r="Z2" s="336"/>
      <c r="AA2" s="336"/>
      <c r="AB2" s="337"/>
      <c r="AC2" s="338"/>
      <c r="AD2" s="338"/>
      <c r="AE2" s="336"/>
      <c r="AF2" s="336"/>
      <c r="AG2" s="336"/>
      <c r="AH2" s="338"/>
    </row>
    <row r="3" spans="2:34" ht="14.25" thickBot="1" x14ac:dyDescent="0.2">
      <c r="B3" s="26" t="s">
        <v>166</v>
      </c>
      <c r="I3" s="5" t="s">
        <v>167</v>
      </c>
      <c r="P3" s="161" t="s">
        <v>190</v>
      </c>
      <c r="X3" s="511"/>
      <c r="Y3" s="512" t="s">
        <v>107</v>
      </c>
      <c r="Z3" s="512" t="s">
        <v>274</v>
      </c>
      <c r="AA3" s="512" t="s">
        <v>275</v>
      </c>
      <c r="AB3" s="513" t="s">
        <v>276</v>
      </c>
      <c r="AC3" s="512" t="s">
        <v>277</v>
      </c>
      <c r="AD3" s="514" t="s">
        <v>319</v>
      </c>
      <c r="AE3" s="512" t="s">
        <v>278</v>
      </c>
      <c r="AF3" s="512" t="s">
        <v>279</v>
      </c>
      <c r="AG3" s="512" t="s">
        <v>280</v>
      </c>
      <c r="AH3" s="515" t="s">
        <v>281</v>
      </c>
    </row>
    <row r="4" spans="2:34" ht="14.25" thickBot="1" x14ac:dyDescent="0.2">
      <c r="B4" s="516" t="s">
        <v>70</v>
      </c>
      <c r="C4" s="517" t="s">
        <v>139</v>
      </c>
      <c r="D4" s="517" t="s">
        <v>108</v>
      </c>
      <c r="E4" s="517" t="s">
        <v>109</v>
      </c>
      <c r="F4" s="517" t="s">
        <v>21</v>
      </c>
      <c r="G4" s="510" t="s">
        <v>110</v>
      </c>
      <c r="H4" s="149"/>
      <c r="I4" s="1154" t="s">
        <v>70</v>
      </c>
      <c r="J4" s="1156" t="s">
        <v>142</v>
      </c>
      <c r="K4" s="708" t="s">
        <v>575</v>
      </c>
      <c r="L4" s="708" t="s">
        <v>111</v>
      </c>
      <c r="M4" s="1156" t="s">
        <v>21</v>
      </c>
      <c r="N4" s="1158" t="s">
        <v>110</v>
      </c>
      <c r="O4" s="171"/>
      <c r="P4" s="520" t="s">
        <v>145</v>
      </c>
      <c r="Q4" s="521" t="s">
        <v>146</v>
      </c>
      <c r="R4" s="521" t="s">
        <v>147</v>
      </c>
      <c r="S4" s="521" t="s">
        <v>576</v>
      </c>
      <c r="T4" s="1160" t="s">
        <v>149</v>
      </c>
      <c r="U4" s="1210"/>
      <c r="V4" s="522" t="s">
        <v>150</v>
      </c>
      <c r="X4" s="523"/>
      <c r="Y4" s="524" t="s">
        <v>577</v>
      </c>
      <c r="Z4" s="525">
        <v>500</v>
      </c>
      <c r="AA4" s="525">
        <v>40</v>
      </c>
      <c r="AB4" s="526">
        <f>Z4/AA4*1000</f>
        <v>12500</v>
      </c>
      <c r="AC4" s="527">
        <v>1</v>
      </c>
      <c r="AD4" s="527">
        <f>AB4*AC4</f>
        <v>12500</v>
      </c>
      <c r="AE4" s="528">
        <v>5440</v>
      </c>
      <c r="AF4" s="528">
        <v>20000</v>
      </c>
      <c r="AG4" s="529">
        <f t="shared" ref="AG4:AG12" si="0">ROUNDUP((AE4/AF4),2)</f>
        <v>0.28000000000000003</v>
      </c>
      <c r="AH4" s="530">
        <f t="shared" ref="AH4:AH12" si="1">AB4*AC4*AG4</f>
        <v>3500.0000000000005</v>
      </c>
    </row>
    <row r="5" spans="2:34" ht="14.25" thickBot="1" x14ac:dyDescent="0.2">
      <c r="B5" s="1209" t="s">
        <v>133</v>
      </c>
      <c r="C5" s="307" t="s">
        <v>1020</v>
      </c>
      <c r="D5" s="307">
        <v>2</v>
      </c>
      <c r="E5" s="531" t="s">
        <v>578</v>
      </c>
      <c r="F5" s="307">
        <v>12000</v>
      </c>
      <c r="G5" s="334">
        <f t="shared" ref="G5" si="2">D5*F5</f>
        <v>24000</v>
      </c>
      <c r="H5" s="150"/>
      <c r="I5" s="1155"/>
      <c r="J5" s="1157"/>
      <c r="K5" s="709" t="s">
        <v>113</v>
      </c>
      <c r="L5" s="709" t="s">
        <v>262</v>
      </c>
      <c r="M5" s="1157"/>
      <c r="N5" s="1159"/>
      <c r="O5" s="171"/>
      <c r="P5" s="240" t="s">
        <v>982</v>
      </c>
      <c r="Q5" s="134">
        <v>7000</v>
      </c>
      <c r="R5" s="743" t="s">
        <v>983</v>
      </c>
      <c r="S5" s="134">
        <v>6</v>
      </c>
      <c r="T5" s="1149">
        <v>1</v>
      </c>
      <c r="U5" s="1150"/>
      <c r="V5" s="164">
        <f>Q5*S5</f>
        <v>42000</v>
      </c>
      <c r="X5" s="400" t="s">
        <v>308</v>
      </c>
      <c r="Y5" s="394" t="s">
        <v>579</v>
      </c>
      <c r="Z5" s="342">
        <v>500</v>
      </c>
      <c r="AA5" s="342">
        <v>3000</v>
      </c>
      <c r="AB5" s="393">
        <f>Z5/AA5*1000</f>
        <v>166.66666666666666</v>
      </c>
      <c r="AC5" s="342">
        <v>1</v>
      </c>
      <c r="AD5" s="527">
        <f t="shared" ref="AD5:AD12" si="3">AB5*AC5</f>
        <v>166.66666666666666</v>
      </c>
      <c r="AE5" s="343">
        <v>5780</v>
      </c>
      <c r="AF5" s="343">
        <v>500</v>
      </c>
      <c r="AG5" s="395">
        <f t="shared" si="0"/>
        <v>11.56</v>
      </c>
      <c r="AH5" s="399">
        <f t="shared" si="1"/>
        <v>1926.6666666666667</v>
      </c>
    </row>
    <row r="6" spans="2:34" ht="14.25" thickBot="1" x14ac:dyDescent="0.2">
      <c r="B6" s="1200"/>
      <c r="C6" s="307"/>
      <c r="D6" s="307"/>
      <c r="E6" s="531"/>
      <c r="F6" s="307"/>
      <c r="G6" s="138"/>
      <c r="H6" s="150"/>
      <c r="I6" s="1199" t="s">
        <v>141</v>
      </c>
      <c r="J6" s="307" t="s">
        <v>468</v>
      </c>
      <c r="K6" s="436">
        <v>0.5</v>
      </c>
      <c r="L6" s="436">
        <v>2</v>
      </c>
      <c r="M6" s="436">
        <v>116.8</v>
      </c>
      <c r="N6" s="138">
        <f>K6*L6*M6</f>
        <v>116.8</v>
      </c>
      <c r="O6" s="171"/>
      <c r="P6" s="240"/>
      <c r="Q6" s="134"/>
      <c r="R6" s="506"/>
      <c r="S6" s="134"/>
      <c r="T6" s="1149"/>
      <c r="U6" s="1150"/>
      <c r="V6" s="164"/>
      <c r="X6" s="400"/>
      <c r="Y6" s="394" t="s">
        <v>580</v>
      </c>
      <c r="Z6" s="342">
        <v>500</v>
      </c>
      <c r="AA6" s="342">
        <v>600</v>
      </c>
      <c r="AB6" s="393">
        <f t="shared" ref="AB6:AB12" si="4">Z6/AA6*1000</f>
        <v>833.33333333333337</v>
      </c>
      <c r="AC6" s="342">
        <v>1</v>
      </c>
      <c r="AD6" s="527">
        <f t="shared" si="3"/>
        <v>833.33333333333337</v>
      </c>
      <c r="AE6" s="343">
        <v>1430</v>
      </c>
      <c r="AF6" s="343">
        <v>1000</v>
      </c>
      <c r="AG6" s="395">
        <f t="shared" si="0"/>
        <v>1.43</v>
      </c>
      <c r="AH6" s="399">
        <f t="shared" si="1"/>
        <v>1191.6666666666667</v>
      </c>
    </row>
    <row r="7" spans="2:34" ht="14.25" thickBot="1" x14ac:dyDescent="0.2">
      <c r="B7" s="1201"/>
      <c r="C7" s="139" t="s">
        <v>114</v>
      </c>
      <c r="D7" s="139"/>
      <c r="E7" s="139"/>
      <c r="F7" s="139"/>
      <c r="G7" s="140">
        <f>SUM(G5:G6)</f>
        <v>24000</v>
      </c>
      <c r="H7" s="150"/>
      <c r="I7" s="1200"/>
      <c r="J7" s="307" t="s">
        <v>470</v>
      </c>
      <c r="K7" s="436">
        <v>1.8</v>
      </c>
      <c r="L7" s="436">
        <v>1</v>
      </c>
      <c r="M7" s="436">
        <v>116.8</v>
      </c>
      <c r="N7" s="138">
        <f t="shared" ref="N7:N8" si="5">K7*L7*M7</f>
        <v>210.24</v>
      </c>
      <c r="O7" s="171"/>
      <c r="P7" s="240"/>
      <c r="Q7" s="134"/>
      <c r="R7" s="506"/>
      <c r="S7" s="134"/>
      <c r="T7" s="1149"/>
      <c r="U7" s="1150"/>
      <c r="V7" s="164"/>
      <c r="X7" s="400" t="s">
        <v>307</v>
      </c>
      <c r="Y7" s="394" t="s">
        <v>581</v>
      </c>
      <c r="Z7" s="342">
        <v>500</v>
      </c>
      <c r="AA7" s="342">
        <v>2000</v>
      </c>
      <c r="AB7" s="393">
        <f t="shared" si="4"/>
        <v>250</v>
      </c>
      <c r="AC7" s="342">
        <v>2</v>
      </c>
      <c r="AD7" s="527">
        <f t="shared" si="3"/>
        <v>500</v>
      </c>
      <c r="AE7" s="343">
        <v>2030</v>
      </c>
      <c r="AF7" s="343">
        <v>500</v>
      </c>
      <c r="AG7" s="395">
        <f t="shared" si="0"/>
        <v>4.0599999999999996</v>
      </c>
      <c r="AH7" s="399">
        <f t="shared" si="1"/>
        <v>2029.9999999999998</v>
      </c>
    </row>
    <row r="8" spans="2:34" ht="15" thickTop="1" thickBot="1" x14ac:dyDescent="0.2">
      <c r="B8" s="1202" t="s">
        <v>131</v>
      </c>
      <c r="C8" s="307" t="s">
        <v>611</v>
      </c>
      <c r="D8" s="307">
        <v>5</v>
      </c>
      <c r="E8" s="531" t="s">
        <v>958</v>
      </c>
      <c r="F8" s="307">
        <v>936</v>
      </c>
      <c r="G8" s="138">
        <f>D8*F8</f>
        <v>4680</v>
      </c>
      <c r="H8" s="150"/>
      <c r="I8" s="1200"/>
      <c r="J8" s="307" t="s">
        <v>471</v>
      </c>
      <c r="K8" s="436">
        <v>2</v>
      </c>
      <c r="L8" s="436">
        <v>1</v>
      </c>
      <c r="M8" s="436">
        <v>116.8</v>
      </c>
      <c r="N8" s="138">
        <f t="shared" si="5"/>
        <v>233.6</v>
      </c>
      <c r="O8" s="171"/>
      <c r="P8" s="240"/>
      <c r="Q8" s="134"/>
      <c r="R8" s="506"/>
      <c r="S8" s="134"/>
      <c r="T8" s="1149"/>
      <c r="U8" s="1150"/>
      <c r="V8" s="164"/>
      <c r="X8" s="400"/>
      <c r="Y8" s="394" t="s">
        <v>582</v>
      </c>
      <c r="Z8" s="342">
        <v>500</v>
      </c>
      <c r="AA8" s="342">
        <v>200</v>
      </c>
      <c r="AB8" s="393">
        <f t="shared" si="4"/>
        <v>2500</v>
      </c>
      <c r="AC8" s="342">
        <v>2</v>
      </c>
      <c r="AD8" s="527">
        <f t="shared" si="3"/>
        <v>5000</v>
      </c>
      <c r="AE8" s="343">
        <v>2030</v>
      </c>
      <c r="AF8" s="343">
        <v>10000</v>
      </c>
      <c r="AG8" s="395">
        <f t="shared" si="0"/>
        <v>0.21000000000000002</v>
      </c>
      <c r="AH8" s="399">
        <f t="shared" si="1"/>
        <v>1050</v>
      </c>
    </row>
    <row r="9" spans="2:34" ht="14.25" thickBot="1" x14ac:dyDescent="0.2">
      <c r="B9" s="1200"/>
      <c r="C9" s="307"/>
      <c r="D9" s="307"/>
      <c r="E9" s="531"/>
      <c r="F9" s="307"/>
      <c r="G9" s="138"/>
      <c r="H9" s="150"/>
      <c r="I9" s="1200"/>
      <c r="J9" s="307"/>
      <c r="K9" s="436"/>
      <c r="L9" s="436"/>
      <c r="M9" s="436"/>
      <c r="N9" s="138"/>
      <c r="O9" s="171"/>
      <c r="P9" s="240"/>
      <c r="Q9" s="134"/>
      <c r="R9" s="506"/>
      <c r="S9" s="134"/>
      <c r="T9" s="1149"/>
      <c r="U9" s="1150"/>
      <c r="V9" s="164"/>
      <c r="X9" s="400" t="s">
        <v>309</v>
      </c>
      <c r="Y9" s="394" t="s">
        <v>299</v>
      </c>
      <c r="Z9" s="342">
        <v>500</v>
      </c>
      <c r="AA9" s="342">
        <v>600</v>
      </c>
      <c r="AB9" s="393">
        <f t="shared" si="4"/>
        <v>833.33333333333337</v>
      </c>
      <c r="AC9" s="342">
        <v>3</v>
      </c>
      <c r="AD9" s="527">
        <f t="shared" si="3"/>
        <v>2500</v>
      </c>
      <c r="AE9" s="343">
        <v>1510</v>
      </c>
      <c r="AF9" s="343">
        <v>1000</v>
      </c>
      <c r="AG9" s="395">
        <f t="shared" si="0"/>
        <v>1.51</v>
      </c>
      <c r="AH9" s="399">
        <f t="shared" si="1"/>
        <v>3775</v>
      </c>
    </row>
    <row r="10" spans="2:34" ht="14.25" thickBot="1" x14ac:dyDescent="0.2">
      <c r="B10" s="1200"/>
      <c r="C10" s="307"/>
      <c r="D10" s="307"/>
      <c r="E10" s="531"/>
      <c r="F10" s="307"/>
      <c r="G10" s="138"/>
      <c r="H10" s="150"/>
      <c r="I10" s="1201"/>
      <c r="J10" s="241" t="s">
        <v>583</v>
      </c>
      <c r="K10" s="157">
        <f>SUM(K6:K9)</f>
        <v>4.3</v>
      </c>
      <c r="L10" s="157">
        <f>SUM(L6:L9)</f>
        <v>4</v>
      </c>
      <c r="M10" s="157"/>
      <c r="N10" s="153">
        <f>SUM(N6:N9)</f>
        <v>560.64</v>
      </c>
      <c r="O10" s="171"/>
      <c r="P10" s="240"/>
      <c r="Q10" s="134"/>
      <c r="R10" s="506"/>
      <c r="S10" s="134"/>
      <c r="T10" s="1149"/>
      <c r="U10" s="1150"/>
      <c r="V10" s="164"/>
      <c r="X10" s="400"/>
      <c r="Y10" s="394" t="s">
        <v>584</v>
      </c>
      <c r="Z10" s="342">
        <v>500</v>
      </c>
      <c r="AA10" s="342">
        <v>1500</v>
      </c>
      <c r="AB10" s="393">
        <f t="shared" si="4"/>
        <v>333.33333333333331</v>
      </c>
      <c r="AC10" s="342">
        <v>1</v>
      </c>
      <c r="AD10" s="527">
        <f t="shared" si="3"/>
        <v>333.33333333333331</v>
      </c>
      <c r="AE10" s="343">
        <v>4630</v>
      </c>
      <c r="AF10" s="343">
        <v>500</v>
      </c>
      <c r="AG10" s="395">
        <f t="shared" si="0"/>
        <v>9.26</v>
      </c>
      <c r="AH10" s="399">
        <f t="shared" si="1"/>
        <v>3086.6666666666665</v>
      </c>
    </row>
    <row r="11" spans="2:34" ht="15" thickTop="1" thickBot="1" x14ac:dyDescent="0.2">
      <c r="B11" s="1201"/>
      <c r="C11" s="141" t="s">
        <v>115</v>
      </c>
      <c r="D11" s="142"/>
      <c r="E11" s="142"/>
      <c r="F11" s="142"/>
      <c r="G11" s="143">
        <f>SUM(G8:G10)</f>
        <v>4680</v>
      </c>
      <c r="H11" s="150"/>
      <c r="I11" s="1202" t="s">
        <v>585</v>
      </c>
      <c r="J11" s="307" t="s">
        <v>324</v>
      </c>
      <c r="K11" s="436">
        <v>2.5</v>
      </c>
      <c r="L11" s="436">
        <v>1</v>
      </c>
      <c r="M11" s="436">
        <v>158.4</v>
      </c>
      <c r="N11" s="138">
        <f>K11*L11*M11</f>
        <v>396</v>
      </c>
      <c r="O11" s="171"/>
      <c r="P11" s="532" t="s">
        <v>26</v>
      </c>
      <c r="Q11" s="249"/>
      <c r="R11" s="249"/>
      <c r="S11" s="249"/>
      <c r="T11" s="1171"/>
      <c r="U11" s="1172"/>
      <c r="V11" s="533">
        <f>SUM(V5:V10)</f>
        <v>42000</v>
      </c>
      <c r="X11" s="400"/>
      <c r="Y11" s="394" t="s">
        <v>586</v>
      </c>
      <c r="Z11" s="342">
        <v>500</v>
      </c>
      <c r="AA11" s="342">
        <v>400</v>
      </c>
      <c r="AB11" s="393">
        <f t="shared" si="4"/>
        <v>1250</v>
      </c>
      <c r="AC11" s="342">
        <v>1</v>
      </c>
      <c r="AD11" s="527">
        <f t="shared" si="3"/>
        <v>1250</v>
      </c>
      <c r="AE11" s="343">
        <v>880</v>
      </c>
      <c r="AF11" s="343">
        <v>1000</v>
      </c>
      <c r="AG11" s="395">
        <f t="shared" si="0"/>
        <v>0.88</v>
      </c>
      <c r="AH11" s="399">
        <f t="shared" si="1"/>
        <v>1100</v>
      </c>
    </row>
    <row r="12" spans="2:34" ht="14.25" thickTop="1" x14ac:dyDescent="0.15">
      <c r="B12" s="1202" t="s">
        <v>132</v>
      </c>
      <c r="C12" s="307" t="s">
        <v>1024</v>
      </c>
      <c r="D12" s="270">
        <v>18</v>
      </c>
      <c r="E12" s="531" t="s">
        <v>958</v>
      </c>
      <c r="F12" s="307">
        <v>3363</v>
      </c>
      <c r="G12" s="138">
        <f>D12*F12</f>
        <v>60534</v>
      </c>
      <c r="H12" s="150"/>
      <c r="I12" s="1200"/>
      <c r="J12" s="307" t="s">
        <v>325</v>
      </c>
      <c r="K12" s="436">
        <v>2</v>
      </c>
      <c r="L12" s="436">
        <v>1</v>
      </c>
      <c r="M12" s="436">
        <v>158.4</v>
      </c>
      <c r="N12" s="138">
        <f t="shared" ref="N12:N15" si="6">K12*L12*M12</f>
        <v>316.8</v>
      </c>
      <c r="O12" s="171"/>
      <c r="X12" s="400"/>
      <c r="Y12" s="394" t="s">
        <v>587</v>
      </c>
      <c r="Z12" s="342">
        <v>500</v>
      </c>
      <c r="AA12" s="342">
        <v>1500</v>
      </c>
      <c r="AB12" s="393">
        <f t="shared" si="4"/>
        <v>333.33333333333331</v>
      </c>
      <c r="AC12" s="342">
        <v>1</v>
      </c>
      <c r="AD12" s="527">
        <f t="shared" si="3"/>
        <v>333.33333333333331</v>
      </c>
      <c r="AE12" s="343">
        <v>3690</v>
      </c>
      <c r="AF12" s="343">
        <v>500</v>
      </c>
      <c r="AG12" s="395">
        <f t="shared" si="0"/>
        <v>7.38</v>
      </c>
      <c r="AH12" s="399">
        <f t="shared" si="1"/>
        <v>2460</v>
      </c>
    </row>
    <row r="13" spans="2:34" ht="14.25" thickBot="1" x14ac:dyDescent="0.2">
      <c r="B13" s="1200"/>
      <c r="C13" s="307"/>
      <c r="D13" s="307"/>
      <c r="E13" s="531"/>
      <c r="F13" s="307"/>
      <c r="G13" s="138"/>
      <c r="H13" s="150"/>
      <c r="I13" s="1200"/>
      <c r="J13" s="307" t="s">
        <v>469</v>
      </c>
      <c r="K13" s="436">
        <v>3.1</v>
      </c>
      <c r="L13" s="436">
        <v>2</v>
      </c>
      <c r="M13" s="436">
        <v>158.4</v>
      </c>
      <c r="N13" s="138">
        <f t="shared" si="6"/>
        <v>982.08</v>
      </c>
      <c r="O13" s="171"/>
      <c r="P13" s="161" t="s">
        <v>191</v>
      </c>
      <c r="X13" s="400"/>
      <c r="Y13" s="394"/>
      <c r="Z13" s="342"/>
      <c r="AA13" s="342"/>
      <c r="AB13" s="393"/>
      <c r="AC13" s="342"/>
      <c r="AD13" s="398"/>
      <c r="AE13" s="343"/>
      <c r="AF13" s="343"/>
      <c r="AG13" s="395"/>
      <c r="AH13" s="399"/>
    </row>
    <row r="14" spans="2:34" x14ac:dyDescent="0.15">
      <c r="B14" s="1200"/>
      <c r="C14" s="307"/>
      <c r="D14" s="307"/>
      <c r="E14" s="531"/>
      <c r="F14" s="307"/>
      <c r="G14" s="138"/>
      <c r="H14" s="150"/>
      <c r="I14" s="1200"/>
      <c r="J14" s="307" t="s">
        <v>472</v>
      </c>
      <c r="K14" s="436">
        <v>4.2</v>
      </c>
      <c r="L14" s="436">
        <v>1</v>
      </c>
      <c r="M14" s="436">
        <v>158.4</v>
      </c>
      <c r="N14" s="138">
        <f t="shared" si="6"/>
        <v>665.28000000000009</v>
      </c>
      <c r="O14" s="171"/>
      <c r="P14" s="520" t="s">
        <v>151</v>
      </c>
      <c r="Q14" s="521" t="s">
        <v>146</v>
      </c>
      <c r="R14" s="521" t="s">
        <v>147</v>
      </c>
      <c r="S14" s="521" t="s">
        <v>576</v>
      </c>
      <c r="T14" s="521" t="s">
        <v>149</v>
      </c>
      <c r="U14" s="534" t="s">
        <v>233</v>
      </c>
      <c r="V14" s="522" t="s">
        <v>150</v>
      </c>
      <c r="X14" s="400"/>
      <c r="Y14" s="394"/>
      <c r="Z14" s="342"/>
      <c r="AA14" s="342"/>
      <c r="AB14" s="393"/>
      <c r="AC14" s="342"/>
      <c r="AD14" s="342"/>
      <c r="AE14" s="343"/>
      <c r="AF14" s="343"/>
      <c r="AG14" s="395"/>
      <c r="AH14" s="399"/>
    </row>
    <row r="15" spans="2:34" ht="14.25" thickBot="1" x14ac:dyDescent="0.2">
      <c r="B15" s="1200"/>
      <c r="C15" s="307"/>
      <c r="D15" s="307"/>
      <c r="E15" s="307"/>
      <c r="F15" s="307"/>
      <c r="G15" s="138"/>
      <c r="H15" s="150"/>
      <c r="I15" s="1200"/>
      <c r="J15" s="307" t="s">
        <v>805</v>
      </c>
      <c r="K15" s="436">
        <v>4</v>
      </c>
      <c r="L15" s="436">
        <v>2</v>
      </c>
      <c r="M15" s="436">
        <v>158.4</v>
      </c>
      <c r="N15" s="138">
        <f t="shared" si="6"/>
        <v>1267.2</v>
      </c>
      <c r="O15" s="171"/>
      <c r="P15" s="437" t="s">
        <v>328</v>
      </c>
      <c r="Q15" s="134">
        <v>80</v>
      </c>
      <c r="R15" s="651" t="s">
        <v>588</v>
      </c>
      <c r="S15" s="134">
        <v>800</v>
      </c>
      <c r="T15" s="134">
        <v>10</v>
      </c>
      <c r="U15" s="306">
        <v>1000</v>
      </c>
      <c r="V15" s="490">
        <f>Q15*S15/T15/U15*10</f>
        <v>64</v>
      </c>
      <c r="X15" s="402"/>
      <c r="Y15" s="403" t="s">
        <v>115</v>
      </c>
      <c r="Z15" s="404"/>
      <c r="AA15" s="404"/>
      <c r="AB15" s="405"/>
      <c r="AC15" s="404"/>
      <c r="AD15" s="404"/>
      <c r="AE15" s="404"/>
      <c r="AF15" s="404"/>
      <c r="AG15" s="415"/>
      <c r="AH15" s="406">
        <f>SUM(AH4:AH14)</f>
        <v>20120</v>
      </c>
    </row>
    <row r="16" spans="2:34" ht="14.25" thickBot="1" x14ac:dyDescent="0.2">
      <c r="B16" s="1201"/>
      <c r="C16" s="141" t="s">
        <v>115</v>
      </c>
      <c r="D16" s="142"/>
      <c r="E16" s="142"/>
      <c r="F16" s="142"/>
      <c r="G16" s="143">
        <f>SUM(G12:G15)</f>
        <v>60534</v>
      </c>
      <c r="H16" s="150"/>
      <c r="I16" s="1200"/>
      <c r="J16" s="307"/>
      <c r="K16" s="436"/>
      <c r="L16" s="436"/>
      <c r="M16" s="436"/>
      <c r="N16" s="138"/>
      <c r="O16" s="171"/>
      <c r="P16" s="437" t="s">
        <v>329</v>
      </c>
      <c r="Q16" s="134">
        <v>2</v>
      </c>
      <c r="R16" s="651" t="s">
        <v>588</v>
      </c>
      <c r="S16" s="134">
        <v>9000</v>
      </c>
      <c r="T16" s="134">
        <v>10</v>
      </c>
      <c r="U16" s="306">
        <v>1000</v>
      </c>
      <c r="V16" s="490">
        <f t="shared" ref="V16:V27" si="7">Q16*S16/T16*(10/U16)</f>
        <v>18</v>
      </c>
      <c r="X16" s="523"/>
      <c r="Y16" s="524" t="s">
        <v>589</v>
      </c>
      <c r="Z16" s="525">
        <v>500</v>
      </c>
      <c r="AA16" s="525">
        <v>80</v>
      </c>
      <c r="AB16" s="535">
        <f t="shared" ref="AB16:AB24" si="8">Z16/AA16*1000</f>
        <v>6250</v>
      </c>
      <c r="AC16" s="525">
        <v>1</v>
      </c>
      <c r="AD16" s="527">
        <f t="shared" ref="AD16:AD24" si="9">AB16*AC16</f>
        <v>6250</v>
      </c>
      <c r="AE16" s="536">
        <v>8210</v>
      </c>
      <c r="AF16" s="536">
        <v>20000</v>
      </c>
      <c r="AG16" s="529">
        <f t="shared" ref="AG16:AG24" si="10">ROUNDUP((AE16/AF16),2)</f>
        <v>0.42</v>
      </c>
      <c r="AH16" s="530">
        <f t="shared" ref="AH16:AH26" si="11">AB16*AC16*AG16</f>
        <v>2625</v>
      </c>
    </row>
    <row r="17" spans="2:34" ht="15" thickTop="1" thickBot="1" x14ac:dyDescent="0.2">
      <c r="B17" s="1202" t="s">
        <v>134</v>
      </c>
      <c r="C17" s="307"/>
      <c r="D17" s="307"/>
      <c r="E17" s="531"/>
      <c r="F17" s="307"/>
      <c r="G17" s="138"/>
      <c r="H17" s="150"/>
      <c r="I17" s="1201"/>
      <c r="J17" s="241" t="s">
        <v>590</v>
      </c>
      <c r="K17" s="157">
        <f>SUM(K11:K16)</f>
        <v>15.8</v>
      </c>
      <c r="L17" s="157">
        <f>SUM(L11:L16)</f>
        <v>7</v>
      </c>
      <c r="M17" s="157"/>
      <c r="N17" s="153">
        <f>SUM(N11:N16)</f>
        <v>3627.3600000000006</v>
      </c>
      <c r="O17" s="171"/>
      <c r="P17" s="240" t="s">
        <v>332</v>
      </c>
      <c r="Q17" s="134">
        <v>1</v>
      </c>
      <c r="R17" s="296" t="s">
        <v>78</v>
      </c>
      <c r="S17" s="134">
        <v>30000</v>
      </c>
      <c r="T17" s="134">
        <v>7</v>
      </c>
      <c r="U17" s="306">
        <v>1000</v>
      </c>
      <c r="V17" s="490">
        <f t="shared" si="7"/>
        <v>42.857142857142854</v>
      </c>
      <c r="X17" s="400"/>
      <c r="Y17" s="340" t="s">
        <v>293</v>
      </c>
      <c r="Z17" s="341">
        <v>500</v>
      </c>
      <c r="AA17" s="341">
        <v>1000</v>
      </c>
      <c r="AB17" s="393">
        <f t="shared" si="8"/>
        <v>500</v>
      </c>
      <c r="AC17" s="342">
        <v>1</v>
      </c>
      <c r="AD17" s="527">
        <f t="shared" si="9"/>
        <v>500</v>
      </c>
      <c r="AE17" s="343">
        <v>2240</v>
      </c>
      <c r="AF17" s="343">
        <v>500</v>
      </c>
      <c r="AG17" s="395">
        <f t="shared" si="10"/>
        <v>4.4800000000000004</v>
      </c>
      <c r="AH17" s="399">
        <f t="shared" si="11"/>
        <v>2240</v>
      </c>
    </row>
    <row r="18" spans="2:34" ht="15" thickTop="1" thickBot="1" x14ac:dyDescent="0.2">
      <c r="B18" s="1200"/>
      <c r="C18" s="307"/>
      <c r="D18" s="307"/>
      <c r="E18" s="531"/>
      <c r="F18" s="307"/>
      <c r="G18" s="138"/>
      <c r="H18" s="150"/>
      <c r="I18" s="1202" t="s">
        <v>143</v>
      </c>
      <c r="J18" s="307" t="s">
        <v>326</v>
      </c>
      <c r="K18" s="436">
        <v>1</v>
      </c>
      <c r="L18" s="436">
        <v>0.5</v>
      </c>
      <c r="M18" s="436">
        <v>168.4</v>
      </c>
      <c r="N18" s="138">
        <f>K18*L18*M18</f>
        <v>84.2</v>
      </c>
      <c r="O18" s="171"/>
      <c r="P18" s="240" t="s">
        <v>330</v>
      </c>
      <c r="Q18" s="134">
        <v>2</v>
      </c>
      <c r="R18" s="296" t="s">
        <v>234</v>
      </c>
      <c r="S18" s="134">
        <v>3000</v>
      </c>
      <c r="T18" s="134">
        <v>3</v>
      </c>
      <c r="U18" s="306">
        <v>1000</v>
      </c>
      <c r="V18" s="490">
        <f t="shared" si="7"/>
        <v>20</v>
      </c>
      <c r="X18" s="401"/>
      <c r="Y18" s="340" t="s">
        <v>294</v>
      </c>
      <c r="Z18" s="341">
        <v>500</v>
      </c>
      <c r="AA18" s="341">
        <v>4000</v>
      </c>
      <c r="AB18" s="393">
        <f t="shared" si="8"/>
        <v>125</v>
      </c>
      <c r="AC18" s="342">
        <v>1</v>
      </c>
      <c r="AD18" s="527">
        <f t="shared" si="9"/>
        <v>125</v>
      </c>
      <c r="AE18" s="343">
        <v>3460</v>
      </c>
      <c r="AF18" s="343">
        <v>250</v>
      </c>
      <c r="AG18" s="395">
        <f t="shared" si="10"/>
        <v>13.84</v>
      </c>
      <c r="AH18" s="399">
        <f t="shared" si="11"/>
        <v>1730</v>
      </c>
    </row>
    <row r="19" spans="2:34" ht="14.25" thickBot="1" x14ac:dyDescent="0.2">
      <c r="B19" s="1200"/>
      <c r="C19" s="307"/>
      <c r="D19" s="307"/>
      <c r="E19" s="307"/>
      <c r="F19" s="307"/>
      <c r="G19" s="138"/>
      <c r="H19" s="150"/>
      <c r="I19" s="1200"/>
      <c r="J19" s="307" t="s">
        <v>327</v>
      </c>
      <c r="K19" s="436">
        <v>2.5</v>
      </c>
      <c r="L19" s="436">
        <v>0.5</v>
      </c>
      <c r="M19" s="436">
        <v>168.4</v>
      </c>
      <c r="N19" s="138">
        <f t="shared" ref="N19" si="12">K19*L19*M19</f>
        <v>210.5</v>
      </c>
      <c r="O19" s="171"/>
      <c r="P19" s="240" t="s">
        <v>331</v>
      </c>
      <c r="Q19" s="134">
        <v>2</v>
      </c>
      <c r="R19" s="651" t="s">
        <v>78</v>
      </c>
      <c r="S19" s="134">
        <v>2000</v>
      </c>
      <c r="T19" s="134">
        <v>3</v>
      </c>
      <c r="U19" s="306">
        <v>1000</v>
      </c>
      <c r="V19" s="490">
        <f t="shared" si="7"/>
        <v>13.333333333333332</v>
      </c>
      <c r="X19" s="400"/>
      <c r="Y19" s="394" t="s">
        <v>301</v>
      </c>
      <c r="Z19" s="342">
        <v>500</v>
      </c>
      <c r="AA19" s="342">
        <v>2000</v>
      </c>
      <c r="AB19" s="393">
        <f t="shared" si="8"/>
        <v>250</v>
      </c>
      <c r="AC19" s="342">
        <v>1</v>
      </c>
      <c r="AD19" s="527">
        <f t="shared" si="9"/>
        <v>250</v>
      </c>
      <c r="AE19" s="343">
        <v>2470</v>
      </c>
      <c r="AF19" s="343">
        <v>500</v>
      </c>
      <c r="AG19" s="395">
        <f t="shared" si="10"/>
        <v>4.9400000000000004</v>
      </c>
      <c r="AH19" s="399">
        <f t="shared" si="11"/>
        <v>1235</v>
      </c>
    </row>
    <row r="20" spans="2:34" ht="14.25" thickBot="1" x14ac:dyDescent="0.2">
      <c r="B20" s="1201"/>
      <c r="C20" s="141" t="s">
        <v>115</v>
      </c>
      <c r="D20" s="142"/>
      <c r="E20" s="142"/>
      <c r="F20" s="142"/>
      <c r="G20" s="143"/>
      <c r="H20" s="150"/>
      <c r="I20" s="1200"/>
      <c r="J20" s="307"/>
      <c r="K20" s="436"/>
      <c r="L20" s="436"/>
      <c r="M20" s="436"/>
      <c r="N20" s="138"/>
      <c r="O20" s="171"/>
      <c r="P20" s="240" t="s">
        <v>333</v>
      </c>
      <c r="Q20" s="134">
        <v>2</v>
      </c>
      <c r="R20" s="296" t="s">
        <v>234</v>
      </c>
      <c r="S20" s="134">
        <v>1000</v>
      </c>
      <c r="T20" s="134">
        <v>3</v>
      </c>
      <c r="U20" s="306">
        <v>1000</v>
      </c>
      <c r="V20" s="490">
        <f t="shared" si="7"/>
        <v>6.6666666666666661</v>
      </c>
      <c r="X20" s="400" t="s">
        <v>310</v>
      </c>
      <c r="Y20" s="394" t="s">
        <v>591</v>
      </c>
      <c r="Z20" s="342">
        <v>500</v>
      </c>
      <c r="AA20" s="342">
        <v>150</v>
      </c>
      <c r="AB20" s="393">
        <f t="shared" si="8"/>
        <v>3333.3333333333335</v>
      </c>
      <c r="AC20" s="342">
        <v>1</v>
      </c>
      <c r="AD20" s="527">
        <f t="shared" si="9"/>
        <v>3333.3333333333335</v>
      </c>
      <c r="AE20" s="343">
        <v>8210</v>
      </c>
      <c r="AF20" s="343">
        <v>20000</v>
      </c>
      <c r="AG20" s="395">
        <f t="shared" si="10"/>
        <v>0.42</v>
      </c>
      <c r="AH20" s="399">
        <f t="shared" si="11"/>
        <v>1400</v>
      </c>
    </row>
    <row r="21" spans="2:34" ht="15" thickTop="1" thickBot="1" x14ac:dyDescent="0.2">
      <c r="B21" s="1202" t="s">
        <v>135</v>
      </c>
      <c r="C21" s="307"/>
      <c r="D21" s="307"/>
      <c r="E21" s="531"/>
      <c r="F21" s="307"/>
      <c r="G21" s="138"/>
      <c r="H21" s="150"/>
      <c r="I21" s="1200"/>
      <c r="J21" s="307"/>
      <c r="K21" s="436"/>
      <c r="L21" s="436"/>
      <c r="M21" s="436"/>
      <c r="N21" s="138"/>
      <c r="O21" s="171"/>
      <c r="P21" s="240" t="s">
        <v>351</v>
      </c>
      <c r="Q21" s="134">
        <v>2</v>
      </c>
      <c r="R21" s="651" t="s">
        <v>234</v>
      </c>
      <c r="S21" s="134">
        <v>1250</v>
      </c>
      <c r="T21" s="134">
        <v>10</v>
      </c>
      <c r="U21" s="306">
        <v>1000</v>
      </c>
      <c r="V21" s="490">
        <f t="shared" si="7"/>
        <v>2.5</v>
      </c>
      <c r="X21" s="400"/>
      <c r="Y21" s="394" t="s">
        <v>300</v>
      </c>
      <c r="Z21" s="342">
        <v>500</v>
      </c>
      <c r="AA21" s="342">
        <v>1000</v>
      </c>
      <c r="AB21" s="393">
        <f t="shared" si="8"/>
        <v>500</v>
      </c>
      <c r="AC21" s="342">
        <v>1</v>
      </c>
      <c r="AD21" s="527">
        <f t="shared" si="9"/>
        <v>500</v>
      </c>
      <c r="AE21" s="343">
        <v>2130</v>
      </c>
      <c r="AF21" s="343">
        <v>500</v>
      </c>
      <c r="AG21" s="395">
        <f t="shared" si="10"/>
        <v>4.26</v>
      </c>
      <c r="AH21" s="399">
        <f t="shared" si="11"/>
        <v>2130</v>
      </c>
    </row>
    <row r="22" spans="2:34" ht="14.25" thickBot="1" x14ac:dyDescent="0.2">
      <c r="B22" s="1200"/>
      <c r="C22" s="307"/>
      <c r="D22" s="307"/>
      <c r="E22" s="531"/>
      <c r="F22" s="307"/>
      <c r="G22" s="138"/>
      <c r="H22" s="150"/>
      <c r="I22" s="1201"/>
      <c r="J22" s="241" t="s">
        <v>592</v>
      </c>
      <c r="K22" s="157">
        <f>SUM(K18:K21)</f>
        <v>3.5</v>
      </c>
      <c r="L22" s="158">
        <f>SUM(L18:L21)</f>
        <v>1</v>
      </c>
      <c r="M22" s="159"/>
      <c r="N22" s="153">
        <f>SUM(N18:N21)</f>
        <v>294.7</v>
      </c>
      <c r="O22" s="171"/>
      <c r="P22" s="240" t="s">
        <v>352</v>
      </c>
      <c r="Q22" s="134">
        <v>4</v>
      </c>
      <c r="R22" s="651" t="s">
        <v>116</v>
      </c>
      <c r="S22" s="134">
        <v>7200</v>
      </c>
      <c r="T22" s="134">
        <v>10</v>
      </c>
      <c r="U22" s="306">
        <v>1000</v>
      </c>
      <c r="V22" s="490">
        <f t="shared" si="7"/>
        <v>28.8</v>
      </c>
      <c r="X22" s="400"/>
      <c r="Y22" s="394" t="s">
        <v>301</v>
      </c>
      <c r="Z22" s="342">
        <v>500</v>
      </c>
      <c r="AA22" s="342">
        <v>1500</v>
      </c>
      <c r="AB22" s="393">
        <f t="shared" si="8"/>
        <v>333.33333333333331</v>
      </c>
      <c r="AC22" s="342">
        <v>1</v>
      </c>
      <c r="AD22" s="527">
        <f t="shared" si="9"/>
        <v>333.33333333333331</v>
      </c>
      <c r="AE22" s="343">
        <v>2470</v>
      </c>
      <c r="AF22" s="343">
        <v>500</v>
      </c>
      <c r="AG22" s="395">
        <f t="shared" si="10"/>
        <v>4.9400000000000004</v>
      </c>
      <c r="AH22" s="399">
        <f t="shared" si="11"/>
        <v>1646.6666666666667</v>
      </c>
    </row>
    <row r="23" spans="2:34" ht="15" thickTop="1" thickBot="1" x14ac:dyDescent="0.2">
      <c r="B23" s="1200"/>
      <c r="C23" s="307"/>
      <c r="D23" s="307"/>
      <c r="E23" s="531"/>
      <c r="F23" s="307"/>
      <c r="G23" s="138"/>
      <c r="H23" s="150"/>
      <c r="I23" s="1202" t="s">
        <v>144</v>
      </c>
      <c r="J23" s="307"/>
      <c r="K23" s="436"/>
      <c r="L23" s="436"/>
      <c r="M23" s="436"/>
      <c r="N23" s="138"/>
      <c r="O23" s="171"/>
      <c r="P23" s="240" t="s">
        <v>353</v>
      </c>
      <c r="Q23" s="134">
        <v>2</v>
      </c>
      <c r="R23" s="651" t="s">
        <v>116</v>
      </c>
      <c r="S23" s="134">
        <v>10000</v>
      </c>
      <c r="T23" s="134">
        <v>10</v>
      </c>
      <c r="U23" s="306">
        <v>1000</v>
      </c>
      <c r="V23" s="490">
        <f t="shared" si="7"/>
        <v>20</v>
      </c>
      <c r="X23" s="400"/>
      <c r="Y23" s="394" t="s">
        <v>593</v>
      </c>
      <c r="Z23" s="342">
        <v>500</v>
      </c>
      <c r="AA23" s="342">
        <v>3000</v>
      </c>
      <c r="AB23" s="393">
        <f t="shared" si="8"/>
        <v>166.66666666666666</v>
      </c>
      <c r="AC23" s="342">
        <v>1</v>
      </c>
      <c r="AD23" s="527">
        <f t="shared" si="9"/>
        <v>166.66666666666666</v>
      </c>
      <c r="AE23" s="343">
        <v>4900</v>
      </c>
      <c r="AF23" s="343">
        <v>250</v>
      </c>
      <c r="AG23" s="395">
        <f t="shared" si="10"/>
        <v>19.600000000000001</v>
      </c>
      <c r="AH23" s="399">
        <f t="shared" si="11"/>
        <v>3266.6666666666665</v>
      </c>
    </row>
    <row r="24" spans="2:34" ht="14.25" thickBot="1" x14ac:dyDescent="0.2">
      <c r="B24" s="1203"/>
      <c r="C24" s="144" t="s">
        <v>118</v>
      </c>
      <c r="D24" s="145"/>
      <c r="E24" s="145"/>
      <c r="F24" s="152"/>
      <c r="G24" s="146"/>
      <c r="I24" s="1200"/>
      <c r="J24" s="307"/>
      <c r="K24" s="436"/>
      <c r="L24" s="436"/>
      <c r="M24" s="436"/>
      <c r="N24" s="138"/>
      <c r="O24" s="171"/>
      <c r="P24" s="240" t="s">
        <v>354</v>
      </c>
      <c r="Q24" s="134">
        <v>1</v>
      </c>
      <c r="R24" s="651" t="s">
        <v>234</v>
      </c>
      <c r="S24" s="134">
        <v>2500</v>
      </c>
      <c r="T24" s="134">
        <v>10</v>
      </c>
      <c r="U24" s="306">
        <v>1000</v>
      </c>
      <c r="V24" s="490">
        <f t="shared" si="7"/>
        <v>2.5</v>
      </c>
      <c r="X24" s="400"/>
      <c r="Y24" s="394" t="s">
        <v>594</v>
      </c>
      <c r="Z24" s="342">
        <v>500</v>
      </c>
      <c r="AA24" s="342">
        <v>3000</v>
      </c>
      <c r="AB24" s="393">
        <f t="shared" si="8"/>
        <v>166.66666666666666</v>
      </c>
      <c r="AC24" s="342">
        <v>1</v>
      </c>
      <c r="AD24" s="527">
        <f t="shared" si="9"/>
        <v>166.66666666666666</v>
      </c>
      <c r="AE24" s="343">
        <v>4270</v>
      </c>
      <c r="AF24" s="343">
        <v>500</v>
      </c>
      <c r="AG24" s="395">
        <f t="shared" si="10"/>
        <v>8.5399999999999991</v>
      </c>
      <c r="AH24" s="399">
        <f t="shared" si="11"/>
        <v>1423.333333333333</v>
      </c>
    </row>
    <row r="25" spans="2:34" ht="14.25" thickBot="1" x14ac:dyDescent="0.2">
      <c r="H25" s="151"/>
      <c r="I25" s="1201"/>
      <c r="J25" s="241" t="s">
        <v>592</v>
      </c>
      <c r="K25" s="157"/>
      <c r="L25" s="158"/>
      <c r="M25" s="159"/>
      <c r="N25" s="153"/>
      <c r="O25" s="171"/>
      <c r="P25" s="240" t="s">
        <v>355</v>
      </c>
      <c r="Q25" s="134">
        <v>1</v>
      </c>
      <c r="R25" s="651" t="s">
        <v>234</v>
      </c>
      <c r="S25" s="134">
        <v>3000</v>
      </c>
      <c r="T25" s="134">
        <v>10</v>
      </c>
      <c r="U25" s="306">
        <v>1000</v>
      </c>
      <c r="V25" s="490">
        <f t="shared" si="7"/>
        <v>3</v>
      </c>
      <c r="X25" s="400"/>
      <c r="Y25" s="394"/>
      <c r="Z25" s="342"/>
      <c r="AA25" s="342"/>
      <c r="AB25" s="393"/>
      <c r="AC25" s="342"/>
      <c r="AD25" s="398"/>
      <c r="AE25" s="343"/>
      <c r="AF25" s="343"/>
      <c r="AG25" s="395"/>
      <c r="AH25" s="399"/>
    </row>
    <row r="26" spans="2:34" ht="15" thickTop="1" thickBot="1" x14ac:dyDescent="0.2">
      <c r="B26" s="5" t="s">
        <v>595</v>
      </c>
      <c r="C26" s="5"/>
      <c r="D26" s="28"/>
      <c r="E26" s="5"/>
      <c r="F26" s="28"/>
      <c r="G26" s="29"/>
      <c r="H26" s="149"/>
      <c r="I26" s="1202" t="s">
        <v>238</v>
      </c>
      <c r="J26" s="307"/>
      <c r="K26" s="436"/>
      <c r="L26" s="436"/>
      <c r="M26" s="436"/>
      <c r="N26" s="138"/>
      <c r="O26" s="171"/>
      <c r="P26" s="240" t="s">
        <v>357</v>
      </c>
      <c r="Q26" s="134">
        <v>1</v>
      </c>
      <c r="R26" s="651" t="s">
        <v>234</v>
      </c>
      <c r="S26" s="134">
        <v>15000</v>
      </c>
      <c r="T26" s="134">
        <v>10</v>
      </c>
      <c r="U26" s="306">
        <v>1000</v>
      </c>
      <c r="V26" s="490">
        <f t="shared" si="7"/>
        <v>15</v>
      </c>
      <c r="X26" s="400"/>
      <c r="Y26" s="397"/>
      <c r="Z26" s="341"/>
      <c r="AA26" s="341"/>
      <c r="AB26" s="396"/>
      <c r="AC26" s="342"/>
      <c r="AD26" s="342"/>
      <c r="AE26" s="343"/>
      <c r="AF26" s="343"/>
      <c r="AG26" s="395"/>
      <c r="AH26" s="399">
        <f t="shared" si="11"/>
        <v>0</v>
      </c>
    </row>
    <row r="27" spans="2:34" ht="14.25" thickBot="1" x14ac:dyDescent="0.2">
      <c r="B27" s="516" t="s">
        <v>70</v>
      </c>
      <c r="C27" s="517" t="s">
        <v>107</v>
      </c>
      <c r="D27" s="517" t="s">
        <v>108</v>
      </c>
      <c r="E27" s="517" t="s">
        <v>109</v>
      </c>
      <c r="F27" s="517" t="s">
        <v>21</v>
      </c>
      <c r="G27" s="510" t="s">
        <v>110</v>
      </c>
      <c r="H27" s="150"/>
      <c r="I27" s="1200"/>
      <c r="J27" s="307"/>
      <c r="K27" s="436"/>
      <c r="L27" s="436"/>
      <c r="M27" s="436"/>
      <c r="N27" s="138"/>
      <c r="O27" s="171"/>
      <c r="P27" s="240" t="s">
        <v>356</v>
      </c>
      <c r="Q27" s="134">
        <v>1</v>
      </c>
      <c r="R27" s="651" t="s">
        <v>234</v>
      </c>
      <c r="S27" s="134">
        <v>90000</v>
      </c>
      <c r="T27" s="134">
        <v>10</v>
      </c>
      <c r="U27" s="306">
        <v>1000</v>
      </c>
      <c r="V27" s="490">
        <f t="shared" si="7"/>
        <v>90</v>
      </c>
      <c r="X27" s="402"/>
      <c r="Y27" s="403" t="s">
        <v>115</v>
      </c>
      <c r="Z27" s="404"/>
      <c r="AA27" s="404"/>
      <c r="AB27" s="405"/>
      <c r="AC27" s="404"/>
      <c r="AD27" s="404"/>
      <c r="AE27" s="404"/>
      <c r="AF27" s="404"/>
      <c r="AG27" s="418"/>
      <c r="AH27" s="406">
        <f>SUM(AH16:AH26)</f>
        <v>17696.666666666664</v>
      </c>
    </row>
    <row r="28" spans="2:34" ht="14.25" thickBot="1" x14ac:dyDescent="0.2">
      <c r="B28" s="1209" t="s">
        <v>27</v>
      </c>
      <c r="C28" s="307" t="s">
        <v>1025</v>
      </c>
      <c r="D28" s="307">
        <f>AD4</f>
        <v>12500</v>
      </c>
      <c r="E28" s="531" t="s">
        <v>596</v>
      </c>
      <c r="F28" s="537">
        <f>AG4</f>
        <v>0.28000000000000003</v>
      </c>
      <c r="G28" s="137">
        <f t="shared" ref="G28:G36" si="13">D28*F28</f>
        <v>3500.0000000000005</v>
      </c>
      <c r="H28" s="150"/>
      <c r="I28" s="1201"/>
      <c r="J28" s="241" t="s">
        <v>597</v>
      </c>
      <c r="K28" s="157"/>
      <c r="L28" s="158"/>
      <c r="M28" s="159"/>
      <c r="N28" s="153"/>
      <c r="O28" s="171"/>
      <c r="P28" s="240"/>
      <c r="Q28" s="134"/>
      <c r="R28" s="651"/>
      <c r="S28" s="134"/>
      <c r="T28" s="134"/>
      <c r="U28" s="306"/>
      <c r="V28" s="164"/>
      <c r="X28" s="401"/>
      <c r="Y28" s="394" t="s">
        <v>598</v>
      </c>
      <c r="Z28" s="342">
        <v>100</v>
      </c>
      <c r="AA28" s="342">
        <v>100</v>
      </c>
      <c r="AB28" s="393">
        <f t="shared" ref="AB28" si="14">Z28/AA28*1000</f>
        <v>1000</v>
      </c>
      <c r="AC28" s="342">
        <v>3</v>
      </c>
      <c r="AD28" s="527">
        <f t="shared" ref="AD28" si="15">AB28*AC28</f>
        <v>3000</v>
      </c>
      <c r="AE28" s="343">
        <v>45750</v>
      </c>
      <c r="AF28" s="343">
        <v>22000</v>
      </c>
      <c r="AG28" s="395">
        <f t="shared" ref="AG28" si="16">ROUNDUP((AE28/AF28),2)</f>
        <v>2.0799999999999996</v>
      </c>
      <c r="AH28" s="399">
        <f>AB28*AC28*AG28</f>
        <v>6239.9999999999991</v>
      </c>
    </row>
    <row r="29" spans="2:34" ht="14.25" thickTop="1" x14ac:dyDescent="0.15">
      <c r="B29" s="1200"/>
      <c r="C29" s="307" t="s">
        <v>1026</v>
      </c>
      <c r="D29" s="307">
        <f t="shared" ref="D29:D36" si="17">AD5</f>
        <v>166.66666666666666</v>
      </c>
      <c r="E29" s="531" t="s">
        <v>599</v>
      </c>
      <c r="F29" s="537">
        <f t="shared" ref="F29:F36" si="18">AG5</f>
        <v>11.56</v>
      </c>
      <c r="G29" s="138">
        <f t="shared" si="13"/>
        <v>1926.6666666666667</v>
      </c>
      <c r="H29" s="150"/>
      <c r="I29" s="1202" t="s">
        <v>140</v>
      </c>
      <c r="J29" s="307"/>
      <c r="K29" s="436"/>
      <c r="L29" s="436"/>
      <c r="M29" s="436"/>
      <c r="N29" s="138"/>
      <c r="O29" s="27"/>
      <c r="P29" s="240"/>
      <c r="Q29" s="134"/>
      <c r="R29" s="651"/>
      <c r="S29" s="134"/>
      <c r="T29" s="134"/>
      <c r="U29" s="306"/>
      <c r="V29" s="164"/>
      <c r="X29" s="400" t="s">
        <v>313</v>
      </c>
      <c r="Y29" s="394"/>
      <c r="Z29" s="342"/>
      <c r="AA29" s="342"/>
      <c r="AB29" s="393"/>
      <c r="AC29" s="342"/>
      <c r="AD29" s="527"/>
      <c r="AE29" s="343"/>
      <c r="AF29" s="343"/>
      <c r="AG29" s="395"/>
      <c r="AH29" s="399"/>
    </row>
    <row r="30" spans="2:34" x14ac:dyDescent="0.15">
      <c r="B30" s="1200"/>
      <c r="C30" s="307" t="s">
        <v>1027</v>
      </c>
      <c r="D30" s="307">
        <f t="shared" si="17"/>
        <v>833.33333333333337</v>
      </c>
      <c r="E30" s="531" t="s">
        <v>599</v>
      </c>
      <c r="F30" s="537">
        <f t="shared" si="18"/>
        <v>1.43</v>
      </c>
      <c r="G30" s="138">
        <f t="shared" si="13"/>
        <v>1191.6666666666667</v>
      </c>
      <c r="H30" s="150"/>
      <c r="I30" s="1200"/>
      <c r="J30" s="307"/>
      <c r="K30" s="436"/>
      <c r="L30" s="436"/>
      <c r="M30" s="436"/>
      <c r="N30" s="138"/>
      <c r="P30" s="659"/>
      <c r="Q30" s="660"/>
      <c r="R30" s="660"/>
      <c r="S30" s="660"/>
      <c r="T30" s="660"/>
      <c r="U30" s="661"/>
      <c r="V30" s="662"/>
      <c r="X30" s="400"/>
      <c r="Y30" s="423"/>
      <c r="Z30" s="424"/>
      <c r="AA30" s="424"/>
      <c r="AB30" s="425"/>
      <c r="AC30" s="424"/>
      <c r="AD30" s="426"/>
      <c r="AE30" s="427"/>
      <c r="AF30" s="427"/>
      <c r="AG30" s="428"/>
      <c r="AH30" s="429"/>
    </row>
    <row r="31" spans="2:34" ht="14.25" thickBot="1" x14ac:dyDescent="0.2">
      <c r="B31" s="1200"/>
      <c r="C31" s="307" t="s">
        <v>1028</v>
      </c>
      <c r="D31" s="307">
        <f t="shared" si="17"/>
        <v>500</v>
      </c>
      <c r="E31" s="531" t="s">
        <v>599</v>
      </c>
      <c r="F31" s="537">
        <f t="shared" si="18"/>
        <v>4.0599999999999996</v>
      </c>
      <c r="G31" s="138">
        <f t="shared" si="13"/>
        <v>2029.9999999999998</v>
      </c>
      <c r="H31" s="150"/>
      <c r="I31" s="1203"/>
      <c r="J31" s="242" t="s">
        <v>600</v>
      </c>
      <c r="K31" s="160"/>
      <c r="L31" s="538"/>
      <c r="M31" s="163"/>
      <c r="N31" s="539"/>
      <c r="P31" s="655"/>
      <c r="Q31" s="656"/>
      <c r="R31" s="657"/>
      <c r="S31" s="656"/>
      <c r="T31" s="656"/>
      <c r="U31" s="581"/>
      <c r="V31" s="658"/>
      <c r="X31" s="402"/>
      <c r="Y31" s="403" t="s">
        <v>115</v>
      </c>
      <c r="Z31" s="404"/>
      <c r="AA31" s="404"/>
      <c r="AB31" s="405"/>
      <c r="AC31" s="404"/>
      <c r="AD31" s="404"/>
      <c r="AE31" s="404"/>
      <c r="AF31" s="404"/>
      <c r="AG31" s="418"/>
      <c r="AH31" s="406">
        <f>SUM(AH28:AH29)</f>
        <v>6239.9999999999991</v>
      </c>
    </row>
    <row r="32" spans="2:34" ht="14.25" thickBot="1" x14ac:dyDescent="0.2">
      <c r="B32" s="1200"/>
      <c r="C32" s="307" t="s">
        <v>1029</v>
      </c>
      <c r="D32" s="307">
        <f t="shared" si="17"/>
        <v>5000</v>
      </c>
      <c r="E32" s="531" t="s">
        <v>599</v>
      </c>
      <c r="F32" s="537">
        <f t="shared" si="18"/>
        <v>0.21000000000000002</v>
      </c>
      <c r="G32" s="138">
        <f t="shared" si="13"/>
        <v>1050</v>
      </c>
      <c r="H32" s="150"/>
      <c r="I32" s="130"/>
      <c r="J32" s="130"/>
      <c r="K32" s="130"/>
      <c r="L32" s="130"/>
      <c r="M32" s="130"/>
      <c r="N32" s="130"/>
      <c r="P32" s="240"/>
      <c r="Q32" s="134"/>
      <c r="R32" s="506"/>
      <c r="S32" s="134"/>
      <c r="T32" s="134"/>
      <c r="U32" s="306"/>
      <c r="V32" s="164"/>
      <c r="X32" s="540"/>
      <c r="Y32" s="541" t="s">
        <v>601</v>
      </c>
      <c r="Z32" s="527">
        <v>500</v>
      </c>
      <c r="AA32" s="527">
        <v>1000</v>
      </c>
      <c r="AB32" s="526">
        <f t="shared" ref="AB32:AB33" si="19">Z32/AA32*1000</f>
        <v>500</v>
      </c>
      <c r="AC32" s="527">
        <v>1</v>
      </c>
      <c r="AD32" s="527">
        <f t="shared" ref="AD32:AD33" si="20">AB32*AC32</f>
        <v>500</v>
      </c>
      <c r="AE32" s="528">
        <v>6520</v>
      </c>
      <c r="AF32" s="528">
        <v>5000</v>
      </c>
      <c r="AG32" s="529">
        <f t="shared" ref="AG32:AG33" si="21">ROUNDUP((AE32/AF32),2)</f>
        <v>1.31</v>
      </c>
      <c r="AH32" s="530">
        <f t="shared" ref="AH32:AH33" si="22">AB32*AC32*AG32</f>
        <v>655</v>
      </c>
    </row>
    <row r="33" spans="2:34" ht="14.25" thickBot="1" x14ac:dyDescent="0.2">
      <c r="B33" s="1200"/>
      <c r="C33" s="307" t="s">
        <v>1030</v>
      </c>
      <c r="D33" s="307">
        <f t="shared" si="17"/>
        <v>2500</v>
      </c>
      <c r="E33" s="531" t="s">
        <v>599</v>
      </c>
      <c r="F33" s="537">
        <f t="shared" si="18"/>
        <v>1.51</v>
      </c>
      <c r="G33" s="138">
        <f t="shared" si="13"/>
        <v>3775</v>
      </c>
      <c r="H33" s="150"/>
      <c r="I33" s="561" t="s">
        <v>189</v>
      </c>
      <c r="J33" s="561"/>
      <c r="K33" s="118"/>
      <c r="L33" s="118"/>
      <c r="M33" s="118"/>
      <c r="P33" s="240"/>
      <c r="Q33" s="134"/>
      <c r="R33" s="506"/>
      <c r="S33" s="134"/>
      <c r="T33" s="134"/>
      <c r="U33" s="306"/>
      <c r="V33" s="164"/>
      <c r="X33" s="400" t="s">
        <v>314</v>
      </c>
      <c r="Y33" s="394" t="s">
        <v>602</v>
      </c>
      <c r="Z33" s="342">
        <v>400</v>
      </c>
      <c r="AA33" s="342">
        <v>3000</v>
      </c>
      <c r="AB33" s="393">
        <f t="shared" si="19"/>
        <v>133.33333333333334</v>
      </c>
      <c r="AC33" s="342">
        <v>1</v>
      </c>
      <c r="AD33" s="527">
        <f t="shared" si="20"/>
        <v>133.33333333333334</v>
      </c>
      <c r="AE33" s="343">
        <v>7990</v>
      </c>
      <c r="AF33" s="343">
        <v>500</v>
      </c>
      <c r="AG33" s="395">
        <f t="shared" si="21"/>
        <v>15.98</v>
      </c>
      <c r="AH33" s="399">
        <f t="shared" si="22"/>
        <v>2130.666666666667</v>
      </c>
    </row>
    <row r="34" spans="2:34" ht="14.25" thickBot="1" x14ac:dyDescent="0.2">
      <c r="B34" s="1200"/>
      <c r="C34" s="307" t="s">
        <v>1040</v>
      </c>
      <c r="D34" s="307">
        <f t="shared" si="17"/>
        <v>333.33333333333331</v>
      </c>
      <c r="E34" s="531" t="s">
        <v>603</v>
      </c>
      <c r="F34" s="537">
        <f t="shared" si="18"/>
        <v>9.26</v>
      </c>
      <c r="G34" s="138">
        <f t="shared" si="13"/>
        <v>3086.6666666666665</v>
      </c>
      <c r="H34" s="150"/>
      <c r="I34" s="224" t="s">
        <v>177</v>
      </c>
      <c r="J34" s="565" t="s">
        <v>3</v>
      </c>
      <c r="K34" s="1166" t="s">
        <v>178</v>
      </c>
      <c r="L34" s="1167"/>
      <c r="M34" s="566" t="s">
        <v>233</v>
      </c>
      <c r="N34" s="567" t="s">
        <v>473</v>
      </c>
      <c r="P34" s="508" t="s">
        <v>182</v>
      </c>
      <c r="Q34" s="249"/>
      <c r="R34" s="249"/>
      <c r="S34" s="249"/>
      <c r="T34" s="249"/>
      <c r="U34" s="168"/>
      <c r="V34" s="542">
        <f>SUM(V15:V33)</f>
        <v>326.65714285714284</v>
      </c>
      <c r="X34" s="400"/>
      <c r="Y34" s="394"/>
      <c r="Z34" s="342"/>
      <c r="AA34" s="342"/>
      <c r="AB34" s="393"/>
      <c r="AC34" s="342"/>
      <c r="AD34" s="398"/>
      <c r="AE34" s="343"/>
      <c r="AF34" s="343"/>
      <c r="AG34" s="395"/>
      <c r="AH34" s="399"/>
    </row>
    <row r="35" spans="2:34" ht="13.5" customHeight="1" x14ac:dyDescent="0.15">
      <c r="B35" s="1200"/>
      <c r="C35" s="307" t="s">
        <v>1042</v>
      </c>
      <c r="D35" s="307">
        <f t="shared" si="17"/>
        <v>1250</v>
      </c>
      <c r="E35" s="531" t="s">
        <v>599</v>
      </c>
      <c r="F35" s="537">
        <f t="shared" si="18"/>
        <v>0.88</v>
      </c>
      <c r="G35" s="138">
        <f t="shared" si="13"/>
        <v>1100</v>
      </c>
      <c r="H35" s="150"/>
      <c r="I35" s="1168" t="s">
        <v>0</v>
      </c>
      <c r="J35" s="147" t="s">
        <v>337</v>
      </c>
      <c r="K35" s="1174">
        <v>2160000</v>
      </c>
      <c r="L35" s="1174"/>
      <c r="M35" s="652">
        <v>1000</v>
      </c>
      <c r="N35" s="231">
        <f>+K35/M35*10*0.014*0.3</f>
        <v>90.720000000000013</v>
      </c>
      <c r="X35" s="400"/>
      <c r="Y35" s="394"/>
      <c r="Z35" s="342"/>
      <c r="AA35" s="342"/>
      <c r="AB35" s="393"/>
      <c r="AC35" s="342"/>
      <c r="AD35" s="398"/>
      <c r="AE35" s="343"/>
      <c r="AF35" s="343"/>
      <c r="AG35" s="395"/>
      <c r="AH35" s="399"/>
    </row>
    <row r="36" spans="2:34" ht="14.25" thickBot="1" x14ac:dyDescent="0.2">
      <c r="B36" s="1200"/>
      <c r="C36" s="307" t="s">
        <v>1043</v>
      </c>
      <c r="D36" s="307">
        <f t="shared" si="17"/>
        <v>333.33333333333331</v>
      </c>
      <c r="E36" s="531" t="s">
        <v>599</v>
      </c>
      <c r="F36" s="537">
        <f t="shared" si="18"/>
        <v>7.38</v>
      </c>
      <c r="G36" s="138">
        <f t="shared" si="13"/>
        <v>2460</v>
      </c>
      <c r="H36" s="150"/>
      <c r="I36" s="1169"/>
      <c r="J36" s="147" t="s">
        <v>338</v>
      </c>
      <c r="K36" s="1174">
        <v>3024000</v>
      </c>
      <c r="L36" s="1174"/>
      <c r="M36" s="652">
        <v>1000</v>
      </c>
      <c r="N36" s="231">
        <f>+K36/M36*10*0.014*0.3</f>
        <v>127.008</v>
      </c>
      <c r="P36" s="561" t="s">
        <v>183</v>
      </c>
      <c r="Q36" s="118"/>
      <c r="R36" s="118"/>
      <c r="S36" s="118"/>
      <c r="T36" s="118"/>
      <c r="X36" s="435"/>
      <c r="Y36" s="403" t="s">
        <v>115</v>
      </c>
      <c r="Z36" s="404"/>
      <c r="AA36" s="404"/>
      <c r="AB36" s="405"/>
      <c r="AC36" s="404"/>
      <c r="AD36" s="404"/>
      <c r="AE36" s="404"/>
      <c r="AF36" s="404"/>
      <c r="AG36" s="418"/>
      <c r="AH36" s="406">
        <f>SUM(AH32:AH35)</f>
        <v>2785.666666666667</v>
      </c>
    </row>
    <row r="37" spans="2:34" ht="14.25" thickBot="1" x14ac:dyDescent="0.2">
      <c r="B37" s="1200"/>
      <c r="C37" s="307"/>
      <c r="D37" s="307"/>
      <c r="E37" s="531"/>
      <c r="F37" s="307"/>
      <c r="G37" s="138"/>
      <c r="H37" s="150"/>
      <c r="I37" s="1169"/>
      <c r="J37" s="147"/>
      <c r="K37" s="1174"/>
      <c r="L37" s="1174"/>
      <c r="M37" s="652"/>
      <c r="N37" s="231"/>
      <c r="O37" s="161"/>
      <c r="P37" s="224" t="s">
        <v>172</v>
      </c>
      <c r="Q37" s="1175" t="s">
        <v>184</v>
      </c>
      <c r="R37" s="1175"/>
      <c r="S37" s="653" t="s">
        <v>187</v>
      </c>
      <c r="T37" s="653" t="s">
        <v>186</v>
      </c>
      <c r="U37" s="570" t="s">
        <v>233</v>
      </c>
      <c r="V37" s="546" t="s">
        <v>473</v>
      </c>
      <c r="X37" s="402"/>
      <c r="Y37" s="430" t="s">
        <v>282</v>
      </c>
      <c r="Z37" s="431"/>
      <c r="AA37" s="431"/>
      <c r="AB37" s="432"/>
      <c r="AC37" s="431"/>
      <c r="AD37" s="431"/>
      <c r="AE37" s="431"/>
      <c r="AF37" s="431"/>
      <c r="AG37" s="431"/>
      <c r="AH37" s="433">
        <f>AH15+AH27+AH31+AH36</f>
        <v>46842.333333333328</v>
      </c>
    </row>
    <row r="38" spans="2:34" ht="14.25" thickBot="1" x14ac:dyDescent="0.2">
      <c r="B38" s="1201"/>
      <c r="C38" s="139" t="s">
        <v>114</v>
      </c>
      <c r="D38" s="139"/>
      <c r="E38" s="139"/>
      <c r="F38" s="139"/>
      <c r="G38" s="140">
        <f>SUM(G28:G37)</f>
        <v>20120</v>
      </c>
      <c r="H38" s="150"/>
      <c r="I38" s="1169"/>
      <c r="J38" s="147"/>
      <c r="K38" s="1174"/>
      <c r="L38" s="1174"/>
      <c r="M38" s="652"/>
      <c r="N38" s="231"/>
      <c r="O38" s="161"/>
      <c r="P38" s="1176" t="s">
        <v>185</v>
      </c>
      <c r="Q38" s="228" t="s">
        <v>475</v>
      </c>
      <c r="R38" s="665" t="s">
        <v>847</v>
      </c>
      <c r="S38" s="229"/>
      <c r="T38" s="246"/>
      <c r="U38" s="229">
        <v>10</v>
      </c>
      <c r="V38" s="231">
        <v>3236</v>
      </c>
      <c r="X38" s="344"/>
      <c r="Y38" s="344"/>
      <c r="Z38" s="344"/>
      <c r="AA38" s="344"/>
      <c r="AB38" s="344"/>
      <c r="AC38" s="345"/>
      <c r="AD38" s="345"/>
      <c r="AE38" s="344"/>
      <c r="AF38" s="344"/>
      <c r="AG38" s="344"/>
      <c r="AH38" s="345"/>
    </row>
    <row r="39" spans="2:34" ht="15" thickTop="1" thickBot="1" x14ac:dyDescent="0.2">
      <c r="B39" s="1202" t="s">
        <v>136</v>
      </c>
      <c r="C39" s="307" t="s">
        <v>1025</v>
      </c>
      <c r="D39" s="307">
        <f>AD16</f>
        <v>6250</v>
      </c>
      <c r="E39" s="531" t="s">
        <v>599</v>
      </c>
      <c r="F39" s="537">
        <f>AG16</f>
        <v>0.42</v>
      </c>
      <c r="G39" s="138">
        <f>D39*F39</f>
        <v>2625</v>
      </c>
      <c r="H39" s="150"/>
      <c r="I39" s="1169"/>
      <c r="J39" s="147" t="s">
        <v>474</v>
      </c>
      <c r="K39" s="1174">
        <v>380</v>
      </c>
      <c r="L39" s="1174"/>
      <c r="M39" s="652">
        <v>200</v>
      </c>
      <c r="N39" s="231">
        <f>M39*380/10</f>
        <v>7600</v>
      </c>
      <c r="O39" s="161"/>
      <c r="P39" s="1177"/>
      <c r="Q39" s="228"/>
      <c r="R39" s="245"/>
      <c r="S39" s="229"/>
      <c r="T39" s="246"/>
      <c r="U39" s="229"/>
      <c r="V39" s="231"/>
      <c r="X39" s="336" t="s">
        <v>283</v>
      </c>
      <c r="Y39" s="344"/>
      <c r="Z39" s="344"/>
      <c r="AA39" s="344"/>
      <c r="AB39" s="344"/>
      <c r="AC39" s="345"/>
      <c r="AD39" s="345"/>
      <c r="AE39" s="344"/>
      <c r="AF39" s="344"/>
      <c r="AG39" s="344"/>
      <c r="AH39" s="345"/>
    </row>
    <row r="40" spans="2:34" ht="15" customHeight="1" thickBot="1" x14ac:dyDescent="0.2">
      <c r="B40" s="1200"/>
      <c r="C40" s="307" t="s">
        <v>1026</v>
      </c>
      <c r="D40" s="307">
        <f t="shared" ref="D40:D47" si="23">AD17</f>
        <v>500</v>
      </c>
      <c r="E40" s="531" t="s">
        <v>599</v>
      </c>
      <c r="F40" s="537">
        <f t="shared" ref="F40:F47" si="24">AG17</f>
        <v>4.4800000000000004</v>
      </c>
      <c r="G40" s="138">
        <f t="shared" ref="G40:G50" si="25">D40*F40</f>
        <v>2240</v>
      </c>
      <c r="H40" s="150"/>
      <c r="I40" s="1169"/>
      <c r="J40" s="147"/>
      <c r="K40" s="1174"/>
      <c r="L40" s="1174"/>
      <c r="M40" s="652"/>
      <c r="N40" s="231"/>
      <c r="O40" s="161"/>
      <c r="P40" s="1177"/>
      <c r="Q40" s="228"/>
      <c r="R40" s="245"/>
      <c r="S40" s="229"/>
      <c r="T40" s="246"/>
      <c r="U40" s="229"/>
      <c r="V40" s="231"/>
      <c r="X40" s="346"/>
      <c r="Y40" s="347"/>
      <c r="Z40" s="348" t="s">
        <v>604</v>
      </c>
      <c r="AA40" s="349" t="s">
        <v>275</v>
      </c>
      <c r="AB40" s="349" t="s">
        <v>284</v>
      </c>
      <c r="AC40" s="339" t="s">
        <v>277</v>
      </c>
      <c r="AD40" s="339"/>
      <c r="AE40" s="339" t="s">
        <v>278</v>
      </c>
      <c r="AF40" s="339" t="s">
        <v>285</v>
      </c>
      <c r="AG40" s="339" t="s">
        <v>286</v>
      </c>
      <c r="AH40" s="350" t="s">
        <v>287</v>
      </c>
    </row>
    <row r="41" spans="2:34" x14ac:dyDescent="0.15">
      <c r="B41" s="1200"/>
      <c r="C41" s="307" t="s">
        <v>1027</v>
      </c>
      <c r="D41" s="307">
        <f t="shared" si="23"/>
        <v>125</v>
      </c>
      <c r="E41" s="531" t="s">
        <v>599</v>
      </c>
      <c r="F41" s="537">
        <f t="shared" si="24"/>
        <v>13.84</v>
      </c>
      <c r="G41" s="138">
        <f t="shared" si="25"/>
        <v>1730</v>
      </c>
      <c r="H41" s="150"/>
      <c r="I41" s="1169"/>
      <c r="J41" s="147"/>
      <c r="K41" s="1174"/>
      <c r="L41" s="1174"/>
      <c r="M41" s="652"/>
      <c r="N41" s="231"/>
      <c r="O41" s="161"/>
      <c r="P41" s="1177"/>
      <c r="Q41" s="228"/>
      <c r="R41" s="245"/>
      <c r="S41" s="229"/>
      <c r="T41" s="246"/>
      <c r="U41" s="229"/>
      <c r="V41" s="231"/>
      <c r="X41" s="1224" t="s">
        <v>288</v>
      </c>
      <c r="Y41" s="351"/>
      <c r="Z41" s="352"/>
      <c r="AA41" s="353"/>
      <c r="AB41" s="354"/>
      <c r="AC41" s="354"/>
      <c r="AD41" s="419"/>
      <c r="AE41" s="355"/>
      <c r="AF41" s="356"/>
      <c r="AG41" s="357" t="e">
        <f>ROUNDUP((AE41/AF41),2)</f>
        <v>#DIV/0!</v>
      </c>
      <c r="AH41" s="358" t="e">
        <f>Z41*AG41</f>
        <v>#DIV/0!</v>
      </c>
    </row>
    <row r="42" spans="2:34" ht="14.25" thickBot="1" x14ac:dyDescent="0.2">
      <c r="B42" s="1200"/>
      <c r="C42" s="307" t="s">
        <v>1028</v>
      </c>
      <c r="D42" s="307">
        <f t="shared" si="23"/>
        <v>250</v>
      </c>
      <c r="E42" s="531" t="s">
        <v>605</v>
      </c>
      <c r="F42" s="537">
        <f t="shared" si="24"/>
        <v>4.9400000000000004</v>
      </c>
      <c r="G42" s="138">
        <f t="shared" si="25"/>
        <v>1235</v>
      </c>
      <c r="H42" s="150"/>
      <c r="I42" s="1170"/>
      <c r="J42" s="225" t="s">
        <v>115</v>
      </c>
      <c r="K42" s="1179"/>
      <c r="L42" s="1180"/>
      <c r="M42" s="226"/>
      <c r="N42" s="230">
        <f>SUM(N35:N41)</f>
        <v>7817.7280000000001</v>
      </c>
      <c r="O42" s="161"/>
      <c r="P42" s="1177"/>
      <c r="Q42" s="228"/>
      <c r="R42" s="245"/>
      <c r="S42" s="229"/>
      <c r="T42" s="246"/>
      <c r="U42" s="229"/>
      <c r="V42" s="231"/>
      <c r="X42" s="1220"/>
      <c r="Y42" s="359"/>
      <c r="Z42" s="360"/>
      <c r="AA42" s="360"/>
      <c r="AB42" s="361"/>
      <c r="AC42" s="361"/>
      <c r="AD42" s="363"/>
      <c r="AE42" s="362"/>
      <c r="AF42" s="363"/>
      <c r="AG42" s="364"/>
      <c r="AH42" s="365"/>
    </row>
    <row r="43" spans="2:34" ht="15" customHeight="1" thickTop="1" thickBot="1" x14ac:dyDescent="0.2">
      <c r="B43" s="1200"/>
      <c r="C43" s="307" t="s">
        <v>1029</v>
      </c>
      <c r="D43" s="307">
        <f t="shared" si="23"/>
        <v>3333.3333333333335</v>
      </c>
      <c r="E43" s="531" t="s">
        <v>599</v>
      </c>
      <c r="F43" s="537">
        <f t="shared" si="24"/>
        <v>0.42</v>
      </c>
      <c r="G43" s="138">
        <f t="shared" si="25"/>
        <v>1400</v>
      </c>
      <c r="H43" s="150"/>
      <c r="I43" s="1181" t="s">
        <v>179</v>
      </c>
      <c r="J43" s="227" t="s">
        <v>199</v>
      </c>
      <c r="K43" s="1184">
        <v>8200</v>
      </c>
      <c r="L43" s="1184"/>
      <c r="M43" s="652">
        <v>1000</v>
      </c>
      <c r="N43" s="492">
        <f>+K43/M43*10</f>
        <v>82</v>
      </c>
      <c r="O43" s="161"/>
      <c r="P43" s="1177"/>
      <c r="Q43" s="228"/>
      <c r="R43" s="245"/>
      <c r="S43" s="229"/>
      <c r="T43" s="246"/>
      <c r="U43" s="229"/>
      <c r="V43" s="231"/>
      <c r="X43" s="366"/>
      <c r="Y43" s="367" t="s">
        <v>41</v>
      </c>
      <c r="Z43" s="368"/>
      <c r="AA43" s="368"/>
      <c r="AB43" s="369"/>
      <c r="AC43" s="369"/>
      <c r="AD43" s="371"/>
      <c r="AE43" s="370"/>
      <c r="AF43" s="371"/>
      <c r="AG43" s="371"/>
      <c r="AH43" s="372" t="e">
        <f>SUM(AH41:AH42)</f>
        <v>#DIV/0!</v>
      </c>
    </row>
    <row r="44" spans="2:34" ht="14.25" thickBot="1" x14ac:dyDescent="0.2">
      <c r="B44" s="1200"/>
      <c r="C44" s="307" t="s">
        <v>1030</v>
      </c>
      <c r="D44" s="307">
        <f t="shared" si="23"/>
        <v>500</v>
      </c>
      <c r="E44" s="531" t="s">
        <v>605</v>
      </c>
      <c r="F44" s="537">
        <f t="shared" si="24"/>
        <v>4.26</v>
      </c>
      <c r="G44" s="138">
        <f t="shared" si="25"/>
        <v>2130</v>
      </c>
      <c r="H44" s="150"/>
      <c r="I44" s="1182"/>
      <c r="J44" s="228" t="s">
        <v>192</v>
      </c>
      <c r="K44" s="1174">
        <v>4100</v>
      </c>
      <c r="L44" s="1174"/>
      <c r="M44" s="689">
        <v>1000</v>
      </c>
      <c r="N44" s="492">
        <f>+K44/M44*10</f>
        <v>41</v>
      </c>
      <c r="O44" s="161"/>
      <c r="P44" s="1178"/>
      <c r="Q44" s="232" t="s">
        <v>188</v>
      </c>
      <c r="R44" s="233"/>
      <c r="S44" s="233"/>
      <c r="T44" s="233"/>
      <c r="U44" s="233"/>
      <c r="V44" s="234">
        <f>SUM(V38:V43)</f>
        <v>3236</v>
      </c>
      <c r="X44" s="1225" t="s">
        <v>289</v>
      </c>
      <c r="Y44" s="351" t="s">
        <v>290</v>
      </c>
      <c r="Z44" s="353"/>
      <c r="AA44" s="353"/>
      <c r="AB44" s="354"/>
      <c r="AC44" s="354"/>
      <c r="AD44" s="419"/>
      <c r="AE44" s="355"/>
      <c r="AF44" s="373"/>
      <c r="AG44" s="374" t="e">
        <f>ROUNDUP((AE44/AF44),2)</f>
        <v>#DIV/0!</v>
      </c>
      <c r="AH44" s="358" t="e">
        <f>Z44*AG44</f>
        <v>#DIV/0!</v>
      </c>
    </row>
    <row r="45" spans="2:34" ht="14.25" thickTop="1" x14ac:dyDescent="0.15">
      <c r="B45" s="1200"/>
      <c r="C45" s="307" t="s">
        <v>1040</v>
      </c>
      <c r="D45" s="307">
        <f t="shared" si="23"/>
        <v>333.33333333333331</v>
      </c>
      <c r="E45" s="531" t="s">
        <v>605</v>
      </c>
      <c r="F45" s="537">
        <f t="shared" si="24"/>
        <v>4.9400000000000004</v>
      </c>
      <c r="G45" s="138">
        <f t="shared" si="25"/>
        <v>1646.6666666666667</v>
      </c>
      <c r="H45" s="150"/>
      <c r="I45" s="1182"/>
      <c r="J45" s="147"/>
      <c r="K45" s="1174"/>
      <c r="L45" s="1174"/>
      <c r="M45" s="652"/>
      <c r="N45" s="231"/>
      <c r="O45" s="161"/>
      <c r="P45" s="1188" t="s">
        <v>193</v>
      </c>
      <c r="Q45" s="1185" t="s">
        <v>200</v>
      </c>
      <c r="R45" s="247"/>
      <c r="S45" s="228"/>
      <c r="T45" s="246"/>
      <c r="U45" s="228"/>
      <c r="V45" s="231"/>
      <c r="X45" s="1222"/>
      <c r="Y45" s="375"/>
      <c r="Z45" s="360"/>
      <c r="AA45" s="360"/>
      <c r="AB45" s="361"/>
      <c r="AC45" s="376"/>
      <c r="AD45" s="420"/>
      <c r="AE45" s="377"/>
      <c r="AF45" s="378"/>
      <c r="AG45" s="378"/>
      <c r="AH45" s="379"/>
    </row>
    <row r="46" spans="2:34" ht="14.25" thickBot="1" x14ac:dyDescent="0.2">
      <c r="B46" s="1200"/>
      <c r="C46" s="307" t="s">
        <v>1042</v>
      </c>
      <c r="D46" s="307">
        <f t="shared" si="23"/>
        <v>166.66666666666666</v>
      </c>
      <c r="E46" s="531" t="s">
        <v>605</v>
      </c>
      <c r="F46" s="537">
        <f t="shared" si="24"/>
        <v>19.600000000000001</v>
      </c>
      <c r="G46" s="138">
        <f t="shared" si="25"/>
        <v>3266.6666666666665</v>
      </c>
      <c r="H46" s="150"/>
      <c r="I46" s="1183"/>
      <c r="J46" s="225" t="s">
        <v>115</v>
      </c>
      <c r="K46" s="1179"/>
      <c r="L46" s="1180"/>
      <c r="M46" s="226"/>
      <c r="N46" s="230">
        <f>SUM(N43:N45)</f>
        <v>123</v>
      </c>
      <c r="O46" s="161"/>
      <c r="P46" s="1177"/>
      <c r="Q46" s="1186"/>
      <c r="R46" s="247" t="s">
        <v>201</v>
      </c>
      <c r="S46" s="228">
        <v>24040</v>
      </c>
      <c r="T46" s="246">
        <v>1</v>
      </c>
      <c r="U46" s="228">
        <v>1000</v>
      </c>
      <c r="V46" s="231">
        <f>+S46*T46/U46*10</f>
        <v>240.39999999999998</v>
      </c>
      <c r="X46" s="1223"/>
      <c r="Y46" s="380" t="s">
        <v>41</v>
      </c>
      <c r="Z46" s="381"/>
      <c r="AA46" s="381"/>
      <c r="AB46" s="382"/>
      <c r="AC46" s="382"/>
      <c r="AD46" s="421"/>
      <c r="AE46" s="383"/>
      <c r="AF46" s="383"/>
      <c r="AG46" s="384"/>
      <c r="AH46" s="385" t="e">
        <f>SUM(AH44:AH45)</f>
        <v>#DIV/0!</v>
      </c>
    </row>
    <row r="47" spans="2:34" ht="15" customHeight="1" thickTop="1" thickBot="1" x14ac:dyDescent="0.2">
      <c r="B47" s="1200"/>
      <c r="C47" s="307" t="s">
        <v>1043</v>
      </c>
      <c r="D47" s="307">
        <f t="shared" si="23"/>
        <v>166.66666666666666</v>
      </c>
      <c r="E47" s="531" t="s">
        <v>605</v>
      </c>
      <c r="F47" s="537">
        <f t="shared" si="24"/>
        <v>8.5399999999999991</v>
      </c>
      <c r="G47" s="138">
        <f t="shared" si="25"/>
        <v>1423.333333333333</v>
      </c>
      <c r="H47" s="150"/>
      <c r="I47" s="1181" t="s">
        <v>180</v>
      </c>
      <c r="J47" s="227" t="s">
        <v>199</v>
      </c>
      <c r="K47" s="1184">
        <v>11500</v>
      </c>
      <c r="L47" s="1184"/>
      <c r="M47" s="652">
        <v>1000</v>
      </c>
      <c r="N47" s="492">
        <f>+K47/M47*10</f>
        <v>115</v>
      </c>
      <c r="O47" s="161"/>
      <c r="P47" s="1177"/>
      <c r="Q47" s="1186"/>
      <c r="R47" s="247"/>
      <c r="S47" s="228"/>
      <c r="T47" s="228"/>
      <c r="U47" s="147"/>
      <c r="V47" s="248"/>
      <c r="X47" s="386"/>
      <c r="Y47" s="387" t="s">
        <v>282</v>
      </c>
      <c r="Z47" s="388"/>
      <c r="AA47" s="388"/>
      <c r="AB47" s="389"/>
      <c r="AC47" s="389"/>
      <c r="AD47" s="391"/>
      <c r="AE47" s="390"/>
      <c r="AF47" s="391"/>
      <c r="AG47" s="391"/>
      <c r="AH47" s="392" t="e">
        <f>AH43+AH46</f>
        <v>#DIV/0!</v>
      </c>
    </row>
    <row r="48" spans="2:34" x14ac:dyDescent="0.15">
      <c r="B48" s="1200"/>
      <c r="C48" s="307"/>
      <c r="D48" s="307"/>
      <c r="E48" s="307"/>
      <c r="F48" s="307"/>
      <c r="G48" s="138"/>
      <c r="H48" s="150"/>
      <c r="I48" s="1182"/>
      <c r="J48" s="228"/>
      <c r="K48" s="1174"/>
      <c r="L48" s="1174"/>
      <c r="M48" s="652">
        <v>1000</v>
      </c>
      <c r="N48" s="231"/>
      <c r="O48" s="161"/>
      <c r="P48" s="1177"/>
      <c r="Q48" s="1186"/>
      <c r="R48" s="247" t="s">
        <v>192</v>
      </c>
      <c r="S48" s="228">
        <v>15600</v>
      </c>
      <c r="T48" s="246">
        <v>1</v>
      </c>
      <c r="U48" s="228">
        <v>1000</v>
      </c>
      <c r="V48" s="231">
        <f>+S48*T48/U48*10</f>
        <v>156</v>
      </c>
    </row>
    <row r="49" spans="2:22" ht="14.25" thickBot="1" x14ac:dyDescent="0.2">
      <c r="B49" s="1201"/>
      <c r="C49" s="141" t="s">
        <v>115</v>
      </c>
      <c r="D49" s="142"/>
      <c r="E49" s="142"/>
      <c r="F49" s="142"/>
      <c r="G49" s="143">
        <f>SUM(G39:G48)</f>
        <v>17696.666666666664</v>
      </c>
      <c r="H49" s="150"/>
      <c r="I49" s="1182"/>
      <c r="J49" s="147"/>
      <c r="K49" s="1174"/>
      <c r="L49" s="1174"/>
      <c r="M49" s="652"/>
      <c r="N49" s="231"/>
      <c r="O49" s="161"/>
      <c r="P49" s="1177"/>
      <c r="Q49" s="1187"/>
      <c r="R49" s="247"/>
      <c r="S49" s="228"/>
      <c r="T49" s="228"/>
      <c r="U49" s="147"/>
      <c r="V49" s="248"/>
    </row>
    <row r="50" spans="2:22" ht="15" thickTop="1" thickBot="1" x14ac:dyDescent="0.2">
      <c r="B50" s="1202" t="s">
        <v>29</v>
      </c>
      <c r="C50" s="307" t="s">
        <v>1025</v>
      </c>
      <c r="D50" s="307">
        <f>AD28</f>
        <v>3000</v>
      </c>
      <c r="E50" s="531" t="s">
        <v>599</v>
      </c>
      <c r="F50" s="537">
        <f>AG28</f>
        <v>2.0799999999999996</v>
      </c>
      <c r="G50" s="138">
        <f t="shared" si="25"/>
        <v>6239.9999999999991</v>
      </c>
      <c r="H50" s="150"/>
      <c r="I50" s="1183"/>
      <c r="J50" s="225" t="s">
        <v>115</v>
      </c>
      <c r="K50" s="1179"/>
      <c r="L50" s="1180"/>
      <c r="M50" s="226"/>
      <c r="N50" s="230">
        <f>SUM(N47:N49)</f>
        <v>115</v>
      </c>
      <c r="O50" s="161"/>
      <c r="P50" s="1177"/>
      <c r="Q50" s="232" t="s">
        <v>188</v>
      </c>
      <c r="R50" s="233"/>
      <c r="S50" s="233"/>
      <c r="T50" s="233"/>
      <c r="U50" s="233"/>
      <c r="V50" s="234">
        <f>SUM(V45:V49)</f>
        <v>396.4</v>
      </c>
    </row>
    <row r="51" spans="2:22" ht="14.25" customHeight="1" thickTop="1" x14ac:dyDescent="0.15">
      <c r="B51" s="1200"/>
      <c r="C51" s="307"/>
      <c r="D51" s="307"/>
      <c r="E51" s="307"/>
      <c r="F51" s="307"/>
      <c r="G51" s="138"/>
      <c r="H51" s="150"/>
      <c r="I51" s="1181" t="s">
        <v>181</v>
      </c>
      <c r="J51" s="652" t="s">
        <v>192</v>
      </c>
      <c r="K51" s="1195">
        <v>5000</v>
      </c>
      <c r="L51" s="1196"/>
      <c r="M51" s="652">
        <v>1000</v>
      </c>
      <c r="N51" s="492">
        <f>+K51/M51*10</f>
        <v>50</v>
      </c>
      <c r="O51" s="161"/>
      <c r="P51" s="1177"/>
      <c r="Q51" s="1185" t="s">
        <v>202</v>
      </c>
      <c r="R51" s="247"/>
      <c r="S51" s="228"/>
      <c r="T51" s="246"/>
      <c r="U51" s="228"/>
      <c r="V51" s="231"/>
    </row>
    <row r="52" spans="2:22" x14ac:dyDescent="0.15">
      <c r="B52" s="1200"/>
      <c r="C52" s="307"/>
      <c r="D52" s="307"/>
      <c r="E52" s="307"/>
      <c r="F52" s="307"/>
      <c r="G52" s="138"/>
      <c r="H52" s="150"/>
      <c r="I52" s="1182"/>
      <c r="J52" s="666" t="s">
        <v>848</v>
      </c>
      <c r="K52" s="1195">
        <v>5900</v>
      </c>
      <c r="L52" s="1196"/>
      <c r="M52" s="235">
        <v>1000</v>
      </c>
      <c r="N52" s="492">
        <f>+K52/M52*10</f>
        <v>59</v>
      </c>
      <c r="O52" s="161"/>
      <c r="P52" s="1177"/>
      <c r="Q52" s="1186"/>
      <c r="R52" s="247" t="s">
        <v>201</v>
      </c>
      <c r="S52" s="228">
        <v>60000</v>
      </c>
      <c r="T52" s="246">
        <v>1</v>
      </c>
      <c r="U52" s="228">
        <v>1000</v>
      </c>
      <c r="V52" s="231">
        <f>+S52*T52/U52*10</f>
        <v>600</v>
      </c>
    </row>
    <row r="53" spans="2:22" ht="14.25" thickBot="1" x14ac:dyDescent="0.2">
      <c r="B53" s="1201"/>
      <c r="C53" s="141" t="s">
        <v>115</v>
      </c>
      <c r="D53" s="142"/>
      <c r="E53" s="142"/>
      <c r="F53" s="142"/>
      <c r="G53" s="143">
        <f>SUM(G50:G52)</f>
        <v>6239.9999999999991</v>
      </c>
      <c r="I53" s="1182"/>
      <c r="J53" s="228" t="s">
        <v>959</v>
      </c>
      <c r="K53" s="1197">
        <v>1600</v>
      </c>
      <c r="L53" s="1198"/>
      <c r="M53" s="235">
        <v>1000</v>
      </c>
      <c r="N53" s="492">
        <f>+K53/M53*10</f>
        <v>16</v>
      </c>
      <c r="O53" s="161"/>
      <c r="P53" s="1177"/>
      <c r="Q53" s="1186"/>
      <c r="R53" s="247"/>
      <c r="S53" s="228"/>
      <c r="T53" s="228"/>
      <c r="U53" s="147"/>
      <c r="V53" s="248"/>
    </row>
    <row r="54" spans="2:22" ht="14.25" thickTop="1" x14ac:dyDescent="0.15">
      <c r="B54" s="1202" t="s">
        <v>138</v>
      </c>
      <c r="C54" s="307" t="s">
        <v>1041</v>
      </c>
      <c r="D54" s="307">
        <f>AD32</f>
        <v>500</v>
      </c>
      <c r="E54" s="531" t="s">
        <v>599</v>
      </c>
      <c r="F54" s="537">
        <f>AG32</f>
        <v>1.31</v>
      </c>
      <c r="G54" s="138">
        <f>D54*F54</f>
        <v>655</v>
      </c>
      <c r="I54" s="1182"/>
      <c r="J54" s="652"/>
      <c r="K54" s="1195"/>
      <c r="L54" s="1196"/>
      <c r="M54" s="235"/>
      <c r="N54" s="231"/>
      <c r="O54" s="161"/>
      <c r="P54" s="1177"/>
      <c r="Q54" s="1186"/>
      <c r="R54" s="247" t="s">
        <v>192</v>
      </c>
      <c r="S54" s="228">
        <v>25000</v>
      </c>
      <c r="T54" s="246">
        <v>1</v>
      </c>
      <c r="U54" s="228">
        <v>1000</v>
      </c>
      <c r="V54" s="231">
        <f>+S54*T54/U54*10</f>
        <v>250</v>
      </c>
    </row>
    <row r="55" spans="2:22" x14ac:dyDescent="0.15">
      <c r="B55" s="1200"/>
      <c r="C55" s="307" t="s">
        <v>1044</v>
      </c>
      <c r="D55" s="307">
        <f>AD33</f>
        <v>133.33333333333334</v>
      </c>
      <c r="E55" s="531" t="s">
        <v>599</v>
      </c>
      <c r="F55" s="537">
        <f>AG33</f>
        <v>15.98</v>
      </c>
      <c r="G55" s="138">
        <f>D55*F55</f>
        <v>2130.666666666667</v>
      </c>
      <c r="I55" s="1182"/>
      <c r="J55" s="228"/>
      <c r="K55" s="1197"/>
      <c r="L55" s="1198"/>
      <c r="M55" s="235"/>
      <c r="N55" s="244"/>
      <c r="O55" s="161"/>
      <c r="P55" s="1177"/>
      <c r="Q55" s="1187"/>
      <c r="R55" s="247"/>
      <c r="S55" s="228"/>
      <c r="T55" s="228"/>
      <c r="U55" s="147"/>
      <c r="V55" s="248"/>
    </row>
    <row r="56" spans="2:22" x14ac:dyDescent="0.15">
      <c r="B56" s="1200"/>
      <c r="C56" s="307"/>
      <c r="D56" s="307"/>
      <c r="E56" s="531"/>
      <c r="F56" s="307"/>
      <c r="G56" s="138"/>
      <c r="I56" s="1168"/>
      <c r="J56" s="543" t="s">
        <v>115</v>
      </c>
      <c r="K56" s="1190"/>
      <c r="L56" s="1191"/>
      <c r="M56" s="544"/>
      <c r="N56" s="545">
        <f>SUM(N51:N55)</f>
        <v>125</v>
      </c>
      <c r="O56" s="161"/>
      <c r="P56" s="1189"/>
      <c r="Q56" s="251" t="s">
        <v>188</v>
      </c>
      <c r="R56" s="252"/>
      <c r="S56" s="252"/>
      <c r="T56" s="252"/>
      <c r="U56" s="252"/>
      <c r="V56" s="253">
        <f>SUM(V51:V55)</f>
        <v>850</v>
      </c>
    </row>
    <row r="57" spans="2:22" ht="14.25" thickBot="1" x14ac:dyDescent="0.2">
      <c r="B57" s="1203"/>
      <c r="C57" s="144" t="s">
        <v>118</v>
      </c>
      <c r="D57" s="145"/>
      <c r="E57" s="145"/>
      <c r="F57" s="145"/>
      <c r="G57" s="146">
        <f>SUM(G54:G56)</f>
        <v>2785.666666666667</v>
      </c>
      <c r="I57" s="1192" t="s">
        <v>182</v>
      </c>
      <c r="J57" s="1172"/>
      <c r="K57" s="1193"/>
      <c r="L57" s="1194"/>
      <c r="M57" s="168"/>
      <c r="N57" s="250">
        <f>SUM(N42,N46,N50,N56)</f>
        <v>8180.7280000000001</v>
      </c>
      <c r="O57" s="161"/>
      <c r="P57" s="1192" t="s">
        <v>182</v>
      </c>
      <c r="Q57" s="1172"/>
      <c r="R57" s="249"/>
      <c r="S57" s="249"/>
      <c r="T57" s="249"/>
      <c r="U57" s="249"/>
      <c r="V57" s="250">
        <f>SUM(V44,V50,V56)</f>
        <v>4482.3999999999996</v>
      </c>
    </row>
    <row r="58" spans="2:22" x14ac:dyDescent="0.15">
      <c r="O58" s="161"/>
      <c r="V58" s="26"/>
    </row>
    <row r="59" spans="2:22" x14ac:dyDescent="0.15">
      <c r="I59" s="161"/>
      <c r="J59" s="161"/>
      <c r="K59" s="161"/>
      <c r="L59" s="161"/>
      <c r="M59" s="161"/>
      <c r="N59" s="161"/>
      <c r="O59" s="161"/>
    </row>
    <row r="60" spans="2:22" x14ac:dyDescent="0.15">
      <c r="I60" s="161"/>
      <c r="J60" s="161"/>
      <c r="K60" s="161"/>
      <c r="L60" s="161"/>
      <c r="M60" s="161"/>
      <c r="N60" s="161"/>
      <c r="O60" s="161"/>
    </row>
    <row r="61" spans="2:22" x14ac:dyDescent="0.15">
      <c r="I61" s="161"/>
      <c r="J61" s="161"/>
      <c r="K61" s="161"/>
      <c r="L61" s="161"/>
      <c r="M61" s="161"/>
      <c r="N61" s="161"/>
      <c r="O61" s="161"/>
    </row>
    <row r="62" spans="2:22" x14ac:dyDescent="0.15">
      <c r="I62" s="161"/>
      <c r="J62" s="161"/>
      <c r="K62" s="161"/>
      <c r="L62" s="161"/>
      <c r="M62" s="161"/>
      <c r="N62" s="161"/>
      <c r="O62" s="161"/>
    </row>
    <row r="63" spans="2:22" x14ac:dyDescent="0.15">
      <c r="I63" s="161"/>
      <c r="J63" s="161"/>
      <c r="K63" s="161"/>
      <c r="L63" s="161"/>
      <c r="M63" s="161"/>
      <c r="N63" s="161"/>
      <c r="O63" s="161"/>
    </row>
    <row r="64" spans="2:22" x14ac:dyDescent="0.15">
      <c r="I64" s="161"/>
      <c r="J64" s="161"/>
      <c r="K64" s="161"/>
      <c r="L64" s="161"/>
      <c r="M64" s="161"/>
      <c r="N64" s="161"/>
      <c r="O64" s="161"/>
    </row>
    <row r="65" spans="9:15" s="26" customFormat="1" x14ac:dyDescent="0.15">
      <c r="I65" s="161"/>
      <c r="J65" s="161"/>
      <c r="K65" s="161"/>
      <c r="L65" s="161"/>
      <c r="M65" s="161"/>
      <c r="N65" s="161"/>
      <c r="O65" s="161"/>
    </row>
    <row r="66" spans="9:15" s="26" customFormat="1" x14ac:dyDescent="0.15">
      <c r="I66" s="161"/>
      <c r="J66" s="161"/>
      <c r="K66" s="161"/>
      <c r="L66" s="161"/>
      <c r="M66" s="161"/>
      <c r="N66" s="161"/>
      <c r="O66" s="161"/>
    </row>
    <row r="67" spans="9:15" s="26" customFormat="1" x14ac:dyDescent="0.15">
      <c r="I67" s="161"/>
      <c r="J67" s="161"/>
      <c r="K67" s="161"/>
      <c r="L67" s="161"/>
      <c r="M67" s="161"/>
      <c r="N67" s="161"/>
      <c r="O67" s="161"/>
    </row>
    <row r="68" spans="9:15" s="26" customFormat="1" x14ac:dyDescent="0.15">
      <c r="I68" s="161"/>
      <c r="J68" s="161"/>
      <c r="K68" s="161"/>
      <c r="L68" s="161"/>
      <c r="M68" s="161"/>
      <c r="N68" s="161"/>
      <c r="O68" s="161"/>
    </row>
    <row r="69" spans="9:15" s="26" customFormat="1" x14ac:dyDescent="0.15">
      <c r="I69" s="161"/>
      <c r="J69" s="161"/>
      <c r="K69" s="161"/>
      <c r="L69" s="161"/>
      <c r="M69" s="161"/>
      <c r="N69" s="161"/>
      <c r="O69" s="161"/>
    </row>
    <row r="70" spans="9:15" s="26" customFormat="1" x14ac:dyDescent="0.15">
      <c r="I70" s="161"/>
      <c r="J70" s="161"/>
      <c r="K70" s="161"/>
      <c r="L70" s="161"/>
      <c r="M70" s="161"/>
      <c r="N70" s="161"/>
      <c r="O70" s="161"/>
    </row>
    <row r="71" spans="9:15" s="26" customFormat="1" x14ac:dyDescent="0.15">
      <c r="I71" s="161"/>
      <c r="J71" s="161"/>
      <c r="K71" s="161"/>
      <c r="L71" s="161"/>
      <c r="M71" s="161"/>
      <c r="N71" s="161"/>
      <c r="O71" s="161"/>
    </row>
    <row r="72" spans="9:15" s="26" customFormat="1" x14ac:dyDescent="0.15">
      <c r="I72" s="161"/>
      <c r="J72" s="161"/>
      <c r="K72" s="161"/>
      <c r="L72" s="161"/>
      <c r="M72" s="161"/>
      <c r="N72" s="161"/>
      <c r="O72" s="161"/>
    </row>
    <row r="73" spans="9:15" s="26" customFormat="1" x14ac:dyDescent="0.15">
      <c r="I73" s="161"/>
      <c r="J73" s="161"/>
      <c r="K73" s="161"/>
      <c r="L73" s="161"/>
      <c r="M73" s="161"/>
      <c r="N73" s="161"/>
      <c r="O73" s="161"/>
    </row>
    <row r="74" spans="9:15" s="26" customFormat="1" x14ac:dyDescent="0.15">
      <c r="I74" s="161"/>
      <c r="J74" s="161"/>
      <c r="K74" s="161"/>
      <c r="L74" s="161"/>
      <c r="M74" s="161"/>
      <c r="N74" s="161"/>
      <c r="O74" s="161"/>
    </row>
    <row r="75" spans="9:15" s="26" customFormat="1" x14ac:dyDescent="0.15">
      <c r="I75" s="161"/>
      <c r="J75" s="161"/>
      <c r="K75" s="161"/>
      <c r="L75" s="161"/>
      <c r="M75" s="161"/>
      <c r="N75" s="161"/>
      <c r="O75" s="161"/>
    </row>
    <row r="76" spans="9:15" s="26" customFormat="1" x14ac:dyDescent="0.15">
      <c r="I76" s="161"/>
      <c r="J76" s="161"/>
      <c r="K76" s="161"/>
      <c r="L76" s="161"/>
      <c r="M76" s="161"/>
      <c r="N76" s="161"/>
      <c r="O76" s="161"/>
    </row>
    <row r="77" spans="9:15" s="26" customFormat="1" x14ac:dyDescent="0.15">
      <c r="I77" s="161"/>
      <c r="J77" s="161"/>
      <c r="K77" s="161"/>
      <c r="L77" s="161"/>
      <c r="M77" s="161"/>
      <c r="N77" s="161"/>
      <c r="O77" s="161"/>
    </row>
    <row r="78" spans="9:15" s="26" customFormat="1" x14ac:dyDescent="0.15">
      <c r="I78" s="161"/>
      <c r="J78" s="161"/>
      <c r="K78" s="161"/>
      <c r="L78" s="161"/>
      <c r="M78" s="161"/>
      <c r="N78" s="161"/>
      <c r="O78" s="161"/>
    </row>
    <row r="79" spans="9:15" s="26" customFormat="1" x14ac:dyDescent="0.15">
      <c r="I79" s="161"/>
      <c r="J79" s="161"/>
      <c r="K79" s="161"/>
      <c r="L79" s="161"/>
      <c r="M79" s="161"/>
      <c r="N79" s="161"/>
      <c r="O79" s="161"/>
    </row>
    <row r="80" spans="9:15" s="26" customFormat="1" x14ac:dyDescent="0.15">
      <c r="I80" s="161"/>
      <c r="J80" s="161"/>
      <c r="K80" s="161"/>
      <c r="L80" s="161"/>
      <c r="M80" s="161"/>
      <c r="N80" s="161"/>
      <c r="O80" s="161"/>
    </row>
    <row r="81" spans="2:15" s="26" customFormat="1" x14ac:dyDescent="0.15">
      <c r="H81" s="161"/>
      <c r="I81" s="161"/>
      <c r="J81" s="161"/>
      <c r="K81" s="161"/>
      <c r="L81" s="161"/>
      <c r="M81" s="161"/>
      <c r="N81" s="161"/>
      <c r="O81" s="161"/>
    </row>
    <row r="82" spans="2:15" s="26" customFormat="1" x14ac:dyDescent="0.15">
      <c r="H82" s="161"/>
      <c r="I82" s="161"/>
      <c r="J82" s="161"/>
      <c r="K82" s="161"/>
      <c r="L82" s="161"/>
      <c r="M82" s="161"/>
      <c r="N82" s="161"/>
      <c r="O82" s="161"/>
    </row>
    <row r="83" spans="2:15" s="26" customFormat="1" x14ac:dyDescent="0.15">
      <c r="B83" s="149"/>
      <c r="C83" s="150"/>
      <c r="D83" s="150"/>
      <c r="E83" s="150"/>
      <c r="F83" s="150"/>
      <c r="H83" s="161"/>
      <c r="I83" s="161"/>
      <c r="J83" s="161"/>
      <c r="K83" s="161"/>
      <c r="L83" s="161"/>
      <c r="M83" s="161"/>
      <c r="N83" s="161"/>
      <c r="O83" s="161"/>
    </row>
    <row r="84" spans="2:15" s="26" customFormat="1" x14ac:dyDescent="0.15">
      <c r="B84" s="149"/>
      <c r="C84" s="150"/>
      <c r="D84" s="150"/>
      <c r="E84" s="150"/>
      <c r="F84" s="150"/>
      <c r="H84" s="161"/>
      <c r="I84" s="161"/>
      <c r="J84" s="161"/>
      <c r="K84" s="161"/>
      <c r="L84" s="161"/>
      <c r="M84" s="161"/>
      <c r="N84" s="161"/>
      <c r="O84" s="161"/>
    </row>
    <row r="85" spans="2:15" s="26" customFormat="1" x14ac:dyDescent="0.15">
      <c r="H85" s="161"/>
      <c r="I85" s="161"/>
      <c r="J85" s="161"/>
      <c r="K85" s="161"/>
      <c r="L85" s="161"/>
      <c r="M85" s="161"/>
      <c r="N85" s="161"/>
      <c r="O85" s="161"/>
    </row>
    <row r="86" spans="2:15" s="26" customFormat="1" x14ac:dyDescent="0.15">
      <c r="H86" s="161"/>
      <c r="I86" s="161"/>
      <c r="J86" s="161"/>
      <c r="K86" s="161"/>
      <c r="L86" s="161"/>
      <c r="M86" s="161"/>
      <c r="N86" s="161"/>
      <c r="O86" s="161"/>
    </row>
    <row r="87" spans="2:15" s="26" customFormat="1" x14ac:dyDescent="0.15">
      <c r="H87" s="161"/>
      <c r="I87" s="161"/>
      <c r="J87" s="161"/>
      <c r="K87" s="161"/>
      <c r="L87" s="161"/>
      <c r="M87" s="161"/>
      <c r="N87" s="161"/>
      <c r="O87" s="161"/>
    </row>
    <row r="88" spans="2:15" s="26" customFormat="1" x14ac:dyDescent="0.15">
      <c r="H88" s="161"/>
      <c r="I88" s="161"/>
      <c r="J88" s="161"/>
      <c r="K88" s="161"/>
      <c r="L88" s="161"/>
      <c r="M88" s="161"/>
      <c r="N88" s="161"/>
      <c r="O88" s="161"/>
    </row>
    <row r="89" spans="2:15" s="26" customFormat="1" x14ac:dyDescent="0.15">
      <c r="H89" s="161"/>
      <c r="I89" s="161"/>
      <c r="J89" s="161"/>
      <c r="K89" s="161"/>
      <c r="L89" s="161"/>
      <c r="M89" s="161"/>
      <c r="N89" s="161"/>
      <c r="O89" s="161"/>
    </row>
    <row r="90" spans="2:15" s="26" customFormat="1" x14ac:dyDescent="0.15">
      <c r="H90" s="161"/>
      <c r="I90" s="161"/>
      <c r="J90" s="161"/>
      <c r="K90" s="161"/>
      <c r="L90" s="161"/>
      <c r="M90" s="161"/>
      <c r="N90" s="161"/>
      <c r="O90" s="161"/>
    </row>
    <row r="91" spans="2:15" s="26" customFormat="1" x14ac:dyDescent="0.15">
      <c r="H91" s="161"/>
      <c r="I91" s="161"/>
      <c r="J91" s="161"/>
      <c r="K91" s="161"/>
      <c r="L91" s="161"/>
      <c r="M91" s="161"/>
      <c r="N91" s="161"/>
      <c r="O91" s="161"/>
    </row>
    <row r="92" spans="2:15" s="26" customFormat="1" x14ac:dyDescent="0.15">
      <c r="H92" s="161"/>
      <c r="I92" s="161"/>
      <c r="J92" s="161"/>
      <c r="K92" s="161"/>
      <c r="L92" s="161"/>
      <c r="M92" s="161"/>
      <c r="N92" s="161"/>
      <c r="O92" s="161"/>
    </row>
    <row r="93" spans="2:15" s="26" customFormat="1" x14ac:dyDescent="0.15">
      <c r="H93" s="161"/>
      <c r="I93" s="161"/>
      <c r="J93" s="161"/>
      <c r="K93" s="161"/>
      <c r="L93" s="161"/>
      <c r="M93" s="161"/>
      <c r="N93" s="161"/>
      <c r="O93" s="161"/>
    </row>
    <row r="94" spans="2:15" s="26" customFormat="1" x14ac:dyDescent="0.15">
      <c r="H94" s="161"/>
      <c r="I94" s="161"/>
      <c r="J94" s="161"/>
      <c r="K94" s="161"/>
      <c r="L94" s="161"/>
      <c r="M94" s="161"/>
      <c r="N94" s="161"/>
      <c r="O94" s="161"/>
    </row>
    <row r="95" spans="2:15" s="26" customFormat="1" x14ac:dyDescent="0.15">
      <c r="H95" s="161"/>
      <c r="I95" s="161"/>
      <c r="J95" s="161"/>
      <c r="K95" s="161"/>
      <c r="L95" s="161"/>
      <c r="M95" s="161"/>
      <c r="N95" s="161"/>
      <c r="O95" s="161"/>
    </row>
    <row r="96" spans="2:15" s="26" customFormat="1" x14ac:dyDescent="0.15">
      <c r="H96" s="161"/>
      <c r="I96" s="161"/>
      <c r="J96" s="161"/>
      <c r="K96" s="161"/>
      <c r="L96" s="161"/>
      <c r="M96" s="161"/>
      <c r="N96" s="161"/>
      <c r="O96" s="161"/>
    </row>
    <row r="97" spans="9:15" s="26" customFormat="1" x14ac:dyDescent="0.15">
      <c r="I97" s="161"/>
      <c r="J97" s="161"/>
      <c r="K97" s="161"/>
      <c r="L97" s="161"/>
      <c r="M97" s="161"/>
      <c r="N97" s="161"/>
      <c r="O97" s="161"/>
    </row>
    <row r="98" spans="9:15" s="26" customFormat="1" x14ac:dyDescent="0.15">
      <c r="I98" s="161"/>
      <c r="J98" s="161"/>
      <c r="K98" s="161"/>
      <c r="L98" s="161"/>
      <c r="M98" s="161"/>
      <c r="N98" s="161"/>
      <c r="O98" s="161"/>
    </row>
    <row r="99" spans="9:15" s="26" customFormat="1" x14ac:dyDescent="0.15">
      <c r="I99" s="161"/>
      <c r="J99" s="161"/>
      <c r="K99" s="161"/>
      <c r="L99" s="161"/>
      <c r="M99" s="161"/>
      <c r="N99" s="161"/>
      <c r="O99" s="161"/>
    </row>
    <row r="100" spans="9:15" s="26" customFormat="1" x14ac:dyDescent="0.15">
      <c r="I100" s="161"/>
      <c r="J100" s="161"/>
      <c r="K100" s="161"/>
      <c r="L100" s="161"/>
      <c r="M100" s="161"/>
      <c r="N100" s="161"/>
      <c r="O100" s="161"/>
    </row>
    <row r="101" spans="9:15" s="26" customFormat="1" x14ac:dyDescent="0.15">
      <c r="I101" s="161"/>
      <c r="J101" s="161"/>
      <c r="K101" s="161"/>
      <c r="L101" s="161"/>
      <c r="M101" s="161"/>
      <c r="N101" s="161"/>
      <c r="O101" s="161"/>
    </row>
    <row r="102" spans="9:15" s="26" customFormat="1" x14ac:dyDescent="0.15">
      <c r="I102" s="161"/>
      <c r="J102" s="161"/>
      <c r="K102" s="161"/>
      <c r="L102" s="161"/>
      <c r="M102" s="161"/>
      <c r="N102" s="161"/>
      <c r="O102" s="161"/>
    </row>
    <row r="103" spans="9:15" s="26" customFormat="1" x14ac:dyDescent="0.15">
      <c r="I103" s="161"/>
      <c r="J103" s="161"/>
      <c r="K103" s="161"/>
      <c r="L103" s="161"/>
      <c r="M103" s="161"/>
      <c r="N103" s="161"/>
      <c r="O103" s="161"/>
    </row>
    <row r="104" spans="9:15" s="26" customFormat="1" x14ac:dyDescent="0.15">
      <c r="I104" s="161"/>
      <c r="J104" s="161"/>
      <c r="K104" s="161"/>
      <c r="L104" s="161"/>
      <c r="M104" s="161"/>
      <c r="N104" s="161"/>
      <c r="O104" s="161"/>
    </row>
    <row r="105" spans="9:15" s="26" customFormat="1" x14ac:dyDescent="0.15">
      <c r="I105" s="161"/>
      <c r="J105" s="161"/>
      <c r="K105" s="161"/>
      <c r="L105" s="161"/>
      <c r="M105" s="161"/>
      <c r="N105" s="161"/>
      <c r="O105" s="161"/>
    </row>
    <row r="106" spans="9:15" s="26" customFormat="1" x14ac:dyDescent="0.15">
      <c r="I106" s="161"/>
      <c r="J106" s="161"/>
      <c r="K106" s="161"/>
      <c r="L106" s="161"/>
      <c r="M106" s="161"/>
      <c r="N106" s="161"/>
      <c r="O106" s="161"/>
    </row>
    <row r="107" spans="9:15" s="26" customFormat="1" x14ac:dyDescent="0.15">
      <c r="I107" s="161"/>
      <c r="J107" s="161"/>
      <c r="K107" s="161"/>
      <c r="L107" s="161"/>
      <c r="M107" s="161"/>
      <c r="N107" s="161"/>
      <c r="O107" s="161"/>
    </row>
    <row r="108" spans="9:15" s="26" customFormat="1" x14ac:dyDescent="0.15">
      <c r="I108" s="161"/>
      <c r="J108" s="161"/>
      <c r="K108" s="161"/>
      <c r="L108" s="161"/>
      <c r="M108" s="161"/>
      <c r="N108" s="161"/>
      <c r="O108" s="161"/>
    </row>
    <row r="109" spans="9:15" s="26" customFormat="1" x14ac:dyDescent="0.15">
      <c r="I109" s="161"/>
      <c r="J109" s="161"/>
      <c r="K109" s="161"/>
      <c r="L109" s="161"/>
      <c r="M109" s="161"/>
      <c r="N109" s="161"/>
      <c r="O109" s="161"/>
    </row>
    <row r="110" spans="9:15" s="26" customFormat="1" x14ac:dyDescent="0.15">
      <c r="I110" s="161"/>
      <c r="J110" s="161"/>
      <c r="K110" s="161"/>
      <c r="L110" s="161"/>
      <c r="M110" s="161"/>
      <c r="N110" s="161"/>
      <c r="O110" s="161"/>
    </row>
    <row r="111" spans="9:15" s="26" customFormat="1" x14ac:dyDescent="0.15">
      <c r="I111" s="161"/>
      <c r="J111" s="161"/>
      <c r="K111" s="161"/>
      <c r="L111" s="161"/>
      <c r="M111" s="161"/>
      <c r="N111" s="161"/>
      <c r="O111" s="161"/>
    </row>
    <row r="112" spans="9:15" s="26" customFormat="1" x14ac:dyDescent="0.15">
      <c r="I112" s="161"/>
      <c r="J112" s="161"/>
      <c r="K112" s="161"/>
      <c r="L112" s="161"/>
      <c r="M112" s="161"/>
      <c r="N112" s="161"/>
      <c r="O112" s="161"/>
    </row>
    <row r="113" spans="9:15" s="26" customFormat="1" x14ac:dyDescent="0.15">
      <c r="I113" s="161"/>
      <c r="J113" s="161"/>
      <c r="K113" s="161"/>
      <c r="L113" s="161"/>
      <c r="M113" s="161"/>
      <c r="N113" s="161"/>
      <c r="O113" s="161"/>
    </row>
    <row r="114" spans="9:15" s="26" customFormat="1" x14ac:dyDescent="0.15">
      <c r="I114" s="161"/>
      <c r="J114" s="161"/>
      <c r="K114" s="161"/>
      <c r="L114" s="161"/>
      <c r="M114" s="161"/>
      <c r="N114" s="161"/>
      <c r="O114" s="161"/>
    </row>
    <row r="115" spans="9:15" s="26" customFormat="1" x14ac:dyDescent="0.15">
      <c r="I115" s="161"/>
      <c r="J115" s="161"/>
      <c r="K115" s="161"/>
      <c r="L115" s="161"/>
      <c r="M115" s="161"/>
      <c r="N115" s="161"/>
      <c r="O115" s="161"/>
    </row>
    <row r="116" spans="9:15" s="26" customFormat="1" x14ac:dyDescent="0.15">
      <c r="I116" s="161"/>
      <c r="J116" s="161"/>
      <c r="K116" s="161"/>
      <c r="L116" s="161"/>
      <c r="M116" s="161"/>
      <c r="N116" s="161"/>
      <c r="O116" s="161"/>
    </row>
    <row r="117" spans="9:15" s="26" customFormat="1" x14ac:dyDescent="0.15">
      <c r="I117" s="161"/>
      <c r="J117" s="161"/>
      <c r="K117" s="161"/>
      <c r="L117" s="161"/>
      <c r="M117" s="161"/>
      <c r="N117" s="161"/>
      <c r="O117" s="161"/>
    </row>
    <row r="118" spans="9:15" s="26" customFormat="1" x14ac:dyDescent="0.15">
      <c r="I118" s="161"/>
      <c r="J118" s="161"/>
      <c r="K118" s="161"/>
      <c r="L118" s="161"/>
      <c r="M118" s="161"/>
      <c r="N118" s="161"/>
      <c r="O118" s="161"/>
    </row>
    <row r="119" spans="9:15" s="26" customFormat="1" x14ac:dyDescent="0.15">
      <c r="I119" s="161"/>
      <c r="J119" s="161"/>
      <c r="K119" s="161"/>
      <c r="L119" s="161"/>
      <c r="M119" s="161"/>
      <c r="N119" s="161"/>
      <c r="O119" s="161"/>
    </row>
    <row r="120" spans="9:15" s="26" customFormat="1" x14ac:dyDescent="0.15">
      <c r="I120" s="161"/>
      <c r="J120" s="161"/>
      <c r="K120" s="161"/>
      <c r="L120" s="161"/>
      <c r="M120" s="161"/>
      <c r="N120" s="161"/>
      <c r="O120" s="161"/>
    </row>
    <row r="121" spans="9:15" s="26" customFormat="1" x14ac:dyDescent="0.15">
      <c r="I121" s="161"/>
      <c r="J121" s="161"/>
      <c r="K121" s="161"/>
      <c r="L121" s="161"/>
      <c r="M121" s="161"/>
      <c r="N121" s="161"/>
      <c r="O121" s="161"/>
    </row>
    <row r="122" spans="9:15" s="26" customFormat="1" x14ac:dyDescent="0.15">
      <c r="I122" s="161"/>
      <c r="J122" s="161"/>
      <c r="K122" s="161"/>
      <c r="L122" s="161"/>
      <c r="M122" s="161"/>
      <c r="N122" s="161"/>
      <c r="O122" s="161"/>
    </row>
    <row r="123" spans="9:15" s="26" customFormat="1" x14ac:dyDescent="0.15">
      <c r="I123" s="161"/>
      <c r="J123" s="161"/>
      <c r="K123" s="161"/>
      <c r="L123" s="161"/>
      <c r="M123" s="161"/>
      <c r="N123" s="161"/>
      <c r="O123" s="161"/>
    </row>
    <row r="124" spans="9:15" s="26" customFormat="1" x14ac:dyDescent="0.15">
      <c r="I124" s="161"/>
      <c r="J124" s="161"/>
      <c r="K124" s="161"/>
      <c r="L124" s="161"/>
      <c r="M124" s="161"/>
      <c r="N124" s="161"/>
      <c r="O124" s="161"/>
    </row>
    <row r="125" spans="9:15" s="26" customFormat="1" x14ac:dyDescent="0.15">
      <c r="I125" s="161"/>
      <c r="J125" s="161"/>
      <c r="K125" s="161"/>
      <c r="L125" s="161"/>
      <c r="M125" s="161"/>
      <c r="N125" s="161"/>
      <c r="O125" s="161"/>
    </row>
    <row r="126" spans="9:15" s="26" customFormat="1" x14ac:dyDescent="0.15">
      <c r="I126" s="161"/>
      <c r="J126" s="161"/>
      <c r="K126" s="161"/>
      <c r="L126" s="161"/>
      <c r="M126" s="161"/>
      <c r="N126" s="161"/>
      <c r="O126" s="161"/>
    </row>
    <row r="127" spans="9:15" s="26" customFormat="1" x14ac:dyDescent="0.15">
      <c r="I127" s="161"/>
      <c r="J127" s="161"/>
      <c r="K127" s="161"/>
      <c r="L127" s="161"/>
      <c r="M127" s="161"/>
      <c r="N127" s="161"/>
      <c r="O127" s="161"/>
    </row>
    <row r="128" spans="9:15" s="26" customFormat="1" x14ac:dyDescent="0.15">
      <c r="I128" s="161"/>
      <c r="J128" s="161"/>
      <c r="K128" s="161"/>
      <c r="L128" s="161"/>
      <c r="M128" s="161"/>
      <c r="N128" s="161"/>
      <c r="O128" s="161"/>
    </row>
    <row r="129" spans="9:15" s="26" customFormat="1" x14ac:dyDescent="0.15">
      <c r="I129" s="161"/>
      <c r="J129" s="161"/>
      <c r="K129" s="161"/>
      <c r="L129" s="161"/>
      <c r="M129" s="161"/>
      <c r="N129" s="161"/>
      <c r="O129" s="161"/>
    </row>
    <row r="130" spans="9:15" s="26" customFormat="1" x14ac:dyDescent="0.15">
      <c r="I130" s="161"/>
      <c r="J130" s="161"/>
      <c r="K130" s="161"/>
      <c r="L130" s="161"/>
      <c r="M130" s="161"/>
      <c r="N130" s="161"/>
      <c r="O130" s="161"/>
    </row>
    <row r="131" spans="9:15" s="26" customFormat="1" x14ac:dyDescent="0.15">
      <c r="I131" s="161"/>
      <c r="J131" s="161"/>
      <c r="K131" s="161"/>
      <c r="L131" s="161"/>
      <c r="M131" s="161"/>
      <c r="N131" s="161"/>
      <c r="O131" s="161"/>
    </row>
    <row r="132" spans="9:15" s="26" customFormat="1" x14ac:dyDescent="0.15">
      <c r="I132" s="161"/>
      <c r="J132" s="161"/>
      <c r="K132" s="161"/>
      <c r="L132" s="161"/>
      <c r="M132" s="161"/>
      <c r="N132" s="161"/>
      <c r="O132" s="161"/>
    </row>
    <row r="133" spans="9:15" s="26" customFormat="1" x14ac:dyDescent="0.15">
      <c r="I133" s="161"/>
      <c r="J133" s="161"/>
      <c r="K133" s="161"/>
      <c r="L133" s="161"/>
      <c r="M133" s="161"/>
      <c r="N133" s="161"/>
      <c r="O133" s="161"/>
    </row>
    <row r="134" spans="9:15" s="26" customFormat="1" x14ac:dyDescent="0.15">
      <c r="I134" s="161"/>
      <c r="J134" s="161"/>
      <c r="K134" s="161"/>
      <c r="L134" s="161"/>
      <c r="M134" s="161"/>
      <c r="N134" s="161"/>
      <c r="O134" s="161"/>
    </row>
    <row r="135" spans="9:15" s="26" customFormat="1" x14ac:dyDescent="0.15">
      <c r="I135" s="161"/>
      <c r="J135" s="161"/>
      <c r="K135" s="161"/>
      <c r="L135" s="161"/>
      <c r="M135" s="161"/>
      <c r="N135" s="161"/>
      <c r="O135" s="161"/>
    </row>
    <row r="136" spans="9:15" s="26" customFormat="1" x14ac:dyDescent="0.15">
      <c r="I136" s="161"/>
      <c r="J136" s="161"/>
      <c r="K136" s="161"/>
      <c r="L136" s="161"/>
      <c r="M136" s="161"/>
      <c r="N136" s="161"/>
      <c r="O136" s="161"/>
    </row>
    <row r="137" spans="9:15" s="26" customFormat="1" x14ac:dyDescent="0.15">
      <c r="I137" s="161"/>
      <c r="J137" s="161"/>
      <c r="K137" s="161"/>
      <c r="L137" s="161"/>
      <c r="M137" s="161"/>
      <c r="N137" s="161"/>
      <c r="O137" s="161"/>
    </row>
    <row r="138" spans="9:15" s="26" customFormat="1" x14ac:dyDescent="0.15">
      <c r="I138" s="161"/>
      <c r="J138" s="161"/>
      <c r="K138" s="161"/>
      <c r="L138" s="161"/>
      <c r="M138" s="161"/>
      <c r="N138" s="161"/>
      <c r="O138" s="161"/>
    </row>
    <row r="139" spans="9:15" s="26" customFormat="1" x14ac:dyDescent="0.15">
      <c r="I139" s="161"/>
      <c r="J139" s="161"/>
      <c r="K139" s="161"/>
      <c r="L139" s="161"/>
      <c r="M139" s="161"/>
      <c r="N139" s="161"/>
    </row>
    <row r="140" spans="9:15" s="26" customFormat="1" x14ac:dyDescent="0.15">
      <c r="I140" s="161"/>
      <c r="J140" s="161"/>
      <c r="K140" s="161"/>
      <c r="L140" s="161"/>
      <c r="M140" s="161"/>
      <c r="N140" s="161"/>
    </row>
    <row r="141" spans="9:15" s="26" customFormat="1" x14ac:dyDescent="0.15">
      <c r="I141" s="161"/>
      <c r="J141" s="161"/>
      <c r="K141" s="161"/>
      <c r="L141" s="161"/>
      <c r="M141" s="161"/>
      <c r="N141" s="161"/>
    </row>
    <row r="142" spans="9:15" s="26" customFormat="1" x14ac:dyDescent="0.15">
      <c r="I142" s="161"/>
      <c r="J142" s="161"/>
      <c r="K142" s="161"/>
      <c r="L142" s="161"/>
      <c r="M142" s="161"/>
      <c r="N142" s="161"/>
    </row>
    <row r="143" spans="9:15" s="26" customFormat="1" x14ac:dyDescent="0.15">
      <c r="I143" s="161"/>
      <c r="J143" s="161"/>
      <c r="K143" s="161"/>
      <c r="L143" s="161"/>
      <c r="M143" s="161"/>
      <c r="N143" s="161"/>
    </row>
    <row r="144" spans="9:15" s="26" customFormat="1" x14ac:dyDescent="0.15">
      <c r="I144" s="161"/>
      <c r="J144" s="161"/>
      <c r="K144" s="161"/>
      <c r="L144" s="161"/>
      <c r="M144" s="161"/>
      <c r="N144" s="161"/>
    </row>
    <row r="145" spans="8:22" x14ac:dyDescent="0.15">
      <c r="H145" s="26"/>
      <c r="I145" s="161"/>
      <c r="J145" s="161"/>
      <c r="K145" s="161"/>
      <c r="L145" s="161"/>
      <c r="M145" s="161"/>
      <c r="N145" s="161"/>
      <c r="P145" s="26"/>
      <c r="R145" s="26"/>
      <c r="V145" s="26"/>
    </row>
    <row r="146" spans="8:22" x14ac:dyDescent="0.15">
      <c r="H146" s="26"/>
      <c r="I146" s="161"/>
      <c r="J146" s="161"/>
      <c r="K146" s="161"/>
      <c r="L146" s="161"/>
      <c r="M146" s="161"/>
      <c r="N146" s="161"/>
      <c r="P146" s="26"/>
      <c r="R146" s="26"/>
      <c r="V146" s="26"/>
    </row>
    <row r="147" spans="8:22" x14ac:dyDescent="0.15">
      <c r="H147" s="26"/>
      <c r="I147" s="161"/>
      <c r="J147" s="161"/>
      <c r="K147" s="161"/>
      <c r="L147" s="161"/>
      <c r="M147" s="161"/>
      <c r="N147" s="161"/>
      <c r="P147" s="26"/>
      <c r="R147" s="26"/>
      <c r="V147" s="26"/>
    </row>
    <row r="148" spans="8:22" x14ac:dyDescent="0.15">
      <c r="H148" s="26"/>
      <c r="I148" s="161"/>
      <c r="J148" s="161"/>
      <c r="K148" s="161"/>
      <c r="L148" s="161"/>
      <c r="M148" s="161"/>
      <c r="N148" s="161"/>
      <c r="P148" s="26"/>
      <c r="R148" s="26"/>
      <c r="V148" s="26"/>
    </row>
    <row r="149" spans="8:22" x14ac:dyDescent="0.15">
      <c r="H149" s="26"/>
      <c r="I149" s="161"/>
      <c r="J149" s="161"/>
      <c r="K149" s="161"/>
      <c r="L149" s="161"/>
      <c r="M149" s="161"/>
      <c r="N149" s="161"/>
      <c r="P149" s="26"/>
      <c r="R149" s="26"/>
      <c r="V149" s="26"/>
    </row>
    <row r="150" spans="8:22" x14ac:dyDescent="0.15">
      <c r="H150" s="26"/>
      <c r="I150" s="161"/>
      <c r="J150" s="161"/>
      <c r="K150" s="161"/>
      <c r="L150" s="161"/>
      <c r="M150" s="161"/>
      <c r="N150" s="161"/>
      <c r="P150" s="26"/>
      <c r="R150" s="26"/>
      <c r="V150" s="26"/>
    </row>
    <row r="151" spans="8:22" x14ac:dyDescent="0.15">
      <c r="H151" s="26"/>
      <c r="I151" s="161"/>
      <c r="J151" s="161"/>
      <c r="K151" s="161"/>
      <c r="L151" s="161"/>
      <c r="M151" s="161"/>
      <c r="N151" s="161"/>
      <c r="P151" s="26"/>
      <c r="R151" s="26"/>
      <c r="V151" s="26"/>
    </row>
    <row r="152" spans="8:22" x14ac:dyDescent="0.15">
      <c r="H152" s="26"/>
      <c r="I152" s="161"/>
      <c r="J152" s="161"/>
      <c r="K152" s="161"/>
      <c r="L152" s="161"/>
      <c r="M152" s="161"/>
      <c r="N152" s="161"/>
      <c r="P152" s="26"/>
      <c r="R152" s="26"/>
      <c r="V152" s="26"/>
    </row>
    <row r="153" spans="8:22" x14ac:dyDescent="0.15">
      <c r="H153" s="26"/>
      <c r="I153" s="161"/>
      <c r="J153" s="161"/>
      <c r="K153" s="161"/>
      <c r="L153" s="161"/>
      <c r="M153" s="161"/>
      <c r="N153" s="161"/>
      <c r="P153" s="26"/>
      <c r="R153" s="26"/>
      <c r="V153" s="26"/>
    </row>
    <row r="154" spans="8:22" x14ac:dyDescent="0.15">
      <c r="H154" s="26"/>
      <c r="I154" s="161"/>
      <c r="J154" s="161"/>
      <c r="K154" s="161"/>
      <c r="L154" s="161"/>
      <c r="M154" s="161"/>
      <c r="N154" s="161"/>
      <c r="P154" s="26"/>
      <c r="R154" s="26"/>
      <c r="V154" s="26"/>
    </row>
    <row r="155" spans="8:22" x14ac:dyDescent="0.15">
      <c r="H155" s="26"/>
      <c r="J155" s="161"/>
      <c r="K155" s="161"/>
      <c r="L155" s="161"/>
      <c r="M155" s="161"/>
      <c r="N155" s="161"/>
      <c r="P155" s="26"/>
      <c r="R155" s="26"/>
      <c r="V155" s="26"/>
    </row>
    <row r="156" spans="8:22" x14ac:dyDescent="0.15">
      <c r="H156" s="26"/>
      <c r="J156" s="161"/>
      <c r="K156" s="161"/>
      <c r="L156" s="161"/>
      <c r="M156" s="161"/>
      <c r="N156" s="161"/>
      <c r="P156" s="26"/>
      <c r="R156" s="26"/>
      <c r="V156" s="26"/>
    </row>
    <row r="172" spans="8:22" x14ac:dyDescent="0.15">
      <c r="H172" s="26"/>
      <c r="O172" s="161"/>
      <c r="P172" s="26"/>
      <c r="R172" s="26"/>
      <c r="V172" s="26"/>
    </row>
    <row r="173" spans="8:22" x14ac:dyDescent="0.15">
      <c r="H173" s="26"/>
      <c r="O173" s="161"/>
      <c r="P173" s="26"/>
      <c r="R173" s="26"/>
      <c r="V173" s="26"/>
    </row>
    <row r="174" spans="8:22" x14ac:dyDescent="0.15">
      <c r="H174" s="26"/>
      <c r="O174" s="161"/>
      <c r="P174" s="26"/>
      <c r="R174" s="26"/>
      <c r="V174" s="26"/>
    </row>
    <row r="175" spans="8:22" x14ac:dyDescent="0.15">
      <c r="H175" s="26"/>
      <c r="O175" s="161"/>
      <c r="P175" s="26"/>
      <c r="R175" s="26"/>
      <c r="V175" s="26"/>
    </row>
    <row r="176" spans="8:22" x14ac:dyDescent="0.15">
      <c r="H176" s="26"/>
      <c r="O176" s="161"/>
      <c r="P176" s="26"/>
      <c r="R176" s="26"/>
      <c r="V176" s="26"/>
    </row>
    <row r="177" spans="15:15" s="26" customFormat="1" x14ac:dyDescent="0.15">
      <c r="O177" s="161"/>
    </row>
    <row r="178" spans="15:15" s="26" customFormat="1" x14ac:dyDescent="0.15">
      <c r="O178" s="161"/>
    </row>
    <row r="179" spans="15:15" s="26" customFormat="1" x14ac:dyDescent="0.15">
      <c r="O179" s="161"/>
    </row>
    <row r="180" spans="15:15" s="26" customFormat="1" x14ac:dyDescent="0.15">
      <c r="O180" s="161"/>
    </row>
    <row r="181" spans="15:15" s="26" customFormat="1" x14ac:dyDescent="0.15">
      <c r="O181" s="161"/>
    </row>
    <row r="182" spans="15:15" s="26" customFormat="1" x14ac:dyDescent="0.15">
      <c r="O182" s="161"/>
    </row>
    <row r="183" spans="15:15" s="26" customFormat="1" x14ac:dyDescent="0.15">
      <c r="O183" s="161"/>
    </row>
    <row r="184" spans="15:15" s="26" customFormat="1" x14ac:dyDescent="0.15">
      <c r="O184" s="161"/>
    </row>
    <row r="185" spans="15:15" s="26" customFormat="1" x14ac:dyDescent="0.15">
      <c r="O185" s="161"/>
    </row>
    <row r="186" spans="15:15" s="26" customFormat="1" x14ac:dyDescent="0.15">
      <c r="O186" s="161"/>
    </row>
    <row r="187" spans="15:15" s="26" customFormat="1" x14ac:dyDescent="0.15">
      <c r="O187" s="161"/>
    </row>
    <row r="188" spans="15:15" s="26" customFormat="1" x14ac:dyDescent="0.15">
      <c r="O188" s="161"/>
    </row>
    <row r="189" spans="15:15" s="26" customFormat="1" x14ac:dyDescent="0.15">
      <c r="O189" s="161"/>
    </row>
    <row r="190" spans="15:15" s="26" customFormat="1" x14ac:dyDescent="0.15">
      <c r="O190" s="161"/>
    </row>
    <row r="191" spans="15:15" s="26" customFormat="1" x14ac:dyDescent="0.15">
      <c r="O191" s="161"/>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I26:I28"/>
    <mergeCell ref="B28:B38"/>
    <mergeCell ref="I29:I31"/>
    <mergeCell ref="K34:L34"/>
    <mergeCell ref="I35:I42"/>
    <mergeCell ref="K35:L35"/>
    <mergeCell ref="K36:L36"/>
    <mergeCell ref="K37:L37"/>
    <mergeCell ref="B12:B16"/>
    <mergeCell ref="B17:B20"/>
    <mergeCell ref="I18:I22"/>
    <mergeCell ref="B21:B24"/>
    <mergeCell ref="I23:I25"/>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561</v>
      </c>
    </row>
    <row r="3" spans="2:15" x14ac:dyDescent="0.15">
      <c r="D3" s="100" t="s">
        <v>203</v>
      </c>
      <c r="E3" s="99" t="s">
        <v>568</v>
      </c>
      <c r="F3" s="99"/>
      <c r="G3" s="100" t="s">
        <v>204</v>
      </c>
      <c r="H3" s="99" t="s">
        <v>436</v>
      </c>
      <c r="I3" s="99"/>
    </row>
    <row r="4" spans="2:15" ht="14.25" thickBot="1" x14ac:dyDescent="0.2">
      <c r="B4" s="5" t="s">
        <v>217</v>
      </c>
      <c r="C4" s="5" t="s">
        <v>569</v>
      </c>
      <c r="D4" s="5"/>
      <c r="F4" s="5"/>
      <c r="G4" s="5"/>
      <c r="H4" s="5"/>
      <c r="I4" s="5"/>
      <c r="J4" s="5"/>
      <c r="K4" s="5"/>
      <c r="L4" s="5"/>
      <c r="M4" s="5"/>
      <c r="N4" s="5"/>
      <c r="O4" s="5"/>
    </row>
    <row r="5" spans="2:15" ht="18" x14ac:dyDescent="0.15">
      <c r="B5" s="319" t="s">
        <v>259</v>
      </c>
      <c r="C5" s="509">
        <v>1</v>
      </c>
      <c r="D5" s="509">
        <v>2</v>
      </c>
      <c r="E5" s="509">
        <v>3</v>
      </c>
      <c r="F5" s="509">
        <v>4</v>
      </c>
      <c r="G5" s="509">
        <v>5</v>
      </c>
      <c r="H5" s="509">
        <v>6</v>
      </c>
      <c r="I5" s="509">
        <v>7</v>
      </c>
      <c r="J5" s="509">
        <v>8</v>
      </c>
      <c r="K5" s="509">
        <v>9</v>
      </c>
      <c r="L5" s="509">
        <v>10</v>
      </c>
      <c r="M5" s="509">
        <v>11</v>
      </c>
      <c r="N5" s="509">
        <v>12</v>
      </c>
      <c r="O5" s="510" t="s">
        <v>219</v>
      </c>
    </row>
    <row r="6" spans="2:15" x14ac:dyDescent="0.15">
      <c r="B6" s="324" t="s">
        <v>570</v>
      </c>
      <c r="C6" s="286"/>
      <c r="D6" s="286"/>
      <c r="E6" s="286"/>
      <c r="F6" s="286"/>
      <c r="G6" s="286"/>
      <c r="H6" s="286"/>
      <c r="I6" s="286"/>
      <c r="J6" s="286"/>
      <c r="K6" s="286"/>
      <c r="L6" s="286"/>
      <c r="M6" s="286"/>
      <c r="N6" s="286"/>
      <c r="O6" s="137">
        <v>337</v>
      </c>
    </row>
    <row r="7" spans="2:15" x14ac:dyDescent="0.15">
      <c r="B7" s="324" t="s">
        <v>570</v>
      </c>
      <c r="C7" s="286"/>
      <c r="D7" s="286"/>
      <c r="E7" s="286"/>
      <c r="F7" s="286"/>
      <c r="G7" s="286"/>
      <c r="H7" s="286"/>
      <c r="I7" s="286"/>
      <c r="J7" s="286"/>
      <c r="K7" s="286"/>
      <c r="L7" s="286"/>
      <c r="M7" s="286"/>
      <c r="N7" s="286"/>
      <c r="O7" s="137">
        <v>285</v>
      </c>
    </row>
    <row r="8" spans="2:15" x14ac:dyDescent="0.15">
      <c r="B8" s="324" t="s">
        <v>570</v>
      </c>
      <c r="C8" s="286"/>
      <c r="D8" s="286"/>
      <c r="E8" s="286"/>
      <c r="F8" s="286"/>
      <c r="G8" s="286"/>
      <c r="H8" s="286"/>
      <c r="I8" s="286"/>
      <c r="J8" s="286"/>
      <c r="K8" s="286"/>
      <c r="L8" s="286"/>
      <c r="M8" s="286"/>
      <c r="N8" s="286"/>
      <c r="O8" s="137">
        <v>321</v>
      </c>
    </row>
    <row r="9" spans="2:15" x14ac:dyDescent="0.15">
      <c r="B9" s="324" t="s">
        <v>570</v>
      </c>
      <c r="C9" s="286"/>
      <c r="D9" s="286"/>
      <c r="E9" s="286"/>
      <c r="F9" s="286"/>
      <c r="G9" s="286"/>
      <c r="H9" s="286"/>
      <c r="I9" s="286"/>
      <c r="J9" s="286"/>
      <c r="K9" s="286"/>
      <c r="L9" s="286"/>
      <c r="M9" s="286"/>
      <c r="N9" s="286"/>
      <c r="O9" s="137">
        <v>311</v>
      </c>
    </row>
    <row r="10" spans="2:15" x14ac:dyDescent="0.15">
      <c r="B10" s="324" t="s">
        <v>570</v>
      </c>
      <c r="C10" s="286"/>
      <c r="D10" s="286"/>
      <c r="E10" s="286"/>
      <c r="F10" s="286"/>
      <c r="G10" s="286"/>
      <c r="H10" s="286"/>
      <c r="I10" s="286"/>
      <c r="J10" s="286"/>
      <c r="K10" s="286"/>
      <c r="L10" s="286"/>
      <c r="M10" s="286"/>
      <c r="N10" s="286"/>
      <c r="O10" s="137">
        <v>288</v>
      </c>
    </row>
    <row r="11" spans="2:15" ht="14.25" thickBot="1" x14ac:dyDescent="0.2">
      <c r="B11" s="322" t="s">
        <v>220</v>
      </c>
      <c r="C11" s="320" t="e">
        <f>AVERAGE(C6:C10)</f>
        <v>#DIV/0!</v>
      </c>
      <c r="D11" s="320" t="e">
        <f t="shared" ref="D11:O11" si="0">AVERAGE(D6:D10)</f>
        <v>#DIV/0!</v>
      </c>
      <c r="E11" s="320" t="e">
        <f t="shared" si="0"/>
        <v>#DIV/0!</v>
      </c>
      <c r="F11" s="320" t="e">
        <f t="shared" si="0"/>
        <v>#DIV/0!</v>
      </c>
      <c r="G11" s="320" t="e">
        <f t="shared" si="0"/>
        <v>#DIV/0!</v>
      </c>
      <c r="H11" s="320" t="e">
        <f t="shared" si="0"/>
        <v>#DIV/0!</v>
      </c>
      <c r="I11" s="320" t="e">
        <f t="shared" si="0"/>
        <v>#DIV/0!</v>
      </c>
      <c r="J11" s="320" t="e">
        <f t="shared" si="0"/>
        <v>#DIV/0!</v>
      </c>
      <c r="K11" s="320" t="e">
        <f t="shared" si="0"/>
        <v>#DIV/0!</v>
      </c>
      <c r="L11" s="320" t="e">
        <f t="shared" si="0"/>
        <v>#DIV/0!</v>
      </c>
      <c r="M11" s="320" t="e">
        <f t="shared" si="0"/>
        <v>#DIV/0!</v>
      </c>
      <c r="N11" s="320" t="e">
        <f t="shared" si="0"/>
        <v>#DIV/0!</v>
      </c>
      <c r="O11" s="321">
        <f t="shared" si="0"/>
        <v>308.39999999999998</v>
      </c>
    </row>
    <row r="13" spans="2:15" ht="14.25" thickBot="1" x14ac:dyDescent="0.2">
      <c r="B13" s="5" t="s">
        <v>217</v>
      </c>
      <c r="C13" s="5" t="s">
        <v>260</v>
      </c>
      <c r="D13" s="5"/>
      <c r="F13" s="5"/>
      <c r="G13" s="5"/>
      <c r="H13" s="5"/>
      <c r="I13" s="5"/>
      <c r="J13" s="5"/>
      <c r="K13" s="5"/>
      <c r="L13" s="5"/>
      <c r="M13" s="5"/>
      <c r="N13" s="5"/>
      <c r="O13" s="5"/>
    </row>
    <row r="14" spans="2:15" ht="18" x14ac:dyDescent="0.15">
      <c r="B14" s="319" t="s">
        <v>259</v>
      </c>
      <c r="C14" s="509">
        <v>1</v>
      </c>
      <c r="D14" s="509">
        <v>2</v>
      </c>
      <c r="E14" s="509">
        <v>3</v>
      </c>
      <c r="F14" s="509">
        <v>4</v>
      </c>
      <c r="G14" s="509">
        <v>5</v>
      </c>
      <c r="H14" s="509">
        <v>6</v>
      </c>
      <c r="I14" s="509">
        <v>7</v>
      </c>
      <c r="J14" s="509">
        <v>8</v>
      </c>
      <c r="K14" s="509">
        <v>9</v>
      </c>
      <c r="L14" s="509">
        <v>10</v>
      </c>
      <c r="M14" s="509">
        <v>11</v>
      </c>
      <c r="N14" s="509">
        <v>12</v>
      </c>
      <c r="O14" s="510" t="s">
        <v>219</v>
      </c>
    </row>
    <row r="15" spans="2:15" x14ac:dyDescent="0.15">
      <c r="B15" s="324" t="s">
        <v>547</v>
      </c>
      <c r="C15" s="286"/>
      <c r="D15" s="286"/>
      <c r="E15" s="286"/>
      <c r="F15" s="286"/>
      <c r="G15" s="286"/>
      <c r="H15" s="286"/>
      <c r="I15" s="286"/>
      <c r="J15" s="286"/>
      <c r="K15" s="286"/>
      <c r="L15" s="286"/>
      <c r="M15" s="286"/>
      <c r="N15" s="286"/>
      <c r="O15" s="137">
        <v>137</v>
      </c>
    </row>
    <row r="16" spans="2:15" x14ac:dyDescent="0.15">
      <c r="B16" s="324" t="s">
        <v>571</v>
      </c>
      <c r="C16" s="286"/>
      <c r="D16" s="286"/>
      <c r="E16" s="286"/>
      <c r="F16" s="286"/>
      <c r="G16" s="286"/>
      <c r="H16" s="286"/>
      <c r="I16" s="286"/>
      <c r="J16" s="286"/>
      <c r="K16" s="286"/>
      <c r="L16" s="286"/>
      <c r="M16" s="286"/>
      <c r="N16" s="286"/>
      <c r="O16" s="137">
        <v>218</v>
      </c>
    </row>
    <row r="17" spans="2:15" x14ac:dyDescent="0.15">
      <c r="B17" s="324" t="s">
        <v>572</v>
      </c>
      <c r="C17" s="286"/>
      <c r="D17" s="286"/>
      <c r="E17" s="286"/>
      <c r="F17" s="286"/>
      <c r="G17" s="286"/>
      <c r="H17" s="286"/>
      <c r="I17" s="286"/>
      <c r="J17" s="286"/>
      <c r="K17" s="286"/>
      <c r="L17" s="286"/>
      <c r="M17" s="286"/>
      <c r="N17" s="286"/>
      <c r="O17" s="137">
        <v>147</v>
      </c>
    </row>
    <row r="18" spans="2:15" x14ac:dyDescent="0.15">
      <c r="B18" s="324" t="s">
        <v>573</v>
      </c>
      <c r="C18" s="286"/>
      <c r="D18" s="286"/>
      <c r="E18" s="286"/>
      <c r="F18" s="286"/>
      <c r="G18" s="286"/>
      <c r="H18" s="286"/>
      <c r="I18" s="286"/>
      <c r="J18" s="286"/>
      <c r="K18" s="286"/>
      <c r="L18" s="286"/>
      <c r="M18" s="286"/>
      <c r="N18" s="286"/>
      <c r="O18" s="137">
        <v>180</v>
      </c>
    </row>
    <row r="19" spans="2:15" x14ac:dyDescent="0.15">
      <c r="B19" s="324" t="s">
        <v>557</v>
      </c>
      <c r="C19" s="286"/>
      <c r="D19" s="286"/>
      <c r="E19" s="286"/>
      <c r="F19" s="286"/>
      <c r="G19" s="286"/>
      <c r="H19" s="286"/>
      <c r="I19" s="286"/>
      <c r="J19" s="286"/>
      <c r="K19" s="286"/>
      <c r="L19" s="286">
        <v>176</v>
      </c>
      <c r="M19" s="286">
        <v>164</v>
      </c>
      <c r="N19" s="286">
        <v>137</v>
      </c>
      <c r="O19" s="137">
        <v>168</v>
      </c>
    </row>
    <row r="20" spans="2:15" ht="14.25" thickBot="1" x14ac:dyDescent="0.2">
      <c r="B20" s="322" t="s">
        <v>220</v>
      </c>
      <c r="C20" s="320" t="e">
        <f>AVERAGE(C15:C19)</f>
        <v>#DIV/0!</v>
      </c>
      <c r="D20" s="320" t="e">
        <f t="shared" ref="D20:O20" si="1">AVERAGE(D15:D19)</f>
        <v>#DIV/0!</v>
      </c>
      <c r="E20" s="320" t="e">
        <f t="shared" si="1"/>
        <v>#DIV/0!</v>
      </c>
      <c r="F20" s="320" t="e">
        <f t="shared" si="1"/>
        <v>#DIV/0!</v>
      </c>
      <c r="G20" s="320" t="e">
        <f t="shared" si="1"/>
        <v>#DIV/0!</v>
      </c>
      <c r="H20" s="320" t="e">
        <f t="shared" si="1"/>
        <v>#DIV/0!</v>
      </c>
      <c r="I20" s="320" t="e">
        <f t="shared" si="1"/>
        <v>#DIV/0!</v>
      </c>
      <c r="J20" s="320" t="e">
        <f t="shared" si="1"/>
        <v>#DIV/0!</v>
      </c>
      <c r="K20" s="320" t="e">
        <f t="shared" si="1"/>
        <v>#DIV/0!</v>
      </c>
      <c r="L20" s="320">
        <f t="shared" si="1"/>
        <v>176</v>
      </c>
      <c r="M20" s="320">
        <f t="shared" si="1"/>
        <v>164</v>
      </c>
      <c r="N20" s="320">
        <f t="shared" si="1"/>
        <v>137</v>
      </c>
      <c r="O20" s="321">
        <f t="shared" si="1"/>
        <v>170</v>
      </c>
    </row>
  </sheetData>
  <phoneticPr fontId="4"/>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1011</v>
      </c>
    </row>
    <row r="3" spans="2:15" x14ac:dyDescent="0.15">
      <c r="D3" s="100" t="s">
        <v>203</v>
      </c>
      <c r="E3" s="99" t="s">
        <v>454</v>
      </c>
      <c r="F3" s="99"/>
      <c r="G3" s="100" t="s">
        <v>204</v>
      </c>
      <c r="H3" s="99" t="s">
        <v>263</v>
      </c>
      <c r="I3" s="99"/>
    </row>
    <row r="4" spans="2:15" ht="14.25" thickBot="1" x14ac:dyDescent="0.2">
      <c r="B4" s="5" t="s">
        <v>217</v>
      </c>
      <c r="C4" s="5" t="s">
        <v>546</v>
      </c>
      <c r="D4" s="5"/>
      <c r="F4" s="5"/>
      <c r="G4" s="5"/>
      <c r="H4" s="5"/>
      <c r="I4" s="5"/>
      <c r="J4" s="5"/>
      <c r="K4" s="5"/>
      <c r="L4" s="5"/>
      <c r="M4" s="5"/>
      <c r="N4" s="5"/>
      <c r="O4" s="5"/>
    </row>
    <row r="5" spans="2:15" ht="18" x14ac:dyDescent="0.15">
      <c r="B5" s="319" t="s">
        <v>259</v>
      </c>
      <c r="C5" s="509">
        <v>1</v>
      </c>
      <c r="D5" s="509">
        <v>2</v>
      </c>
      <c r="E5" s="509">
        <v>3</v>
      </c>
      <c r="F5" s="509">
        <v>4</v>
      </c>
      <c r="G5" s="509">
        <v>5</v>
      </c>
      <c r="H5" s="509">
        <v>6</v>
      </c>
      <c r="I5" s="509">
        <v>7</v>
      </c>
      <c r="J5" s="509">
        <v>8</v>
      </c>
      <c r="K5" s="509">
        <v>9</v>
      </c>
      <c r="L5" s="509">
        <v>10</v>
      </c>
      <c r="M5" s="509">
        <v>11</v>
      </c>
      <c r="N5" s="509">
        <v>12</v>
      </c>
      <c r="O5" s="510" t="s">
        <v>219</v>
      </c>
    </row>
    <row r="6" spans="2:15" x14ac:dyDescent="0.15">
      <c r="B6" s="324"/>
      <c r="C6" s="286"/>
      <c r="D6" s="286"/>
      <c r="E6" s="286"/>
      <c r="F6" s="286"/>
      <c r="G6" s="286"/>
      <c r="H6" s="286"/>
      <c r="I6" s="286"/>
      <c r="J6" s="286"/>
      <c r="K6" s="286"/>
      <c r="L6" s="286"/>
      <c r="M6" s="286"/>
      <c r="N6" s="286"/>
      <c r="O6" s="137"/>
    </row>
    <row r="7" spans="2:15" x14ac:dyDescent="0.15">
      <c r="B7" s="324"/>
      <c r="C7" s="286"/>
      <c r="D7" s="286"/>
      <c r="E7" s="286"/>
      <c r="F7" s="286"/>
      <c r="G7" s="286"/>
      <c r="H7" s="286"/>
      <c r="I7" s="286"/>
      <c r="J7" s="286"/>
      <c r="K7" s="286"/>
      <c r="L7" s="286"/>
      <c r="M7" s="286"/>
      <c r="N7" s="286"/>
      <c r="O7" s="137"/>
    </row>
    <row r="8" spans="2:15" x14ac:dyDescent="0.15">
      <c r="B8" s="324"/>
      <c r="C8" s="286"/>
      <c r="D8" s="286"/>
      <c r="E8" s="286"/>
      <c r="F8" s="286"/>
      <c r="G8" s="286"/>
      <c r="H8" s="286"/>
      <c r="I8" s="286"/>
      <c r="J8" s="286"/>
      <c r="K8" s="286"/>
      <c r="L8" s="286"/>
      <c r="M8" s="286"/>
      <c r="N8" s="286"/>
      <c r="O8" s="137"/>
    </row>
    <row r="9" spans="2:15" x14ac:dyDescent="0.15">
      <c r="B9" s="324"/>
      <c r="C9" s="286"/>
      <c r="D9" s="286"/>
      <c r="E9" s="286"/>
      <c r="F9" s="286"/>
      <c r="G9" s="286"/>
      <c r="H9" s="286"/>
      <c r="I9" s="286"/>
      <c r="J9" s="286"/>
      <c r="K9" s="286"/>
      <c r="L9" s="286"/>
      <c r="M9" s="286"/>
      <c r="N9" s="286"/>
      <c r="O9" s="137"/>
    </row>
    <row r="10" spans="2:15" x14ac:dyDescent="0.15">
      <c r="B10" s="324"/>
      <c r="C10" s="286"/>
      <c r="D10" s="286"/>
      <c r="E10" s="286"/>
      <c r="F10" s="286"/>
      <c r="G10" s="286"/>
      <c r="H10" s="286"/>
      <c r="I10" s="286"/>
      <c r="J10" s="286"/>
      <c r="K10" s="286"/>
      <c r="L10" s="286"/>
      <c r="M10" s="286"/>
      <c r="N10" s="286"/>
      <c r="O10" s="137"/>
    </row>
    <row r="11" spans="2:15" ht="14.25" thickBot="1" x14ac:dyDescent="0.2">
      <c r="B11" s="322" t="s">
        <v>220</v>
      </c>
      <c r="C11" s="320"/>
      <c r="D11" s="320"/>
      <c r="E11" s="320"/>
      <c r="F11" s="320"/>
      <c r="G11" s="320"/>
      <c r="H11" s="320"/>
      <c r="I11" s="320"/>
      <c r="J11" s="320"/>
      <c r="K11" s="320"/>
      <c r="L11" s="320"/>
      <c r="M11" s="320"/>
      <c r="N11" s="320"/>
      <c r="O11" s="321"/>
    </row>
    <row r="13" spans="2:15" ht="14.25" thickBot="1" x14ac:dyDescent="0.2">
      <c r="B13" s="5" t="s">
        <v>217</v>
      </c>
      <c r="C13" s="5" t="s">
        <v>260</v>
      </c>
      <c r="D13" s="5"/>
      <c r="F13" s="5"/>
      <c r="G13" s="5"/>
      <c r="H13" s="5"/>
      <c r="I13" s="5"/>
      <c r="J13" s="5"/>
      <c r="K13" s="5"/>
      <c r="L13" s="5"/>
      <c r="M13" s="5"/>
      <c r="N13" s="5"/>
      <c r="O13" s="5"/>
    </row>
    <row r="14" spans="2:15" ht="18" x14ac:dyDescent="0.15">
      <c r="B14" s="319" t="s">
        <v>259</v>
      </c>
      <c r="C14" s="509">
        <v>1</v>
      </c>
      <c r="D14" s="509">
        <v>2</v>
      </c>
      <c r="E14" s="509">
        <v>3</v>
      </c>
      <c r="F14" s="509">
        <v>4</v>
      </c>
      <c r="G14" s="509">
        <v>5</v>
      </c>
      <c r="H14" s="509">
        <v>6</v>
      </c>
      <c r="I14" s="509">
        <v>7</v>
      </c>
      <c r="J14" s="509">
        <v>8</v>
      </c>
      <c r="K14" s="509">
        <v>9</v>
      </c>
      <c r="L14" s="509">
        <v>10</v>
      </c>
      <c r="M14" s="509">
        <v>11</v>
      </c>
      <c r="N14" s="509">
        <v>12</v>
      </c>
      <c r="O14" s="510" t="s">
        <v>219</v>
      </c>
    </row>
    <row r="15" spans="2:15" x14ac:dyDescent="0.15">
      <c r="B15" s="324" t="s">
        <v>563</v>
      </c>
      <c r="C15" s="286"/>
      <c r="D15" s="286"/>
      <c r="E15" s="286"/>
      <c r="F15" s="286"/>
      <c r="G15" s="286"/>
      <c r="H15" s="286"/>
      <c r="I15" s="286"/>
      <c r="J15" s="286"/>
      <c r="K15" s="286"/>
      <c r="L15" s="286"/>
      <c r="M15" s="286"/>
      <c r="N15" s="286"/>
      <c r="O15" s="137">
        <v>135</v>
      </c>
    </row>
    <row r="16" spans="2:15" x14ac:dyDescent="0.15">
      <c r="B16" s="324" t="s">
        <v>564</v>
      </c>
      <c r="C16" s="286"/>
      <c r="D16" s="286"/>
      <c r="E16" s="286"/>
      <c r="F16" s="286"/>
      <c r="G16" s="286"/>
      <c r="H16" s="286"/>
      <c r="I16" s="286"/>
      <c r="J16" s="286"/>
      <c r="K16" s="286"/>
      <c r="L16" s="286"/>
      <c r="M16" s="286"/>
      <c r="N16" s="286"/>
      <c r="O16" s="137">
        <v>271</v>
      </c>
    </row>
    <row r="17" spans="2:15" x14ac:dyDescent="0.15">
      <c r="B17" s="324" t="s">
        <v>565</v>
      </c>
      <c r="C17" s="286"/>
      <c r="D17" s="286"/>
      <c r="E17" s="286"/>
      <c r="F17" s="286"/>
      <c r="G17" s="286"/>
      <c r="H17" s="286"/>
      <c r="I17" s="286"/>
      <c r="J17" s="286"/>
      <c r="K17" s="286"/>
      <c r="L17" s="286"/>
      <c r="M17" s="286"/>
      <c r="N17" s="286"/>
      <c r="O17" s="137">
        <v>160</v>
      </c>
    </row>
    <row r="18" spans="2:15" x14ac:dyDescent="0.15">
      <c r="B18" s="324" t="s">
        <v>566</v>
      </c>
      <c r="C18" s="286"/>
      <c r="D18" s="286"/>
      <c r="E18" s="286"/>
      <c r="F18" s="286"/>
      <c r="G18" s="286"/>
      <c r="H18" s="286"/>
      <c r="I18" s="286"/>
      <c r="J18" s="286"/>
      <c r="K18" s="286"/>
      <c r="L18" s="286"/>
      <c r="M18" s="286"/>
      <c r="N18" s="286"/>
      <c r="O18" s="137">
        <v>250</v>
      </c>
    </row>
    <row r="19" spans="2:15" x14ac:dyDescent="0.15">
      <c r="B19" s="324" t="s">
        <v>567</v>
      </c>
      <c r="C19" s="286"/>
      <c r="D19" s="286"/>
      <c r="E19" s="286"/>
      <c r="F19" s="286"/>
      <c r="G19" s="286"/>
      <c r="H19" s="286"/>
      <c r="I19" s="286"/>
      <c r="J19" s="286"/>
      <c r="K19" s="286"/>
      <c r="L19" s="286">
        <v>176</v>
      </c>
      <c r="M19" s="286">
        <v>164</v>
      </c>
      <c r="N19" s="286">
        <v>137</v>
      </c>
      <c r="O19" s="137">
        <v>172</v>
      </c>
    </row>
    <row r="20" spans="2:15" ht="14.25" thickBot="1" x14ac:dyDescent="0.2">
      <c r="B20" s="322" t="s">
        <v>220</v>
      </c>
      <c r="C20" s="320"/>
      <c r="D20" s="320"/>
      <c r="E20" s="320"/>
      <c r="F20" s="320"/>
      <c r="G20" s="320"/>
      <c r="H20" s="320"/>
      <c r="I20" s="320"/>
      <c r="J20" s="320"/>
      <c r="K20" s="320"/>
      <c r="L20" s="320">
        <f t="shared" ref="L20:O20" si="0">AVERAGE(L15:L19)</f>
        <v>176</v>
      </c>
      <c r="M20" s="320">
        <f t="shared" si="0"/>
        <v>164</v>
      </c>
      <c r="N20" s="320">
        <f t="shared" si="0"/>
        <v>137</v>
      </c>
      <c r="O20" s="321">
        <f t="shared" si="0"/>
        <v>197.6</v>
      </c>
    </row>
  </sheetData>
  <phoneticPr fontId="4"/>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1012</v>
      </c>
    </row>
    <row r="3" spans="2:15" x14ac:dyDescent="0.15">
      <c r="D3" s="100" t="s">
        <v>203</v>
      </c>
      <c r="E3" s="99" t="s">
        <v>562</v>
      </c>
      <c r="F3" s="99"/>
      <c r="G3" s="100" t="s">
        <v>204</v>
      </c>
      <c r="H3" s="99" t="s">
        <v>263</v>
      </c>
      <c r="I3" s="99"/>
    </row>
    <row r="4" spans="2:15" ht="14.25" thickBot="1" x14ac:dyDescent="0.2">
      <c r="B4" s="5" t="s">
        <v>217</v>
      </c>
      <c r="C4" s="5" t="s">
        <v>546</v>
      </c>
      <c r="D4" s="5"/>
      <c r="F4" s="5"/>
      <c r="G4" s="5"/>
      <c r="H4" s="5"/>
      <c r="I4" s="5"/>
      <c r="J4" s="5"/>
      <c r="K4" s="5"/>
      <c r="L4" s="5"/>
      <c r="M4" s="5"/>
      <c r="N4" s="5"/>
      <c r="O4" s="5"/>
    </row>
    <row r="5" spans="2:15" ht="18" x14ac:dyDescent="0.15">
      <c r="B5" s="319" t="s">
        <v>259</v>
      </c>
      <c r="C5" s="509">
        <v>1</v>
      </c>
      <c r="D5" s="509">
        <v>2</v>
      </c>
      <c r="E5" s="509">
        <v>3</v>
      </c>
      <c r="F5" s="509">
        <v>4</v>
      </c>
      <c r="G5" s="509">
        <v>5</v>
      </c>
      <c r="H5" s="509">
        <v>6</v>
      </c>
      <c r="I5" s="509">
        <v>7</v>
      </c>
      <c r="J5" s="509">
        <v>8</v>
      </c>
      <c r="K5" s="509">
        <v>9</v>
      </c>
      <c r="L5" s="509">
        <v>10</v>
      </c>
      <c r="M5" s="509">
        <v>11</v>
      </c>
      <c r="N5" s="509">
        <v>12</v>
      </c>
      <c r="O5" s="510" t="s">
        <v>219</v>
      </c>
    </row>
    <row r="6" spans="2:15" x14ac:dyDescent="0.15">
      <c r="B6" s="324"/>
      <c r="C6" s="286"/>
      <c r="D6" s="286"/>
      <c r="E6" s="286"/>
      <c r="F6" s="286"/>
      <c r="G6" s="286"/>
      <c r="H6" s="286"/>
      <c r="I6" s="286"/>
      <c r="J6" s="286"/>
      <c r="K6" s="286"/>
      <c r="L6" s="286"/>
      <c r="M6" s="286"/>
      <c r="N6" s="286"/>
      <c r="O6" s="137"/>
    </row>
    <row r="7" spans="2:15" x14ac:dyDescent="0.15">
      <c r="B7" s="324"/>
      <c r="C7" s="286"/>
      <c r="D7" s="286"/>
      <c r="E7" s="286"/>
      <c r="F7" s="286"/>
      <c r="G7" s="286"/>
      <c r="H7" s="286"/>
      <c r="I7" s="286"/>
      <c r="J7" s="286"/>
      <c r="K7" s="286"/>
      <c r="L7" s="286"/>
      <c r="M7" s="286"/>
      <c r="N7" s="286"/>
      <c r="O7" s="137"/>
    </row>
    <row r="8" spans="2:15" x14ac:dyDescent="0.15">
      <c r="B8" s="324"/>
      <c r="C8" s="286"/>
      <c r="D8" s="286"/>
      <c r="E8" s="286"/>
      <c r="F8" s="286"/>
      <c r="G8" s="286"/>
      <c r="H8" s="286"/>
      <c r="I8" s="286"/>
      <c r="J8" s="286"/>
      <c r="K8" s="286"/>
      <c r="L8" s="286"/>
      <c r="M8" s="286"/>
      <c r="N8" s="286"/>
      <c r="O8" s="137"/>
    </row>
    <row r="9" spans="2:15" x14ac:dyDescent="0.15">
      <c r="B9" s="324"/>
      <c r="C9" s="286"/>
      <c r="D9" s="286"/>
      <c r="E9" s="286"/>
      <c r="F9" s="286"/>
      <c r="G9" s="286"/>
      <c r="H9" s="286"/>
      <c r="I9" s="286"/>
      <c r="J9" s="286"/>
      <c r="K9" s="286"/>
      <c r="L9" s="286"/>
      <c r="M9" s="286"/>
      <c r="N9" s="286"/>
      <c r="O9" s="137"/>
    </row>
    <row r="10" spans="2:15" x14ac:dyDescent="0.15">
      <c r="B10" s="324"/>
      <c r="C10" s="286"/>
      <c r="D10" s="286"/>
      <c r="E10" s="286"/>
      <c r="F10" s="286"/>
      <c r="G10" s="286"/>
      <c r="H10" s="286"/>
      <c r="I10" s="286"/>
      <c r="J10" s="286"/>
      <c r="K10" s="286"/>
      <c r="L10" s="286"/>
      <c r="M10" s="286"/>
      <c r="N10" s="286"/>
      <c r="O10" s="137"/>
    </row>
    <row r="11" spans="2:15" ht="14.25" thickBot="1" x14ac:dyDescent="0.2">
      <c r="B11" s="322" t="s">
        <v>220</v>
      </c>
      <c r="C11" s="320"/>
      <c r="D11" s="320"/>
      <c r="E11" s="320"/>
      <c r="F11" s="320"/>
      <c r="G11" s="320"/>
      <c r="H11" s="320"/>
      <c r="I11" s="320"/>
      <c r="J11" s="320"/>
      <c r="K11" s="320"/>
      <c r="L11" s="320"/>
      <c r="M11" s="320"/>
      <c r="N11" s="320"/>
      <c r="O11" s="321"/>
    </row>
    <row r="13" spans="2:15" ht="14.25" thickBot="1" x14ac:dyDescent="0.2">
      <c r="B13" s="5" t="s">
        <v>217</v>
      </c>
      <c r="C13" s="5" t="s">
        <v>260</v>
      </c>
      <c r="D13" s="5"/>
      <c r="F13" s="5"/>
      <c r="G13" s="5"/>
      <c r="H13" s="5"/>
      <c r="I13" s="5"/>
      <c r="J13" s="5"/>
      <c r="K13" s="5"/>
      <c r="L13" s="5"/>
      <c r="M13" s="5"/>
      <c r="N13" s="5"/>
      <c r="O13" s="5"/>
    </row>
    <row r="14" spans="2:15" ht="18" x14ac:dyDescent="0.15">
      <c r="B14" s="319" t="s">
        <v>259</v>
      </c>
      <c r="C14" s="509">
        <v>1</v>
      </c>
      <c r="D14" s="509">
        <v>2</v>
      </c>
      <c r="E14" s="509">
        <v>3</v>
      </c>
      <c r="F14" s="509">
        <v>4</v>
      </c>
      <c r="G14" s="509">
        <v>5</v>
      </c>
      <c r="H14" s="509">
        <v>6</v>
      </c>
      <c r="I14" s="509">
        <v>7</v>
      </c>
      <c r="J14" s="509">
        <v>8</v>
      </c>
      <c r="K14" s="509">
        <v>9</v>
      </c>
      <c r="L14" s="509">
        <v>10</v>
      </c>
      <c r="M14" s="509">
        <v>11</v>
      </c>
      <c r="N14" s="509">
        <v>12</v>
      </c>
      <c r="O14" s="510" t="s">
        <v>219</v>
      </c>
    </row>
    <row r="15" spans="2:15" x14ac:dyDescent="0.15">
      <c r="B15" s="324" t="s">
        <v>563</v>
      </c>
      <c r="C15" s="286"/>
      <c r="D15" s="286"/>
      <c r="E15" s="286"/>
      <c r="F15" s="286"/>
      <c r="G15" s="286"/>
      <c r="H15" s="286"/>
      <c r="I15" s="286"/>
      <c r="J15" s="286"/>
      <c r="K15" s="286"/>
      <c r="L15" s="286"/>
      <c r="M15" s="286"/>
      <c r="N15" s="286"/>
      <c r="O15" s="137">
        <v>149</v>
      </c>
    </row>
    <row r="16" spans="2:15" x14ac:dyDescent="0.15">
      <c r="B16" s="324" t="s">
        <v>564</v>
      </c>
      <c r="C16" s="286"/>
      <c r="D16" s="286"/>
      <c r="E16" s="286"/>
      <c r="F16" s="286"/>
      <c r="G16" s="286"/>
      <c r="H16" s="286"/>
      <c r="I16" s="286"/>
      <c r="J16" s="286"/>
      <c r="K16" s="286"/>
      <c r="L16" s="286"/>
      <c r="M16" s="286"/>
      <c r="N16" s="286"/>
      <c r="O16" s="137">
        <v>315</v>
      </c>
    </row>
    <row r="17" spans="2:15" x14ac:dyDescent="0.15">
      <c r="B17" s="324" t="s">
        <v>565</v>
      </c>
      <c r="C17" s="286"/>
      <c r="D17" s="286"/>
      <c r="E17" s="286"/>
      <c r="F17" s="286"/>
      <c r="G17" s="286"/>
      <c r="H17" s="286"/>
      <c r="I17" s="286"/>
      <c r="J17" s="286"/>
      <c r="K17" s="286"/>
      <c r="L17" s="286"/>
      <c r="M17" s="286"/>
      <c r="N17" s="286"/>
      <c r="O17" s="137">
        <v>234</v>
      </c>
    </row>
    <row r="18" spans="2:15" x14ac:dyDescent="0.15">
      <c r="B18" s="324" t="s">
        <v>566</v>
      </c>
      <c r="C18" s="286"/>
      <c r="D18" s="286"/>
      <c r="E18" s="286"/>
      <c r="F18" s="286"/>
      <c r="G18" s="286"/>
      <c r="H18" s="286"/>
      <c r="I18" s="286"/>
      <c r="J18" s="286"/>
      <c r="K18" s="286"/>
      <c r="L18" s="286"/>
      <c r="M18" s="286"/>
      <c r="N18" s="286"/>
      <c r="O18" s="137">
        <v>288</v>
      </c>
    </row>
    <row r="19" spans="2:15" x14ac:dyDescent="0.15">
      <c r="B19" s="324" t="s">
        <v>567</v>
      </c>
      <c r="C19" s="286"/>
      <c r="D19" s="286"/>
      <c r="E19" s="286"/>
      <c r="F19" s="286"/>
      <c r="G19" s="286"/>
      <c r="H19" s="286"/>
      <c r="I19" s="286"/>
      <c r="J19" s="286"/>
      <c r="K19" s="286"/>
      <c r="L19" s="286"/>
      <c r="M19" s="286"/>
      <c r="N19" s="286"/>
      <c r="O19" s="137">
        <v>201</v>
      </c>
    </row>
    <row r="20" spans="2:15" ht="14.25" thickBot="1" x14ac:dyDescent="0.2">
      <c r="B20" s="322" t="s">
        <v>220</v>
      </c>
      <c r="C20" s="320"/>
      <c r="D20" s="320"/>
      <c r="E20" s="320"/>
      <c r="F20" s="320"/>
      <c r="G20" s="320"/>
      <c r="H20" s="320"/>
      <c r="I20" s="320"/>
      <c r="J20" s="320"/>
      <c r="K20" s="320"/>
      <c r="L20" s="320"/>
      <c r="M20" s="320"/>
      <c r="N20" s="320"/>
      <c r="O20" s="321">
        <f t="shared" ref="O20" si="0">AVERAGE(O15:O19)</f>
        <v>237.4</v>
      </c>
    </row>
  </sheetData>
  <phoneticPr fontId="4"/>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zoomScaleSheetLayoutView="101" workbookViewId="0">
      <selection activeCell="D10" sqref="D10:G10"/>
    </sheetView>
  </sheetViews>
  <sheetFormatPr defaultRowHeight="13.5" x14ac:dyDescent="0.15"/>
  <cols>
    <col min="1" max="1" width="1.625" style="61" customWidth="1"/>
    <col min="2" max="2" width="7.625" style="61" customWidth="1"/>
    <col min="3" max="3" width="25.625" style="61" customWidth="1"/>
    <col min="4" max="13" width="15.625" style="61" customWidth="1"/>
    <col min="14" max="16384" width="9" style="61"/>
  </cols>
  <sheetData>
    <row r="1" spans="2:13" x14ac:dyDescent="0.15">
      <c r="B1" s="60"/>
      <c r="C1" s="60"/>
      <c r="D1" s="60"/>
      <c r="E1" s="60"/>
      <c r="F1" s="60"/>
      <c r="G1" s="60"/>
      <c r="H1" s="60"/>
      <c r="I1" s="60"/>
      <c r="J1" s="60"/>
      <c r="K1" s="60"/>
      <c r="L1" s="60"/>
    </row>
    <row r="2" spans="2:13" ht="14.25" thickBot="1" x14ac:dyDescent="0.2">
      <c r="B2" s="257" t="s">
        <v>987</v>
      </c>
      <c r="F2" s="281" t="s">
        <v>203</v>
      </c>
      <c r="G2" s="257" t="s">
        <v>773</v>
      </c>
      <c r="I2" s="281" t="s">
        <v>204</v>
      </c>
      <c r="J2" s="257" t="s">
        <v>263</v>
      </c>
    </row>
    <row r="3" spans="2:13" x14ac:dyDescent="0.15">
      <c r="B3" s="896" t="s">
        <v>89</v>
      </c>
      <c r="C3" s="897"/>
      <c r="D3" s="619" t="s">
        <v>373</v>
      </c>
      <c r="E3" s="619" t="s">
        <v>362</v>
      </c>
      <c r="F3" s="619" t="s">
        <v>363</v>
      </c>
      <c r="G3" s="619" t="s">
        <v>364</v>
      </c>
      <c r="H3" s="619" t="s">
        <v>365</v>
      </c>
      <c r="I3" s="619" t="s">
        <v>366</v>
      </c>
      <c r="J3" s="619" t="s">
        <v>367</v>
      </c>
      <c r="K3" s="619" t="s">
        <v>368</v>
      </c>
      <c r="L3" s="619" t="s">
        <v>388</v>
      </c>
      <c r="M3" s="620" t="s">
        <v>369</v>
      </c>
    </row>
    <row r="4" spans="2:13" ht="121.5" x14ac:dyDescent="0.15">
      <c r="B4" s="898" t="s">
        <v>80</v>
      </c>
      <c r="C4" s="603" t="s">
        <v>81</v>
      </c>
      <c r="D4" s="65" t="s">
        <v>774</v>
      </c>
      <c r="E4" s="65" t="s">
        <v>885</v>
      </c>
      <c r="F4" s="65" t="s">
        <v>377</v>
      </c>
      <c r="G4" s="65" t="s">
        <v>889</v>
      </c>
      <c r="H4" s="65" t="s">
        <v>883</v>
      </c>
      <c r="I4" s="65" t="s">
        <v>884</v>
      </c>
      <c r="J4" s="65" t="s">
        <v>775</v>
      </c>
      <c r="K4" s="65" t="s">
        <v>776</v>
      </c>
      <c r="L4" s="65" t="s">
        <v>777</v>
      </c>
      <c r="M4" s="621" t="s">
        <v>408</v>
      </c>
    </row>
    <row r="5" spans="2:13" ht="54" x14ac:dyDescent="0.15">
      <c r="B5" s="898"/>
      <c r="C5" s="603" t="s">
        <v>82</v>
      </c>
      <c r="D5" s="441" t="s">
        <v>854</v>
      </c>
      <c r="E5" s="441" t="s">
        <v>855</v>
      </c>
      <c r="F5" s="441" t="s">
        <v>858</v>
      </c>
      <c r="G5" s="603" t="s">
        <v>856</v>
      </c>
      <c r="H5" s="603" t="s">
        <v>778</v>
      </c>
      <c r="I5" s="603" t="s">
        <v>857</v>
      </c>
      <c r="J5" s="603" t="s">
        <v>779</v>
      </c>
      <c r="K5" s="603" t="s">
        <v>780</v>
      </c>
      <c r="L5" s="603" t="s">
        <v>780</v>
      </c>
      <c r="M5" s="622" t="s">
        <v>781</v>
      </c>
    </row>
    <row r="6" spans="2:13" ht="94.5" x14ac:dyDescent="0.15">
      <c r="B6" s="898"/>
      <c r="C6" s="603" t="s">
        <v>88</v>
      </c>
      <c r="D6" s="442" t="s">
        <v>715</v>
      </c>
      <c r="E6" s="442" t="s">
        <v>804</v>
      </c>
      <c r="F6" s="442" t="s">
        <v>887</v>
      </c>
      <c r="G6" s="65" t="s">
        <v>716</v>
      </c>
      <c r="H6" s="65" t="s">
        <v>868</v>
      </c>
      <c r="I6" s="65" t="s">
        <v>851</v>
      </c>
      <c r="J6" s="65" t="s">
        <v>852</v>
      </c>
      <c r="K6" s="65" t="s">
        <v>872</v>
      </c>
      <c r="L6" s="65"/>
      <c r="M6" s="621" t="s">
        <v>410</v>
      </c>
    </row>
    <row r="7" spans="2:13" x14ac:dyDescent="0.15">
      <c r="B7" s="898"/>
      <c r="C7" s="70" t="s">
        <v>85</v>
      </c>
      <c r="D7" s="604"/>
      <c r="E7" s="604">
        <v>2</v>
      </c>
      <c r="F7" s="604">
        <v>4</v>
      </c>
      <c r="G7" s="604"/>
      <c r="H7" s="603">
        <v>11</v>
      </c>
      <c r="I7" s="603">
        <v>8</v>
      </c>
      <c r="J7" s="603">
        <v>8</v>
      </c>
      <c r="K7" s="603">
        <v>13</v>
      </c>
      <c r="L7" s="603"/>
      <c r="M7" s="622">
        <v>2</v>
      </c>
    </row>
    <row r="8" spans="2:13" x14ac:dyDescent="0.15">
      <c r="B8" s="898"/>
      <c r="C8" s="604" t="s">
        <v>86</v>
      </c>
      <c r="D8" s="604">
        <v>28</v>
      </c>
      <c r="E8" s="604">
        <v>2.5</v>
      </c>
      <c r="F8" s="604">
        <v>4</v>
      </c>
      <c r="G8" s="604">
        <v>34</v>
      </c>
      <c r="H8" s="603">
        <v>12</v>
      </c>
      <c r="I8" s="603">
        <v>16</v>
      </c>
      <c r="J8" s="603">
        <v>8</v>
      </c>
      <c r="K8" s="603">
        <v>70</v>
      </c>
      <c r="L8" s="603"/>
      <c r="M8" s="622">
        <v>21</v>
      </c>
    </row>
    <row r="9" spans="2:13" x14ac:dyDescent="0.15">
      <c r="B9" s="898"/>
      <c r="C9" s="603" t="s">
        <v>87</v>
      </c>
      <c r="D9" s="603"/>
      <c r="E9" s="603"/>
      <c r="F9" s="603"/>
      <c r="G9" s="603"/>
      <c r="H9" s="603"/>
      <c r="I9" s="603"/>
      <c r="J9" s="603"/>
      <c r="K9" s="603"/>
      <c r="L9" s="603"/>
      <c r="M9" s="622"/>
    </row>
    <row r="10" spans="2:13" ht="27" x14ac:dyDescent="0.15">
      <c r="B10" s="899" t="s">
        <v>83</v>
      </c>
      <c r="C10" s="893"/>
      <c r="D10" s="65" t="s">
        <v>782</v>
      </c>
      <c r="E10" s="618"/>
      <c r="F10" s="444" t="s">
        <v>893</v>
      </c>
      <c r="G10" s="441"/>
      <c r="H10" s="604"/>
      <c r="I10" s="604" t="s">
        <v>383</v>
      </c>
      <c r="J10" s="604"/>
      <c r="K10" s="604"/>
      <c r="L10" s="604"/>
      <c r="M10" s="623"/>
    </row>
    <row r="11" spans="2:13" ht="41.25" thickBot="1" x14ac:dyDescent="0.2">
      <c r="B11" s="900" t="s">
        <v>84</v>
      </c>
      <c r="C11" s="901"/>
      <c r="D11" s="624" t="s">
        <v>783</v>
      </c>
      <c r="E11" s="624"/>
      <c r="F11" s="625" t="s">
        <v>784</v>
      </c>
      <c r="G11" s="626"/>
      <c r="H11" s="625"/>
      <c r="I11" s="627"/>
      <c r="J11" s="627"/>
      <c r="K11" s="625" t="s">
        <v>888</v>
      </c>
      <c r="L11" s="627"/>
      <c r="M11" s="628"/>
    </row>
    <row r="12" spans="2:13" x14ac:dyDescent="0.15">
      <c r="B12" s="71"/>
    </row>
  </sheetData>
  <mergeCells count="4">
    <mergeCell ref="B3:C3"/>
    <mergeCell ref="B4:B9"/>
    <mergeCell ref="B10:C10"/>
    <mergeCell ref="B11:C11"/>
  </mergeCells>
  <phoneticPr fontId="4"/>
  <pageMargins left="0.7" right="0.7" top="0.75" bottom="0.75" header="0.3" footer="0.3"/>
  <pageSetup paperSize="9" scale="7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1013</v>
      </c>
    </row>
    <row r="3" spans="2:15" x14ac:dyDescent="0.15">
      <c r="D3" s="100" t="s">
        <v>203</v>
      </c>
      <c r="E3" s="99" t="s">
        <v>558</v>
      </c>
      <c r="F3" s="99"/>
      <c r="G3" s="100" t="s">
        <v>204</v>
      </c>
      <c r="H3" s="99" t="s">
        <v>964</v>
      </c>
      <c r="I3" s="99"/>
    </row>
    <row r="4" spans="2:15" ht="14.25" thickBot="1" x14ac:dyDescent="0.2">
      <c r="B4" s="5" t="s">
        <v>217</v>
      </c>
      <c r="C4" s="5" t="s">
        <v>559</v>
      </c>
      <c r="D4" s="5"/>
      <c r="F4" s="5"/>
      <c r="G4" s="5"/>
      <c r="H4" s="5"/>
      <c r="I4" s="5"/>
      <c r="J4" s="5"/>
      <c r="K4" s="5"/>
      <c r="L4" s="5"/>
      <c r="M4" s="5"/>
      <c r="N4" s="5"/>
      <c r="O4" s="5"/>
    </row>
    <row r="5" spans="2:15" ht="18" x14ac:dyDescent="0.15">
      <c r="B5" s="319" t="s">
        <v>259</v>
      </c>
      <c r="C5" s="509">
        <v>1</v>
      </c>
      <c r="D5" s="509">
        <v>2</v>
      </c>
      <c r="E5" s="509">
        <v>3</v>
      </c>
      <c r="F5" s="509">
        <v>4</v>
      </c>
      <c r="G5" s="509">
        <v>5</v>
      </c>
      <c r="H5" s="509">
        <v>6</v>
      </c>
      <c r="I5" s="509">
        <v>7</v>
      </c>
      <c r="J5" s="509">
        <v>8</v>
      </c>
      <c r="K5" s="509">
        <v>9</v>
      </c>
      <c r="L5" s="509">
        <v>10</v>
      </c>
      <c r="M5" s="509">
        <v>11</v>
      </c>
      <c r="N5" s="509">
        <v>12</v>
      </c>
      <c r="O5" s="510" t="s">
        <v>219</v>
      </c>
    </row>
    <row r="6" spans="2:15" x14ac:dyDescent="0.15">
      <c r="B6" s="324"/>
      <c r="C6" s="286"/>
      <c r="D6" s="286"/>
      <c r="E6" s="286"/>
      <c r="F6" s="286"/>
      <c r="G6" s="286"/>
      <c r="H6" s="286"/>
      <c r="I6" s="286"/>
      <c r="J6" s="286"/>
      <c r="K6" s="286"/>
      <c r="L6" s="286"/>
      <c r="M6" s="286"/>
      <c r="N6" s="286"/>
      <c r="O6" s="137"/>
    </row>
    <row r="7" spans="2:15" x14ac:dyDescent="0.15">
      <c r="B7" s="324"/>
      <c r="C7" s="286"/>
      <c r="D7" s="286"/>
      <c r="E7" s="286"/>
      <c r="F7" s="286"/>
      <c r="G7" s="286"/>
      <c r="H7" s="286"/>
      <c r="I7" s="286"/>
      <c r="J7" s="286"/>
      <c r="K7" s="286"/>
      <c r="L7" s="286"/>
      <c r="M7" s="286"/>
      <c r="N7" s="286"/>
      <c r="O7" s="137"/>
    </row>
    <row r="8" spans="2:15" x14ac:dyDescent="0.15">
      <c r="B8" s="324"/>
      <c r="C8" s="286"/>
      <c r="D8" s="286"/>
      <c r="E8" s="286"/>
      <c r="F8" s="286"/>
      <c r="G8" s="286"/>
      <c r="H8" s="286"/>
      <c r="I8" s="286"/>
      <c r="J8" s="286"/>
      <c r="K8" s="286"/>
      <c r="L8" s="286"/>
      <c r="M8" s="286"/>
      <c r="N8" s="286"/>
      <c r="O8" s="137"/>
    </row>
    <row r="9" spans="2:15" x14ac:dyDescent="0.15">
      <c r="B9" s="324"/>
      <c r="C9" s="286"/>
      <c r="D9" s="286"/>
      <c r="E9" s="286"/>
      <c r="F9" s="286"/>
      <c r="G9" s="286"/>
      <c r="H9" s="286"/>
      <c r="I9" s="286"/>
      <c r="J9" s="286"/>
      <c r="K9" s="286"/>
      <c r="L9" s="286"/>
      <c r="M9" s="286"/>
      <c r="N9" s="286"/>
      <c r="O9" s="137"/>
    </row>
    <row r="10" spans="2:15" x14ac:dyDescent="0.15">
      <c r="B10" s="324"/>
      <c r="C10" s="286"/>
      <c r="D10" s="286"/>
      <c r="E10" s="286"/>
      <c r="F10" s="286"/>
      <c r="G10" s="286"/>
      <c r="H10" s="286"/>
      <c r="I10" s="286"/>
      <c r="J10" s="286"/>
      <c r="K10" s="286"/>
      <c r="L10" s="286"/>
      <c r="M10" s="286"/>
      <c r="N10" s="286"/>
      <c r="O10" s="137"/>
    </row>
    <row r="11" spans="2:15" ht="14.25" thickBot="1" x14ac:dyDescent="0.2">
      <c r="B11" s="322" t="s">
        <v>220</v>
      </c>
      <c r="C11" s="320"/>
      <c r="D11" s="320"/>
      <c r="E11" s="320"/>
      <c r="F11" s="320"/>
      <c r="G11" s="320"/>
      <c r="H11" s="320"/>
      <c r="I11" s="320"/>
      <c r="J11" s="320"/>
      <c r="K11" s="320"/>
      <c r="L11" s="320"/>
      <c r="M11" s="320"/>
      <c r="N11" s="320"/>
      <c r="O11" s="321"/>
    </row>
    <row r="13" spans="2:15" ht="14.25" thickBot="1" x14ac:dyDescent="0.2">
      <c r="B13" s="5" t="s">
        <v>217</v>
      </c>
      <c r="C13" s="5" t="s">
        <v>260</v>
      </c>
      <c r="D13" s="5"/>
      <c r="F13" s="5"/>
      <c r="G13" s="5"/>
      <c r="H13" s="5"/>
      <c r="I13" s="5"/>
      <c r="J13" s="5"/>
      <c r="K13" s="5"/>
      <c r="L13" s="5"/>
      <c r="M13" s="5"/>
      <c r="N13" s="5"/>
      <c r="O13" s="5"/>
    </row>
    <row r="14" spans="2:15" ht="18" x14ac:dyDescent="0.15">
      <c r="B14" s="319" t="s">
        <v>259</v>
      </c>
      <c r="C14" s="509">
        <v>1</v>
      </c>
      <c r="D14" s="509">
        <v>2</v>
      </c>
      <c r="E14" s="509">
        <v>3</v>
      </c>
      <c r="F14" s="509">
        <v>4</v>
      </c>
      <c r="G14" s="509">
        <v>5</v>
      </c>
      <c r="H14" s="509">
        <v>6</v>
      </c>
      <c r="I14" s="509">
        <v>7</v>
      </c>
      <c r="J14" s="509">
        <v>8</v>
      </c>
      <c r="K14" s="509">
        <v>9</v>
      </c>
      <c r="L14" s="509">
        <v>10</v>
      </c>
      <c r="M14" s="509">
        <v>11</v>
      </c>
      <c r="N14" s="509">
        <v>12</v>
      </c>
      <c r="O14" s="510" t="s">
        <v>219</v>
      </c>
    </row>
    <row r="15" spans="2:15" x14ac:dyDescent="0.15">
      <c r="B15" s="324" t="s">
        <v>556</v>
      </c>
      <c r="C15" s="286"/>
      <c r="D15" s="286"/>
      <c r="E15" s="286"/>
      <c r="F15" s="286"/>
      <c r="G15" s="286"/>
      <c r="H15" s="286"/>
      <c r="I15" s="286"/>
      <c r="J15" s="286"/>
      <c r="K15" s="286"/>
      <c r="L15" s="286"/>
      <c r="M15" s="286"/>
      <c r="N15" s="286"/>
      <c r="O15" s="137">
        <v>260</v>
      </c>
    </row>
    <row r="16" spans="2:15" x14ac:dyDescent="0.15">
      <c r="B16" s="324" t="s">
        <v>265</v>
      </c>
      <c r="C16" s="286"/>
      <c r="D16" s="286"/>
      <c r="E16" s="286"/>
      <c r="F16" s="286"/>
      <c r="G16" s="286"/>
      <c r="H16" s="286"/>
      <c r="I16" s="286"/>
      <c r="J16" s="286"/>
      <c r="K16" s="286"/>
      <c r="L16" s="286"/>
      <c r="M16" s="286"/>
      <c r="N16" s="286"/>
      <c r="O16" s="137">
        <v>280</v>
      </c>
    </row>
    <row r="17" spans="2:15" x14ac:dyDescent="0.15">
      <c r="B17" s="324" t="s">
        <v>266</v>
      </c>
      <c r="C17" s="286"/>
      <c r="D17" s="286"/>
      <c r="E17" s="286"/>
      <c r="F17" s="286"/>
      <c r="G17" s="286"/>
      <c r="H17" s="286"/>
      <c r="I17" s="286"/>
      <c r="J17" s="286"/>
      <c r="K17" s="286"/>
      <c r="L17" s="286"/>
      <c r="M17" s="286"/>
      <c r="N17" s="286"/>
      <c r="O17" s="137">
        <v>287</v>
      </c>
    </row>
    <row r="18" spans="2:15" x14ac:dyDescent="0.15">
      <c r="B18" s="324" t="s">
        <v>267</v>
      </c>
      <c r="C18" s="286"/>
      <c r="D18" s="286"/>
      <c r="E18" s="286"/>
      <c r="F18" s="286"/>
      <c r="G18" s="286"/>
      <c r="H18" s="286"/>
      <c r="I18" s="286"/>
      <c r="J18" s="286"/>
      <c r="K18" s="286"/>
      <c r="L18" s="286"/>
      <c r="M18" s="286"/>
      <c r="N18" s="286"/>
      <c r="O18" s="137">
        <v>248</v>
      </c>
    </row>
    <row r="19" spans="2:15" x14ac:dyDescent="0.15">
      <c r="B19" s="324" t="s">
        <v>560</v>
      </c>
      <c r="C19" s="286"/>
      <c r="D19" s="286"/>
      <c r="E19" s="286"/>
      <c r="F19" s="286"/>
      <c r="G19" s="286"/>
      <c r="H19" s="286"/>
      <c r="I19" s="286"/>
      <c r="J19" s="286"/>
      <c r="K19" s="286"/>
      <c r="L19" s="286"/>
      <c r="M19" s="286"/>
      <c r="N19" s="286"/>
      <c r="O19" s="137">
        <v>288</v>
      </c>
    </row>
    <row r="20" spans="2:15" ht="14.25" thickBot="1" x14ac:dyDescent="0.2">
      <c r="B20" s="322" t="s">
        <v>220</v>
      </c>
      <c r="C20" s="320"/>
      <c r="D20" s="320"/>
      <c r="E20" s="320"/>
      <c r="F20" s="320"/>
      <c r="G20" s="320"/>
      <c r="H20" s="320"/>
      <c r="I20" s="320"/>
      <c r="J20" s="320"/>
      <c r="K20" s="320"/>
      <c r="L20" s="320"/>
      <c r="M20" s="320"/>
      <c r="N20" s="320"/>
      <c r="O20" s="321">
        <f t="shared" ref="O20" si="0">AVERAGE(O15:O19)</f>
        <v>272.60000000000002</v>
      </c>
    </row>
  </sheetData>
  <phoneticPr fontId="4"/>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1014</v>
      </c>
    </row>
    <row r="3" spans="2:15" x14ac:dyDescent="0.15">
      <c r="D3" s="100" t="s">
        <v>545</v>
      </c>
      <c r="E3" s="99" t="s">
        <v>555</v>
      </c>
      <c r="F3" s="99"/>
      <c r="G3" s="100" t="s">
        <v>204</v>
      </c>
      <c r="H3" s="99" t="s">
        <v>263</v>
      </c>
      <c r="I3" s="99"/>
    </row>
    <row r="4" spans="2:15" ht="14.25" thickBot="1" x14ac:dyDescent="0.2">
      <c r="B4" s="5" t="s">
        <v>217</v>
      </c>
      <c r="C4" s="5" t="s">
        <v>546</v>
      </c>
      <c r="D4" s="5"/>
      <c r="F4" s="5"/>
      <c r="G4" s="5"/>
      <c r="H4" s="5"/>
      <c r="I4" s="5"/>
      <c r="J4" s="5"/>
      <c r="K4" s="5"/>
      <c r="L4" s="5"/>
      <c r="M4" s="5"/>
      <c r="N4" s="5"/>
      <c r="O4" s="5"/>
    </row>
    <row r="5" spans="2:15" ht="18" x14ac:dyDescent="0.15">
      <c r="B5" s="319" t="s">
        <v>259</v>
      </c>
      <c r="C5" s="509">
        <v>1</v>
      </c>
      <c r="D5" s="509">
        <v>2</v>
      </c>
      <c r="E5" s="509">
        <v>3</v>
      </c>
      <c r="F5" s="509">
        <v>4</v>
      </c>
      <c r="G5" s="509">
        <v>5</v>
      </c>
      <c r="H5" s="509">
        <v>6</v>
      </c>
      <c r="I5" s="509">
        <v>7</v>
      </c>
      <c r="J5" s="509">
        <v>8</v>
      </c>
      <c r="K5" s="509">
        <v>9</v>
      </c>
      <c r="L5" s="509">
        <v>10</v>
      </c>
      <c r="M5" s="509">
        <v>11</v>
      </c>
      <c r="N5" s="509">
        <v>12</v>
      </c>
      <c r="O5" s="510" t="s">
        <v>219</v>
      </c>
    </row>
    <row r="6" spans="2:15" x14ac:dyDescent="0.15">
      <c r="B6" s="324"/>
      <c r="C6" s="286"/>
      <c r="D6" s="286"/>
      <c r="E6" s="286"/>
      <c r="F6" s="286"/>
      <c r="G6" s="286"/>
      <c r="H6" s="286"/>
      <c r="I6" s="286"/>
      <c r="J6" s="286"/>
      <c r="K6" s="286"/>
      <c r="L6" s="286"/>
      <c r="M6" s="286"/>
      <c r="N6" s="286"/>
      <c r="O6" s="334"/>
    </row>
    <row r="7" spans="2:15" x14ac:dyDescent="0.15">
      <c r="B7" s="324"/>
      <c r="C7" s="286"/>
      <c r="D7" s="286"/>
      <c r="E7" s="286"/>
      <c r="F7" s="286"/>
      <c r="G7" s="286"/>
      <c r="H7" s="286"/>
      <c r="I7" s="286"/>
      <c r="J7" s="286"/>
      <c r="K7" s="286"/>
      <c r="L7" s="286"/>
      <c r="M7" s="286"/>
      <c r="N7" s="286"/>
      <c r="O7" s="334"/>
    </row>
    <row r="8" spans="2:15" x14ac:dyDescent="0.15">
      <c r="B8" s="324"/>
      <c r="C8" s="286"/>
      <c r="D8" s="286"/>
      <c r="E8" s="286"/>
      <c r="F8" s="286"/>
      <c r="G8" s="286"/>
      <c r="H8" s="286"/>
      <c r="I8" s="286"/>
      <c r="J8" s="286"/>
      <c r="K8" s="286"/>
      <c r="L8" s="286"/>
      <c r="M8" s="286"/>
      <c r="N8" s="286"/>
      <c r="O8" s="334"/>
    </row>
    <row r="9" spans="2:15" x14ac:dyDescent="0.15">
      <c r="B9" s="324"/>
      <c r="C9" s="286"/>
      <c r="D9" s="286"/>
      <c r="E9" s="286"/>
      <c r="F9" s="286"/>
      <c r="G9" s="286"/>
      <c r="H9" s="286"/>
      <c r="I9" s="286"/>
      <c r="J9" s="286"/>
      <c r="K9" s="286"/>
      <c r="L9" s="286"/>
      <c r="M9" s="286"/>
      <c r="N9" s="286"/>
      <c r="O9" s="334"/>
    </row>
    <row r="10" spans="2:15" x14ac:dyDescent="0.15">
      <c r="B10" s="324"/>
      <c r="C10" s="286"/>
      <c r="D10" s="286"/>
      <c r="E10" s="286"/>
      <c r="F10" s="286"/>
      <c r="G10" s="286"/>
      <c r="H10" s="286"/>
      <c r="I10" s="286"/>
      <c r="J10" s="286"/>
      <c r="K10" s="286"/>
      <c r="L10" s="286"/>
      <c r="M10" s="286"/>
      <c r="N10" s="286"/>
      <c r="O10" s="334"/>
    </row>
    <row r="11" spans="2:15" ht="14.25" thickBot="1" x14ac:dyDescent="0.2">
      <c r="B11" s="322" t="s">
        <v>220</v>
      </c>
      <c r="C11" s="40"/>
      <c r="D11" s="40"/>
      <c r="E11" s="40"/>
      <c r="F11" s="40"/>
      <c r="G11" s="40"/>
      <c r="H11" s="40"/>
      <c r="I11" s="40"/>
      <c r="J11" s="40"/>
      <c r="K11" s="40"/>
      <c r="L11" s="40"/>
      <c r="M11" s="40"/>
      <c r="N11" s="40"/>
      <c r="O11" s="328"/>
    </row>
    <row r="12" spans="2:15" x14ac:dyDescent="0.15">
      <c r="C12" s="161"/>
      <c r="D12" s="161"/>
      <c r="E12" s="161"/>
      <c r="F12" s="161"/>
      <c r="G12" s="161"/>
      <c r="H12" s="161"/>
      <c r="I12" s="161"/>
      <c r="J12" s="161"/>
      <c r="K12" s="161"/>
      <c r="L12" s="161"/>
      <c r="M12" s="161"/>
      <c r="N12" s="161"/>
      <c r="O12" s="161"/>
    </row>
    <row r="13" spans="2:15" ht="14.25" thickBot="1" x14ac:dyDescent="0.2">
      <c r="B13" s="5" t="s">
        <v>217</v>
      </c>
      <c r="C13" s="5" t="s">
        <v>260</v>
      </c>
      <c r="D13" s="5"/>
      <c r="F13" s="5"/>
      <c r="G13" s="5"/>
      <c r="H13" s="5"/>
      <c r="I13" s="5"/>
      <c r="J13" s="5"/>
      <c r="K13" s="5"/>
      <c r="L13" s="5"/>
      <c r="M13" s="5"/>
      <c r="N13" s="5"/>
      <c r="O13" s="5"/>
    </row>
    <row r="14" spans="2:15" ht="18" x14ac:dyDescent="0.15">
      <c r="B14" s="319" t="s">
        <v>259</v>
      </c>
      <c r="C14" s="509">
        <v>1</v>
      </c>
      <c r="D14" s="509">
        <v>2</v>
      </c>
      <c r="E14" s="509">
        <v>3</v>
      </c>
      <c r="F14" s="509">
        <v>4</v>
      </c>
      <c r="G14" s="509">
        <v>5</v>
      </c>
      <c r="H14" s="509">
        <v>6</v>
      </c>
      <c r="I14" s="509">
        <v>7</v>
      </c>
      <c r="J14" s="509">
        <v>8</v>
      </c>
      <c r="K14" s="509">
        <v>9</v>
      </c>
      <c r="L14" s="509">
        <v>10</v>
      </c>
      <c r="M14" s="509">
        <v>11</v>
      </c>
      <c r="N14" s="509">
        <v>12</v>
      </c>
      <c r="O14" s="510" t="s">
        <v>219</v>
      </c>
    </row>
    <row r="15" spans="2:15" x14ac:dyDescent="0.15">
      <c r="B15" s="324" t="s">
        <v>547</v>
      </c>
      <c r="C15" s="286"/>
      <c r="D15" s="286"/>
      <c r="E15" s="286"/>
      <c r="F15" s="286"/>
      <c r="G15" s="286"/>
      <c r="H15" s="286"/>
      <c r="I15" s="286"/>
      <c r="J15" s="286"/>
      <c r="K15" s="286"/>
      <c r="L15" s="286"/>
      <c r="M15" s="286"/>
      <c r="N15" s="286"/>
      <c r="O15" s="137">
        <v>250</v>
      </c>
    </row>
    <row r="16" spans="2:15" x14ac:dyDescent="0.15">
      <c r="B16" s="324" t="s">
        <v>265</v>
      </c>
      <c r="C16" s="286"/>
      <c r="D16" s="286"/>
      <c r="E16" s="286"/>
      <c r="F16" s="286"/>
      <c r="G16" s="286"/>
      <c r="H16" s="286"/>
      <c r="I16" s="286"/>
      <c r="J16" s="286"/>
      <c r="K16" s="286"/>
      <c r="L16" s="286"/>
      <c r="M16" s="286"/>
      <c r="N16" s="286"/>
      <c r="O16" s="137">
        <v>360</v>
      </c>
    </row>
    <row r="17" spans="2:15" x14ac:dyDescent="0.15">
      <c r="B17" s="324" t="s">
        <v>266</v>
      </c>
      <c r="C17" s="286"/>
      <c r="D17" s="286"/>
      <c r="E17" s="286"/>
      <c r="F17" s="286"/>
      <c r="G17" s="286"/>
      <c r="H17" s="286"/>
      <c r="I17" s="286"/>
      <c r="J17" s="286"/>
      <c r="K17" s="286"/>
      <c r="L17" s="286"/>
      <c r="M17" s="286"/>
      <c r="N17" s="286"/>
      <c r="O17" s="137">
        <v>316</v>
      </c>
    </row>
    <row r="18" spans="2:15" x14ac:dyDescent="0.15">
      <c r="B18" s="324" t="s">
        <v>267</v>
      </c>
      <c r="C18" s="286"/>
      <c r="D18" s="286"/>
      <c r="E18" s="286"/>
      <c r="F18" s="286"/>
      <c r="G18" s="286"/>
      <c r="H18" s="286"/>
      <c r="I18" s="286"/>
      <c r="J18" s="286"/>
      <c r="K18" s="286"/>
      <c r="L18" s="286"/>
      <c r="M18" s="286"/>
      <c r="N18" s="286"/>
      <c r="O18" s="137">
        <v>302</v>
      </c>
    </row>
    <row r="19" spans="2:15" x14ac:dyDescent="0.15">
      <c r="B19" s="324" t="s">
        <v>268</v>
      </c>
      <c r="C19" s="286"/>
      <c r="D19" s="286"/>
      <c r="E19" s="286"/>
      <c r="F19" s="286"/>
      <c r="G19" s="286"/>
      <c r="H19" s="286"/>
      <c r="I19" s="286"/>
      <c r="J19" s="286"/>
      <c r="K19" s="286"/>
      <c r="L19" s="286"/>
      <c r="M19" s="286"/>
      <c r="N19" s="286"/>
      <c r="O19" s="137">
        <v>249</v>
      </c>
    </row>
    <row r="20" spans="2:15" ht="14.25" thickBot="1" x14ac:dyDescent="0.2">
      <c r="B20" s="322" t="s">
        <v>220</v>
      </c>
      <c r="C20" s="320"/>
      <c r="D20" s="320"/>
      <c r="E20" s="320"/>
      <c r="F20" s="320"/>
      <c r="G20" s="320"/>
      <c r="H20" s="320"/>
      <c r="I20" s="320"/>
      <c r="J20" s="320"/>
      <c r="K20" s="320"/>
      <c r="L20" s="320"/>
      <c r="M20" s="320"/>
      <c r="N20" s="320"/>
      <c r="O20" s="321">
        <f t="shared" ref="O20" si="0">AVERAGE(O15:O19)</f>
        <v>295.39999999999998</v>
      </c>
    </row>
  </sheetData>
  <phoneticPr fontId="4"/>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O20"/>
  <sheetViews>
    <sheetView zoomScale="75" zoomScaleNormal="75" zoomScaleSheetLayoutView="80" workbookViewId="0"/>
  </sheetViews>
  <sheetFormatPr defaultRowHeight="13.5" x14ac:dyDescent="0.15"/>
  <cols>
    <col min="1" max="1" width="1.625" style="26" customWidth="1"/>
    <col min="2" max="2" width="18" style="26" customWidth="1"/>
    <col min="3" max="15" width="6.125" style="26" customWidth="1"/>
    <col min="16" max="16384" width="9" style="26"/>
  </cols>
  <sheetData>
    <row r="1" spans="2:15" ht="9.9499999999999993" customHeight="1" x14ac:dyDescent="0.15"/>
    <row r="2" spans="2:15" ht="24.95" customHeight="1" x14ac:dyDescent="0.15">
      <c r="B2" s="26" t="s">
        <v>1015</v>
      </c>
    </row>
    <row r="3" spans="2:15" ht="20.100000000000001" customHeight="1" x14ac:dyDescent="0.15">
      <c r="D3" s="100" t="s">
        <v>270</v>
      </c>
      <c r="E3" s="99" t="s">
        <v>574</v>
      </c>
      <c r="F3" s="99"/>
      <c r="G3" s="100" t="s">
        <v>204</v>
      </c>
      <c r="H3" s="99" t="s">
        <v>271</v>
      </c>
      <c r="I3" s="99"/>
    </row>
    <row r="4" spans="2:15" ht="20.100000000000001" customHeight="1" thickBot="1" x14ac:dyDescent="0.2">
      <c r="B4" s="5" t="s">
        <v>217</v>
      </c>
      <c r="C4" s="5" t="s">
        <v>218</v>
      </c>
      <c r="D4" s="5"/>
      <c r="F4" s="5"/>
      <c r="G4" s="5"/>
      <c r="H4" s="5"/>
      <c r="I4" s="5"/>
      <c r="J4" s="5"/>
      <c r="K4" s="5"/>
      <c r="L4" s="5"/>
      <c r="M4" s="5"/>
      <c r="N4" s="5"/>
      <c r="O4" s="5"/>
    </row>
    <row r="5" spans="2:15" ht="20.100000000000001" customHeight="1" x14ac:dyDescent="0.15">
      <c r="B5" s="319" t="s">
        <v>259</v>
      </c>
      <c r="C5" s="323">
        <v>1</v>
      </c>
      <c r="D5" s="323">
        <v>2</v>
      </c>
      <c r="E5" s="323">
        <v>3</v>
      </c>
      <c r="F5" s="323">
        <v>4</v>
      </c>
      <c r="G5" s="323">
        <v>5</v>
      </c>
      <c r="H5" s="323">
        <v>6</v>
      </c>
      <c r="I5" s="323">
        <v>7</v>
      </c>
      <c r="J5" s="323">
        <v>8</v>
      </c>
      <c r="K5" s="323">
        <v>9</v>
      </c>
      <c r="L5" s="323">
        <v>10</v>
      </c>
      <c r="M5" s="323">
        <v>11</v>
      </c>
      <c r="N5" s="323">
        <v>12</v>
      </c>
      <c r="O5" s="136" t="s">
        <v>219</v>
      </c>
    </row>
    <row r="6" spans="2:15" ht="20.100000000000001" customHeight="1" x14ac:dyDescent="0.15">
      <c r="B6" s="324"/>
      <c r="C6" s="286"/>
      <c r="D6" s="286"/>
      <c r="E6" s="286"/>
      <c r="F6" s="286"/>
      <c r="G6" s="286"/>
      <c r="H6" s="286"/>
      <c r="I6" s="286"/>
      <c r="J6" s="286"/>
      <c r="K6" s="286"/>
      <c r="L6" s="286"/>
      <c r="M6" s="286"/>
      <c r="N6" s="286"/>
      <c r="O6" s="334"/>
    </row>
    <row r="7" spans="2:15" ht="20.100000000000001" customHeight="1" x14ac:dyDescent="0.15">
      <c r="B7" s="324"/>
      <c r="C7" s="286"/>
      <c r="D7" s="286"/>
      <c r="E7" s="286"/>
      <c r="F7" s="286"/>
      <c r="G7" s="286"/>
      <c r="H7" s="286"/>
      <c r="I7" s="286"/>
      <c r="J7" s="286"/>
      <c r="K7" s="286"/>
      <c r="L7" s="286"/>
      <c r="M7" s="286"/>
      <c r="N7" s="286"/>
      <c r="O7" s="334"/>
    </row>
    <row r="8" spans="2:15" ht="20.100000000000001" customHeight="1" x14ac:dyDescent="0.15">
      <c r="B8" s="324"/>
      <c r="C8" s="286"/>
      <c r="D8" s="286"/>
      <c r="E8" s="286"/>
      <c r="F8" s="286"/>
      <c r="G8" s="286"/>
      <c r="H8" s="286"/>
      <c r="I8" s="286"/>
      <c r="J8" s="286"/>
      <c r="K8" s="286"/>
      <c r="L8" s="286"/>
      <c r="M8" s="286"/>
      <c r="N8" s="286"/>
      <c r="O8" s="334"/>
    </row>
    <row r="9" spans="2:15" ht="20.100000000000001" customHeight="1" x14ac:dyDescent="0.15">
      <c r="B9" s="324"/>
      <c r="C9" s="286"/>
      <c r="D9" s="286"/>
      <c r="E9" s="286"/>
      <c r="F9" s="286"/>
      <c r="G9" s="286"/>
      <c r="H9" s="286"/>
      <c r="I9" s="286"/>
      <c r="J9" s="286"/>
      <c r="K9" s="286"/>
      <c r="L9" s="286"/>
      <c r="M9" s="286"/>
      <c r="N9" s="286"/>
      <c r="O9" s="334"/>
    </row>
    <row r="10" spans="2:15" ht="20.100000000000001" customHeight="1" x14ac:dyDescent="0.15">
      <c r="B10" s="324"/>
      <c r="C10" s="286"/>
      <c r="D10" s="286"/>
      <c r="E10" s="286"/>
      <c r="F10" s="286"/>
      <c r="G10" s="286"/>
      <c r="H10" s="286"/>
      <c r="I10" s="286"/>
      <c r="J10" s="286"/>
      <c r="K10" s="286"/>
      <c r="L10" s="286"/>
      <c r="M10" s="286"/>
      <c r="N10" s="286"/>
      <c r="O10" s="334"/>
    </row>
    <row r="11" spans="2:15" ht="20.100000000000001" customHeight="1" thickBot="1" x14ac:dyDescent="0.2">
      <c r="B11" s="322" t="s">
        <v>220</v>
      </c>
      <c r="C11" s="40"/>
      <c r="D11" s="40"/>
      <c r="E11" s="40"/>
      <c r="F11" s="40"/>
      <c r="G11" s="40"/>
      <c r="H11" s="40"/>
      <c r="I11" s="40"/>
      <c r="J11" s="40"/>
      <c r="K11" s="40"/>
      <c r="L11" s="40"/>
      <c r="M11" s="40"/>
      <c r="N11" s="40"/>
      <c r="O11" s="328"/>
    </row>
    <row r="12" spans="2:15" ht="20.100000000000001" customHeight="1" x14ac:dyDescent="0.15"/>
    <row r="13" spans="2:15" ht="20.100000000000001" customHeight="1" thickBot="1" x14ac:dyDescent="0.2">
      <c r="B13" s="5" t="s">
        <v>217</v>
      </c>
      <c r="C13" s="5" t="s">
        <v>260</v>
      </c>
      <c r="D13" s="5"/>
      <c r="F13" s="5"/>
      <c r="G13" s="5"/>
      <c r="H13" s="5"/>
      <c r="I13" s="5"/>
      <c r="J13" s="5"/>
      <c r="K13" s="5"/>
      <c r="L13" s="5"/>
      <c r="M13" s="5"/>
      <c r="N13" s="5"/>
      <c r="O13" s="5"/>
    </row>
    <row r="14" spans="2:15" ht="20.100000000000001" customHeight="1" x14ac:dyDescent="0.15">
      <c r="B14" s="319" t="s">
        <v>259</v>
      </c>
      <c r="C14" s="323">
        <v>1</v>
      </c>
      <c r="D14" s="323">
        <v>2</v>
      </c>
      <c r="E14" s="323">
        <v>3</v>
      </c>
      <c r="F14" s="323">
        <v>4</v>
      </c>
      <c r="G14" s="323">
        <v>5</v>
      </c>
      <c r="H14" s="323">
        <v>6</v>
      </c>
      <c r="I14" s="323">
        <v>7</v>
      </c>
      <c r="J14" s="323">
        <v>8</v>
      </c>
      <c r="K14" s="323">
        <v>9</v>
      </c>
      <c r="L14" s="323">
        <v>10</v>
      </c>
      <c r="M14" s="323">
        <v>11</v>
      </c>
      <c r="N14" s="323">
        <v>12</v>
      </c>
      <c r="O14" s="136" t="s">
        <v>219</v>
      </c>
    </row>
    <row r="15" spans="2:15" ht="20.100000000000001" customHeight="1" x14ac:dyDescent="0.15">
      <c r="B15" s="324" t="s">
        <v>264</v>
      </c>
      <c r="C15" s="286"/>
      <c r="D15" s="286"/>
      <c r="E15" s="286"/>
      <c r="F15" s="286"/>
      <c r="G15" s="286"/>
      <c r="H15" s="286"/>
      <c r="I15" s="286"/>
      <c r="J15" s="286"/>
      <c r="K15" s="286"/>
      <c r="L15" s="286"/>
      <c r="M15" s="286"/>
      <c r="N15" s="286"/>
      <c r="O15" s="137">
        <v>152</v>
      </c>
    </row>
    <row r="16" spans="2:15" ht="20.100000000000001" customHeight="1" x14ac:dyDescent="0.15">
      <c r="B16" s="324" t="s">
        <v>265</v>
      </c>
      <c r="C16" s="286"/>
      <c r="D16" s="286"/>
      <c r="E16" s="286"/>
      <c r="F16" s="286"/>
      <c r="G16" s="286"/>
      <c r="H16" s="286"/>
      <c r="I16" s="286"/>
      <c r="J16" s="286"/>
      <c r="K16" s="286"/>
      <c r="L16" s="286"/>
      <c r="M16" s="286"/>
      <c r="N16" s="286"/>
      <c r="O16" s="137">
        <v>240</v>
      </c>
    </row>
    <row r="17" spans="2:15" ht="20.100000000000001" customHeight="1" x14ac:dyDescent="0.15">
      <c r="B17" s="324" t="s">
        <v>266</v>
      </c>
      <c r="C17" s="286"/>
      <c r="D17" s="286"/>
      <c r="E17" s="286"/>
      <c r="F17" s="286"/>
      <c r="G17" s="286"/>
      <c r="H17" s="286"/>
      <c r="I17" s="286"/>
      <c r="J17" s="286"/>
      <c r="K17" s="286"/>
      <c r="L17" s="286"/>
      <c r="M17" s="286"/>
      <c r="N17" s="286"/>
      <c r="O17" s="137">
        <v>208</v>
      </c>
    </row>
    <row r="18" spans="2:15" ht="20.100000000000001" customHeight="1" x14ac:dyDescent="0.15">
      <c r="B18" s="324" t="s">
        <v>267</v>
      </c>
      <c r="C18" s="286"/>
      <c r="D18" s="286"/>
      <c r="E18" s="286"/>
      <c r="F18" s="286"/>
      <c r="G18" s="286"/>
      <c r="H18" s="286"/>
      <c r="I18" s="286"/>
      <c r="J18" s="286"/>
      <c r="K18" s="286"/>
      <c r="L18" s="286"/>
      <c r="M18" s="286"/>
      <c r="N18" s="286"/>
      <c r="O18" s="137">
        <v>185</v>
      </c>
    </row>
    <row r="19" spans="2:15" ht="20.100000000000001" customHeight="1" x14ac:dyDescent="0.15">
      <c r="B19" s="324" t="s">
        <v>268</v>
      </c>
      <c r="C19" s="286"/>
      <c r="D19" s="286"/>
      <c r="E19" s="286"/>
      <c r="F19" s="286"/>
      <c r="G19" s="286"/>
      <c r="H19" s="286"/>
      <c r="I19" s="286"/>
      <c r="J19" s="286"/>
      <c r="K19" s="286"/>
      <c r="L19" s="286"/>
      <c r="M19" s="286"/>
      <c r="N19" s="286"/>
      <c r="O19" s="137">
        <v>165</v>
      </c>
    </row>
    <row r="20" spans="2:15" ht="20.100000000000001" customHeight="1" thickBot="1" x14ac:dyDescent="0.2">
      <c r="B20" s="322" t="s">
        <v>220</v>
      </c>
      <c r="C20" s="320"/>
      <c r="D20" s="320"/>
      <c r="E20" s="320"/>
      <c r="F20" s="320"/>
      <c r="G20" s="320"/>
      <c r="H20" s="320"/>
      <c r="I20" s="320"/>
      <c r="J20" s="320"/>
      <c r="K20" s="320"/>
      <c r="L20" s="320"/>
      <c r="M20" s="320"/>
      <c r="N20" s="320"/>
      <c r="O20" s="321">
        <f t="shared" ref="O20" si="0">AVERAGE(O15:O19)</f>
        <v>190</v>
      </c>
    </row>
  </sheetData>
  <phoneticPr fontId="4"/>
  <pageMargins left="0.78740157480314965" right="0.78740157480314965" top="0.78740157480314965" bottom="0.78740157480314965" header="0.39370078740157483" footer="0.39370078740157483"/>
  <pageSetup paperSize="9" orientation="landscape"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O20" sqref="O20"/>
    </sheetView>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269</v>
      </c>
    </row>
    <row r="3" spans="2:15" x14ac:dyDescent="0.15">
      <c r="D3" s="100" t="s">
        <v>550</v>
      </c>
      <c r="E3" s="99" t="s">
        <v>551</v>
      </c>
      <c r="F3" s="99"/>
      <c r="G3" s="100" t="s">
        <v>204</v>
      </c>
      <c r="H3" s="99" t="s">
        <v>263</v>
      </c>
      <c r="I3" s="99"/>
    </row>
    <row r="4" spans="2:15" ht="14.25" thickBot="1" x14ac:dyDescent="0.2">
      <c r="B4" s="5" t="s">
        <v>217</v>
      </c>
      <c r="C4" s="5" t="s">
        <v>552</v>
      </c>
      <c r="D4" s="5"/>
      <c r="F4" s="5"/>
      <c r="G4" s="5"/>
      <c r="H4" s="5"/>
      <c r="I4" s="5"/>
      <c r="J4" s="5"/>
      <c r="K4" s="5"/>
      <c r="L4" s="5"/>
      <c r="M4" s="5"/>
      <c r="N4" s="5"/>
      <c r="O4" s="5"/>
    </row>
    <row r="5" spans="2:15" ht="18" x14ac:dyDescent="0.15">
      <c r="B5" s="319" t="s">
        <v>259</v>
      </c>
      <c r="C5" s="509">
        <v>1</v>
      </c>
      <c r="D5" s="509">
        <v>2</v>
      </c>
      <c r="E5" s="509">
        <v>3</v>
      </c>
      <c r="F5" s="509">
        <v>4</v>
      </c>
      <c r="G5" s="509">
        <v>5</v>
      </c>
      <c r="H5" s="509">
        <v>6</v>
      </c>
      <c r="I5" s="509">
        <v>7</v>
      </c>
      <c r="J5" s="509">
        <v>8</v>
      </c>
      <c r="K5" s="509">
        <v>9</v>
      </c>
      <c r="L5" s="509">
        <v>10</v>
      </c>
      <c r="M5" s="509">
        <v>11</v>
      </c>
      <c r="N5" s="509">
        <v>12</v>
      </c>
      <c r="O5" s="510" t="s">
        <v>219</v>
      </c>
    </row>
    <row r="6" spans="2:15" x14ac:dyDescent="0.15">
      <c r="B6" s="324" t="s">
        <v>553</v>
      </c>
      <c r="C6" s="286"/>
      <c r="D6" s="286"/>
      <c r="E6" s="286"/>
      <c r="F6" s="286"/>
      <c r="G6" s="286"/>
      <c r="H6" s="286"/>
      <c r="I6" s="286"/>
      <c r="J6" s="286"/>
      <c r="K6" s="286"/>
      <c r="L6" s="286"/>
      <c r="M6" s="286"/>
      <c r="N6" s="286"/>
      <c r="O6" s="334"/>
    </row>
    <row r="7" spans="2:15" x14ac:dyDescent="0.15">
      <c r="B7" s="324" t="s">
        <v>553</v>
      </c>
      <c r="C7" s="286"/>
      <c r="D7" s="286"/>
      <c r="E7" s="286"/>
      <c r="F7" s="286"/>
      <c r="G7" s="286"/>
      <c r="H7" s="286"/>
      <c r="I7" s="286"/>
      <c r="J7" s="286"/>
      <c r="K7" s="286"/>
      <c r="L7" s="286"/>
      <c r="M7" s="286"/>
      <c r="N7" s="286"/>
      <c r="O7" s="334"/>
    </row>
    <row r="8" spans="2:15" x14ac:dyDescent="0.15">
      <c r="B8" s="324" t="s">
        <v>553</v>
      </c>
      <c r="C8" s="286"/>
      <c r="D8" s="286"/>
      <c r="E8" s="286"/>
      <c r="F8" s="286"/>
      <c r="G8" s="286"/>
      <c r="H8" s="286"/>
      <c r="I8" s="286"/>
      <c r="J8" s="286"/>
      <c r="K8" s="286"/>
      <c r="L8" s="286"/>
      <c r="M8" s="286"/>
      <c r="N8" s="286"/>
      <c r="O8" s="334"/>
    </row>
    <row r="9" spans="2:15" x14ac:dyDescent="0.15">
      <c r="B9" s="324" t="s">
        <v>553</v>
      </c>
      <c r="C9" s="286"/>
      <c r="D9" s="286"/>
      <c r="E9" s="286"/>
      <c r="F9" s="286"/>
      <c r="G9" s="286"/>
      <c r="H9" s="286"/>
      <c r="I9" s="286"/>
      <c r="J9" s="286"/>
      <c r="K9" s="286"/>
      <c r="L9" s="286"/>
      <c r="M9" s="286"/>
      <c r="N9" s="286"/>
      <c r="O9" s="334"/>
    </row>
    <row r="10" spans="2:15" x14ac:dyDescent="0.15">
      <c r="B10" s="324" t="s">
        <v>553</v>
      </c>
      <c r="C10" s="286"/>
      <c r="D10" s="286"/>
      <c r="E10" s="286"/>
      <c r="F10" s="286"/>
      <c r="G10" s="286"/>
      <c r="H10" s="286"/>
      <c r="I10" s="286"/>
      <c r="J10" s="286"/>
      <c r="K10" s="286"/>
      <c r="L10" s="286"/>
      <c r="M10" s="286"/>
      <c r="N10" s="286"/>
      <c r="O10" s="334"/>
    </row>
    <row r="11" spans="2:15" ht="14.25" thickBot="1" x14ac:dyDescent="0.2">
      <c r="B11" s="322" t="s">
        <v>220</v>
      </c>
      <c r="C11" s="332" t="e">
        <f>AVERAGE(C6:C10)</f>
        <v>#DIV/0!</v>
      </c>
      <c r="D11" s="332" t="e">
        <f t="shared" ref="D11:O11" si="0">AVERAGE(D6:D10)</f>
        <v>#DIV/0!</v>
      </c>
      <c r="E11" s="332" t="e">
        <f t="shared" si="0"/>
        <v>#DIV/0!</v>
      </c>
      <c r="F11" s="332" t="e">
        <f t="shared" si="0"/>
        <v>#DIV/0!</v>
      </c>
      <c r="G11" s="332" t="e">
        <f t="shared" si="0"/>
        <v>#DIV/0!</v>
      </c>
      <c r="H11" s="332" t="e">
        <f t="shared" si="0"/>
        <v>#DIV/0!</v>
      </c>
      <c r="I11" s="332" t="e">
        <f t="shared" si="0"/>
        <v>#DIV/0!</v>
      </c>
      <c r="J11" s="332" t="e">
        <f t="shared" si="0"/>
        <v>#DIV/0!</v>
      </c>
      <c r="K11" s="332" t="e">
        <f t="shared" si="0"/>
        <v>#DIV/0!</v>
      </c>
      <c r="L11" s="332" t="e">
        <f t="shared" si="0"/>
        <v>#DIV/0!</v>
      </c>
      <c r="M11" s="332" t="e">
        <f t="shared" si="0"/>
        <v>#DIV/0!</v>
      </c>
      <c r="N11" s="332" t="e">
        <f t="shared" si="0"/>
        <v>#DIV/0!</v>
      </c>
      <c r="O11" s="333" t="e">
        <f t="shared" si="0"/>
        <v>#DIV/0!</v>
      </c>
    </row>
    <row r="13" spans="2:15" ht="14.25" thickBot="1" x14ac:dyDescent="0.2">
      <c r="B13" s="5" t="s">
        <v>217</v>
      </c>
      <c r="C13" s="5" t="s">
        <v>260</v>
      </c>
      <c r="D13" s="5"/>
      <c r="F13" s="5"/>
      <c r="G13" s="5"/>
      <c r="H13" s="5"/>
      <c r="I13" s="5"/>
      <c r="J13" s="5"/>
      <c r="K13" s="5"/>
      <c r="L13" s="5"/>
      <c r="M13" s="5"/>
      <c r="N13" s="5"/>
      <c r="O13" s="5"/>
    </row>
    <row r="14" spans="2:15" ht="18" x14ac:dyDescent="0.15">
      <c r="B14" s="319" t="s">
        <v>259</v>
      </c>
      <c r="C14" s="509">
        <v>1</v>
      </c>
      <c r="D14" s="509">
        <v>2</v>
      </c>
      <c r="E14" s="509">
        <v>3</v>
      </c>
      <c r="F14" s="509">
        <v>4</v>
      </c>
      <c r="G14" s="509">
        <v>5</v>
      </c>
      <c r="H14" s="509">
        <v>6</v>
      </c>
      <c r="I14" s="509">
        <v>7</v>
      </c>
      <c r="J14" s="509">
        <v>8</v>
      </c>
      <c r="K14" s="509">
        <v>9</v>
      </c>
      <c r="L14" s="509">
        <v>10</v>
      </c>
      <c r="M14" s="509">
        <v>11</v>
      </c>
      <c r="N14" s="509">
        <v>12</v>
      </c>
      <c r="O14" s="510" t="s">
        <v>219</v>
      </c>
    </row>
    <row r="15" spans="2:15" x14ac:dyDescent="0.15">
      <c r="B15" s="324" t="s">
        <v>554</v>
      </c>
      <c r="C15" s="286"/>
      <c r="D15" s="286"/>
      <c r="E15" s="286"/>
      <c r="F15" s="286"/>
      <c r="G15" s="286"/>
      <c r="H15" s="286"/>
      <c r="I15" s="286"/>
      <c r="J15" s="286"/>
      <c r="K15" s="286"/>
      <c r="L15" s="286"/>
      <c r="M15" s="286"/>
      <c r="N15" s="286"/>
      <c r="O15" s="137">
        <v>279</v>
      </c>
    </row>
    <row r="16" spans="2:15" x14ac:dyDescent="0.15">
      <c r="B16" s="324" t="s">
        <v>265</v>
      </c>
      <c r="C16" s="286"/>
      <c r="D16" s="286"/>
      <c r="E16" s="286"/>
      <c r="F16" s="286"/>
      <c r="G16" s="286"/>
      <c r="H16" s="286"/>
      <c r="I16" s="286"/>
      <c r="J16" s="286"/>
      <c r="K16" s="286"/>
      <c r="L16" s="286"/>
      <c r="M16" s="286"/>
      <c r="N16" s="286"/>
      <c r="O16" s="137">
        <v>302</v>
      </c>
    </row>
    <row r="17" spans="2:15" x14ac:dyDescent="0.15">
      <c r="B17" s="324" t="s">
        <v>266</v>
      </c>
      <c r="C17" s="286"/>
      <c r="D17" s="286"/>
      <c r="E17" s="286"/>
      <c r="F17" s="286"/>
      <c r="G17" s="286"/>
      <c r="H17" s="286"/>
      <c r="I17" s="286"/>
      <c r="J17" s="286"/>
      <c r="K17" s="286"/>
      <c r="L17" s="286"/>
      <c r="M17" s="286"/>
      <c r="N17" s="286"/>
      <c r="O17" s="137">
        <v>273</v>
      </c>
    </row>
    <row r="18" spans="2:15" x14ac:dyDescent="0.15">
      <c r="B18" s="324" t="s">
        <v>267</v>
      </c>
      <c r="C18" s="286"/>
      <c r="D18" s="286"/>
      <c r="E18" s="286"/>
      <c r="F18" s="286"/>
      <c r="G18" s="286"/>
      <c r="H18" s="286"/>
      <c r="I18" s="286"/>
      <c r="J18" s="286"/>
      <c r="K18" s="286"/>
      <c r="L18" s="286"/>
      <c r="M18" s="286"/>
      <c r="N18" s="286"/>
      <c r="O18" s="137">
        <v>258</v>
      </c>
    </row>
    <row r="19" spans="2:15" x14ac:dyDescent="0.15">
      <c r="B19" s="324" t="s">
        <v>268</v>
      </c>
      <c r="C19" s="286"/>
      <c r="D19" s="286"/>
      <c r="E19" s="286"/>
      <c r="F19" s="286"/>
      <c r="G19" s="286"/>
      <c r="H19" s="286"/>
      <c r="I19" s="286"/>
      <c r="J19" s="286"/>
      <c r="K19" s="286"/>
      <c r="L19" s="286"/>
      <c r="M19" s="286"/>
      <c r="N19" s="286"/>
      <c r="O19" s="137">
        <v>247</v>
      </c>
    </row>
    <row r="20" spans="2:15" ht="14.25" thickBot="1" x14ac:dyDescent="0.2">
      <c r="B20" s="322" t="s">
        <v>220</v>
      </c>
      <c r="C20" s="320" t="e">
        <f>AVERAGE(C15:C19)</f>
        <v>#DIV/0!</v>
      </c>
      <c r="D20" s="320" t="e">
        <f t="shared" ref="D20:O20" si="1">AVERAGE(D15:D19)</f>
        <v>#DIV/0!</v>
      </c>
      <c r="E20" s="320" t="e">
        <f t="shared" si="1"/>
        <v>#DIV/0!</v>
      </c>
      <c r="F20" s="320" t="e">
        <f t="shared" si="1"/>
        <v>#DIV/0!</v>
      </c>
      <c r="G20" s="320" t="e">
        <f t="shared" si="1"/>
        <v>#DIV/0!</v>
      </c>
      <c r="H20" s="320" t="e">
        <f t="shared" si="1"/>
        <v>#DIV/0!</v>
      </c>
      <c r="I20" s="320" t="e">
        <f t="shared" si="1"/>
        <v>#DIV/0!</v>
      </c>
      <c r="J20" s="320" t="e">
        <f t="shared" si="1"/>
        <v>#DIV/0!</v>
      </c>
      <c r="K20" s="320" t="e">
        <f t="shared" si="1"/>
        <v>#DIV/0!</v>
      </c>
      <c r="L20" s="320" t="e">
        <f t="shared" si="1"/>
        <v>#DIV/0!</v>
      </c>
      <c r="M20" s="320" t="e">
        <f t="shared" si="1"/>
        <v>#DIV/0!</v>
      </c>
      <c r="N20" s="320" t="e">
        <f t="shared" si="1"/>
        <v>#DIV/0!</v>
      </c>
      <c r="O20" s="321">
        <f t="shared" si="1"/>
        <v>271.8</v>
      </c>
    </row>
  </sheetData>
  <phoneticPr fontId="4"/>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6" customWidth="1"/>
    <col min="2" max="2" width="18" style="26" customWidth="1"/>
    <col min="3" max="15" width="6.125" style="26" customWidth="1"/>
    <col min="16" max="16384" width="9" style="26"/>
  </cols>
  <sheetData>
    <row r="2" spans="2:15" x14ac:dyDescent="0.15">
      <c r="B2" s="26" t="s">
        <v>1016</v>
      </c>
    </row>
    <row r="3" spans="2:15" x14ac:dyDescent="0.15">
      <c r="D3" s="100" t="s">
        <v>548</v>
      </c>
      <c r="E3" s="99" t="s">
        <v>533</v>
      </c>
      <c r="F3" s="99"/>
      <c r="G3" s="100" t="s">
        <v>204</v>
      </c>
      <c r="H3" s="99" t="s">
        <v>263</v>
      </c>
      <c r="I3" s="99"/>
    </row>
    <row r="4" spans="2:15" ht="14.25" thickBot="1" x14ac:dyDescent="0.2">
      <c r="B4" s="5" t="s">
        <v>217</v>
      </c>
      <c r="C4" s="5" t="s">
        <v>546</v>
      </c>
      <c r="D4" s="5"/>
      <c r="F4" s="5"/>
      <c r="G4" s="5"/>
      <c r="H4" s="5"/>
      <c r="I4" s="5"/>
      <c r="J4" s="5"/>
      <c r="K4" s="5"/>
      <c r="L4" s="5"/>
      <c r="M4" s="5"/>
      <c r="N4" s="5"/>
      <c r="O4" s="5"/>
    </row>
    <row r="5" spans="2:15" ht="18" x14ac:dyDescent="0.15">
      <c r="B5" s="319" t="s">
        <v>259</v>
      </c>
      <c r="C5" s="509">
        <v>1</v>
      </c>
      <c r="D5" s="509">
        <v>2</v>
      </c>
      <c r="E5" s="509">
        <v>3</v>
      </c>
      <c r="F5" s="509">
        <v>4</v>
      </c>
      <c r="G5" s="509">
        <v>5</v>
      </c>
      <c r="H5" s="509">
        <v>6</v>
      </c>
      <c r="I5" s="509">
        <v>7</v>
      </c>
      <c r="J5" s="509">
        <v>8</v>
      </c>
      <c r="K5" s="509">
        <v>9</v>
      </c>
      <c r="L5" s="509">
        <v>10</v>
      </c>
      <c r="M5" s="509">
        <v>11</v>
      </c>
      <c r="N5" s="509">
        <v>12</v>
      </c>
      <c r="O5" s="510" t="s">
        <v>219</v>
      </c>
    </row>
    <row r="6" spans="2:15" x14ac:dyDescent="0.15">
      <c r="B6" s="324"/>
      <c r="C6" s="286"/>
      <c r="D6" s="286"/>
      <c r="E6" s="286"/>
      <c r="F6" s="286"/>
      <c r="G6" s="286"/>
      <c r="H6" s="286"/>
      <c r="I6" s="286"/>
      <c r="J6" s="286"/>
      <c r="K6" s="286"/>
      <c r="L6" s="286"/>
      <c r="M6" s="286"/>
      <c r="N6" s="286"/>
      <c r="O6" s="334"/>
    </row>
    <row r="7" spans="2:15" x14ac:dyDescent="0.15">
      <c r="B7" s="324"/>
      <c r="C7" s="286"/>
      <c r="D7" s="286"/>
      <c r="E7" s="286"/>
      <c r="F7" s="286"/>
      <c r="G7" s="286"/>
      <c r="H7" s="286"/>
      <c r="I7" s="286"/>
      <c r="J7" s="286"/>
      <c r="K7" s="286"/>
      <c r="L7" s="286"/>
      <c r="M7" s="286"/>
      <c r="N7" s="286"/>
      <c r="O7" s="334"/>
    </row>
    <row r="8" spans="2:15" x14ac:dyDescent="0.15">
      <c r="B8" s="324"/>
      <c r="C8" s="286"/>
      <c r="D8" s="286"/>
      <c r="E8" s="286"/>
      <c r="F8" s="286"/>
      <c r="G8" s="286"/>
      <c r="H8" s="286"/>
      <c r="I8" s="286"/>
      <c r="J8" s="286"/>
      <c r="K8" s="286"/>
      <c r="L8" s="286"/>
      <c r="M8" s="286"/>
      <c r="N8" s="286"/>
      <c r="O8" s="334"/>
    </row>
    <row r="9" spans="2:15" x14ac:dyDescent="0.15">
      <c r="B9" s="324"/>
      <c r="C9" s="286"/>
      <c r="D9" s="286"/>
      <c r="E9" s="286"/>
      <c r="F9" s="286"/>
      <c r="G9" s="286"/>
      <c r="H9" s="286"/>
      <c r="I9" s="286"/>
      <c r="J9" s="286"/>
      <c r="K9" s="286"/>
      <c r="L9" s="286"/>
      <c r="M9" s="286"/>
      <c r="N9" s="286"/>
      <c r="O9" s="334"/>
    </row>
    <row r="10" spans="2:15" x14ac:dyDescent="0.15">
      <c r="B10" s="324"/>
      <c r="C10" s="286"/>
      <c r="D10" s="286"/>
      <c r="E10" s="286"/>
      <c r="F10" s="286"/>
      <c r="G10" s="286"/>
      <c r="H10" s="286"/>
      <c r="I10" s="286"/>
      <c r="J10" s="286"/>
      <c r="K10" s="286"/>
      <c r="L10" s="286"/>
      <c r="M10" s="286"/>
      <c r="N10" s="286"/>
      <c r="O10" s="334"/>
    </row>
    <row r="11" spans="2:15" ht="14.25" thickBot="1" x14ac:dyDescent="0.2">
      <c r="B11" s="322" t="s">
        <v>220</v>
      </c>
      <c r="C11" s="40"/>
      <c r="D11" s="40"/>
      <c r="E11" s="40"/>
      <c r="F11" s="40"/>
      <c r="G11" s="40"/>
      <c r="H11" s="40"/>
      <c r="I11" s="40"/>
      <c r="J11" s="40"/>
      <c r="K11" s="40"/>
      <c r="L11" s="40"/>
      <c r="M11" s="40"/>
      <c r="N11" s="40"/>
      <c r="O11" s="328"/>
    </row>
    <row r="13" spans="2:15" ht="14.25" thickBot="1" x14ac:dyDescent="0.2">
      <c r="B13" s="5" t="s">
        <v>217</v>
      </c>
      <c r="C13" s="5" t="s">
        <v>260</v>
      </c>
      <c r="D13" s="5"/>
      <c r="F13" s="5"/>
      <c r="G13" s="5"/>
      <c r="H13" s="5"/>
      <c r="I13" s="5"/>
      <c r="J13" s="5"/>
      <c r="K13" s="5"/>
      <c r="L13" s="5"/>
      <c r="M13" s="5"/>
      <c r="N13" s="5"/>
      <c r="O13" s="5"/>
    </row>
    <row r="14" spans="2:15" ht="18" x14ac:dyDescent="0.15">
      <c r="B14" s="319" t="s">
        <v>259</v>
      </c>
      <c r="C14" s="509">
        <v>1</v>
      </c>
      <c r="D14" s="509">
        <v>2</v>
      </c>
      <c r="E14" s="509">
        <v>3</v>
      </c>
      <c r="F14" s="509">
        <v>4</v>
      </c>
      <c r="G14" s="509">
        <v>5</v>
      </c>
      <c r="H14" s="509">
        <v>6</v>
      </c>
      <c r="I14" s="509">
        <v>7</v>
      </c>
      <c r="J14" s="509">
        <v>8</v>
      </c>
      <c r="K14" s="509">
        <v>9</v>
      </c>
      <c r="L14" s="509">
        <v>10</v>
      </c>
      <c r="M14" s="509">
        <v>11</v>
      </c>
      <c r="N14" s="509">
        <v>12</v>
      </c>
      <c r="O14" s="510" t="s">
        <v>219</v>
      </c>
    </row>
    <row r="15" spans="2:15" x14ac:dyDescent="0.15">
      <c r="B15" s="324" t="s">
        <v>549</v>
      </c>
      <c r="C15" s="286"/>
      <c r="D15" s="286"/>
      <c r="E15" s="286"/>
      <c r="F15" s="286"/>
      <c r="G15" s="286"/>
      <c r="H15" s="286"/>
      <c r="I15" s="286"/>
      <c r="J15" s="286"/>
      <c r="K15" s="286"/>
      <c r="L15" s="286"/>
      <c r="M15" s="286"/>
      <c r="N15" s="286"/>
      <c r="O15" s="137">
        <v>253</v>
      </c>
    </row>
    <row r="16" spans="2:15" x14ac:dyDescent="0.15">
      <c r="B16" s="324" t="s">
        <v>265</v>
      </c>
      <c r="C16" s="286"/>
      <c r="D16" s="286"/>
      <c r="E16" s="286"/>
      <c r="F16" s="286"/>
      <c r="G16" s="286"/>
      <c r="H16" s="286"/>
      <c r="I16" s="286"/>
      <c r="J16" s="286"/>
      <c r="K16" s="286"/>
      <c r="L16" s="286"/>
      <c r="M16" s="286"/>
      <c r="N16" s="286"/>
      <c r="O16" s="137">
        <v>338</v>
      </c>
    </row>
    <row r="17" spans="2:15" x14ac:dyDescent="0.15">
      <c r="B17" s="324" t="s">
        <v>266</v>
      </c>
      <c r="C17" s="286"/>
      <c r="D17" s="286"/>
      <c r="E17" s="286"/>
      <c r="F17" s="286"/>
      <c r="G17" s="286"/>
      <c r="H17" s="286"/>
      <c r="I17" s="286"/>
      <c r="J17" s="286"/>
      <c r="K17" s="286"/>
      <c r="L17" s="286"/>
      <c r="M17" s="286"/>
      <c r="N17" s="286"/>
      <c r="O17" s="137">
        <v>294</v>
      </c>
    </row>
    <row r="18" spans="2:15" x14ac:dyDescent="0.15">
      <c r="B18" s="324" t="s">
        <v>267</v>
      </c>
      <c r="C18" s="286"/>
      <c r="D18" s="286"/>
      <c r="E18" s="286"/>
      <c r="F18" s="286"/>
      <c r="G18" s="286"/>
      <c r="H18" s="286"/>
      <c r="I18" s="286"/>
      <c r="J18" s="286"/>
      <c r="K18" s="286"/>
      <c r="L18" s="286"/>
      <c r="M18" s="286"/>
      <c r="N18" s="286"/>
      <c r="O18" s="137">
        <v>269</v>
      </c>
    </row>
    <row r="19" spans="2:15" x14ac:dyDescent="0.15">
      <c r="B19" s="324" t="s">
        <v>268</v>
      </c>
      <c r="C19" s="286"/>
      <c r="D19" s="286"/>
      <c r="E19" s="286"/>
      <c r="F19" s="286"/>
      <c r="G19" s="286"/>
      <c r="H19" s="286"/>
      <c r="I19" s="286"/>
      <c r="J19" s="286"/>
      <c r="K19" s="286"/>
      <c r="L19" s="286"/>
      <c r="M19" s="286"/>
      <c r="N19" s="286"/>
      <c r="O19" s="137">
        <v>247</v>
      </c>
    </row>
    <row r="20" spans="2:15" ht="14.25" thickBot="1" x14ac:dyDescent="0.2">
      <c r="B20" s="322" t="s">
        <v>220</v>
      </c>
      <c r="C20" s="320"/>
      <c r="D20" s="320"/>
      <c r="E20" s="320"/>
      <c r="F20" s="320"/>
      <c r="G20" s="320"/>
      <c r="H20" s="320"/>
      <c r="I20" s="320"/>
      <c r="J20" s="320"/>
      <c r="K20" s="320"/>
      <c r="L20" s="320"/>
      <c r="M20" s="320"/>
      <c r="N20" s="320"/>
      <c r="O20" s="321">
        <f t="shared" ref="O20" si="0">AVERAGE(O15:O19)</f>
        <v>280.2</v>
      </c>
    </row>
  </sheetData>
  <phoneticPr fontId="4"/>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zoomScaleSheetLayoutView="83" workbookViewId="0"/>
  </sheetViews>
  <sheetFormatPr defaultRowHeight="13.5" x14ac:dyDescent="0.15"/>
  <cols>
    <col min="1" max="1" width="1.625" style="61" customWidth="1"/>
    <col min="2" max="2" width="7.625" style="61" customWidth="1"/>
    <col min="3" max="3" width="25.625" style="61" customWidth="1"/>
    <col min="4" max="5" width="15.625" style="61" customWidth="1"/>
    <col min="6" max="6" width="25.625" style="61" customWidth="1"/>
    <col min="7" max="12" width="15.625" style="61" customWidth="1"/>
    <col min="13" max="16384" width="9" style="61"/>
  </cols>
  <sheetData>
    <row r="1" spans="2:12" x14ac:dyDescent="0.15">
      <c r="B1" s="60"/>
      <c r="C1" s="60"/>
      <c r="D1" s="60"/>
      <c r="E1" s="60"/>
      <c r="F1" s="60"/>
      <c r="G1" s="60"/>
      <c r="H1" s="60"/>
      <c r="I1" s="60"/>
      <c r="J1" s="60"/>
      <c r="K1" s="60"/>
    </row>
    <row r="2" spans="2:12" ht="14.25" thickBot="1" x14ac:dyDescent="0.2">
      <c r="B2" s="257" t="s">
        <v>989</v>
      </c>
      <c r="F2" s="281" t="s">
        <v>203</v>
      </c>
      <c r="G2" s="257" t="s">
        <v>822</v>
      </c>
      <c r="I2" s="281" t="s">
        <v>204</v>
      </c>
      <c r="J2" s="257" t="s">
        <v>263</v>
      </c>
    </row>
    <row r="3" spans="2:12" x14ac:dyDescent="0.15">
      <c r="B3" s="902" t="s">
        <v>89</v>
      </c>
      <c r="C3" s="903"/>
      <c r="D3" s="635" t="s">
        <v>373</v>
      </c>
      <c r="E3" s="635" t="s">
        <v>362</v>
      </c>
      <c r="F3" s="635" t="s">
        <v>363</v>
      </c>
      <c r="G3" s="635" t="s">
        <v>364</v>
      </c>
      <c r="H3" s="635" t="s">
        <v>365</v>
      </c>
      <c r="I3" s="635" t="s">
        <v>366</v>
      </c>
      <c r="J3" s="635" t="s">
        <v>367</v>
      </c>
      <c r="K3" s="635" t="s">
        <v>368</v>
      </c>
      <c r="L3" s="636" t="s">
        <v>369</v>
      </c>
    </row>
    <row r="4" spans="2:12" ht="127.5" customHeight="1" x14ac:dyDescent="0.15">
      <c r="B4" s="891" t="s">
        <v>80</v>
      </c>
      <c r="C4" s="631" t="s">
        <v>81</v>
      </c>
      <c r="D4" s="65" t="s">
        <v>814</v>
      </c>
      <c r="E4" s="65" t="s">
        <v>890</v>
      </c>
      <c r="F4" s="65" t="s">
        <v>377</v>
      </c>
      <c r="G4" s="65" t="s">
        <v>867</v>
      </c>
      <c r="H4" s="65" t="s">
        <v>815</v>
      </c>
      <c r="I4" s="65" t="s">
        <v>891</v>
      </c>
      <c r="J4" s="65" t="s">
        <v>775</v>
      </c>
      <c r="K4" s="65" t="s">
        <v>865</v>
      </c>
      <c r="L4" s="66" t="s">
        <v>408</v>
      </c>
    </row>
    <row r="5" spans="2:12" ht="30" customHeight="1" x14ac:dyDescent="0.15">
      <c r="B5" s="891"/>
      <c r="C5" s="631" t="s">
        <v>82</v>
      </c>
      <c r="D5" s="441" t="s">
        <v>862</v>
      </c>
      <c r="E5" s="441" t="s">
        <v>829</v>
      </c>
      <c r="F5" s="441" t="s">
        <v>861</v>
      </c>
      <c r="G5" s="631" t="s">
        <v>816</v>
      </c>
      <c r="H5" s="631" t="s">
        <v>382</v>
      </c>
      <c r="I5" s="631" t="s">
        <v>863</v>
      </c>
      <c r="J5" s="631" t="s">
        <v>779</v>
      </c>
      <c r="K5" s="631" t="s">
        <v>864</v>
      </c>
      <c r="L5" s="631" t="s">
        <v>874</v>
      </c>
    </row>
    <row r="6" spans="2:12" ht="108.75" customHeight="1" x14ac:dyDescent="0.15">
      <c r="B6" s="891"/>
      <c r="C6" s="631" t="s">
        <v>88</v>
      </c>
      <c r="E6" s="442" t="s">
        <v>799</v>
      </c>
      <c r="F6" s="442" t="s">
        <v>886</v>
      </c>
      <c r="G6" s="65"/>
      <c r="H6" s="65" t="s">
        <v>868</v>
      </c>
      <c r="I6" s="65" t="s">
        <v>402</v>
      </c>
      <c r="J6" s="65" t="s">
        <v>401</v>
      </c>
      <c r="K6" s="65" t="s">
        <v>400</v>
      </c>
      <c r="L6" s="66" t="s">
        <v>866</v>
      </c>
    </row>
    <row r="7" spans="2:12" ht="15" customHeight="1" x14ac:dyDescent="0.15">
      <c r="B7" s="891"/>
      <c r="C7" s="70" t="s">
        <v>85</v>
      </c>
      <c r="D7" s="632"/>
      <c r="E7" s="632">
        <v>2</v>
      </c>
      <c r="F7" s="632">
        <v>4</v>
      </c>
      <c r="G7" s="631"/>
      <c r="H7" s="631">
        <v>6</v>
      </c>
      <c r="I7" s="631">
        <v>8</v>
      </c>
      <c r="J7" s="631">
        <v>8</v>
      </c>
      <c r="K7" s="631">
        <v>10</v>
      </c>
      <c r="L7" s="68">
        <v>1</v>
      </c>
    </row>
    <row r="8" spans="2:12" ht="15" customHeight="1" x14ac:dyDescent="0.15">
      <c r="B8" s="891"/>
      <c r="C8" s="632" t="s">
        <v>86</v>
      </c>
      <c r="D8" s="632">
        <v>9</v>
      </c>
      <c r="E8" s="632">
        <v>2</v>
      </c>
      <c r="F8" s="632">
        <v>4</v>
      </c>
      <c r="G8" s="631">
        <v>12</v>
      </c>
      <c r="H8" s="631">
        <v>6</v>
      </c>
      <c r="I8" s="631">
        <v>12</v>
      </c>
      <c r="J8" s="631">
        <v>8</v>
      </c>
      <c r="K8" s="631">
        <v>50</v>
      </c>
      <c r="L8" s="68">
        <v>15</v>
      </c>
    </row>
    <row r="9" spans="2:12" ht="15" customHeight="1" x14ac:dyDescent="0.15">
      <c r="B9" s="891"/>
      <c r="C9" s="631" t="s">
        <v>87</v>
      </c>
      <c r="D9" s="631"/>
      <c r="E9" s="631"/>
      <c r="F9" s="631"/>
      <c r="G9" s="631"/>
      <c r="H9" s="631"/>
      <c r="I9" s="631"/>
      <c r="J9" s="631"/>
      <c r="K9" s="631"/>
      <c r="L9" s="68"/>
    </row>
    <row r="10" spans="2:12" ht="144" customHeight="1" x14ac:dyDescent="0.15">
      <c r="B10" s="892" t="s">
        <v>83</v>
      </c>
      <c r="C10" s="893"/>
      <c r="D10" s="442" t="s">
        <v>823</v>
      </c>
      <c r="E10" s="87" t="s">
        <v>1018</v>
      </c>
      <c r="F10" s="444" t="s">
        <v>817</v>
      </c>
      <c r="G10" s="444" t="s">
        <v>333</v>
      </c>
      <c r="H10" s="448"/>
      <c r="I10" s="444" t="s">
        <v>383</v>
      </c>
      <c r="J10" s="444" t="s">
        <v>29</v>
      </c>
      <c r="K10" s="444" t="s">
        <v>333</v>
      </c>
      <c r="L10" s="449"/>
    </row>
    <row r="11" spans="2:12" ht="149.25" customHeight="1" thickBot="1" x14ac:dyDescent="0.2">
      <c r="B11" s="894" t="s">
        <v>84</v>
      </c>
      <c r="C11" s="895"/>
      <c r="D11" s="608" t="s">
        <v>818</v>
      </c>
      <c r="E11" s="608" t="s">
        <v>819</v>
      </c>
      <c r="F11" s="615" t="s">
        <v>820</v>
      </c>
      <c r="G11" s="615" t="s">
        <v>824</v>
      </c>
      <c r="H11" s="615" t="s">
        <v>821</v>
      </c>
      <c r="I11" s="616"/>
      <c r="J11" s="615" t="s">
        <v>825</v>
      </c>
      <c r="K11" s="616"/>
      <c r="L11" s="637" t="s">
        <v>1017</v>
      </c>
    </row>
    <row r="12" spans="2:12" x14ac:dyDescent="0.15">
      <c r="B12" s="71"/>
    </row>
  </sheetData>
  <mergeCells count="4">
    <mergeCell ref="B3:C3"/>
    <mergeCell ref="B4:B9"/>
    <mergeCell ref="B10:C10"/>
    <mergeCell ref="B11:C11"/>
  </mergeCells>
  <phoneticPr fontId="4"/>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zoomScaleSheetLayoutView="83" workbookViewId="0"/>
  </sheetViews>
  <sheetFormatPr defaultRowHeight="13.5" x14ac:dyDescent="0.15"/>
  <cols>
    <col min="1" max="1" width="1.625" style="61" customWidth="1"/>
    <col min="2" max="2" width="7.625" style="61" customWidth="1"/>
    <col min="3" max="3" width="25.625" style="61" customWidth="1"/>
    <col min="4" max="13" width="15.625" style="61" customWidth="1"/>
    <col min="14" max="16384" width="9" style="61"/>
  </cols>
  <sheetData>
    <row r="1" spans="2:13" x14ac:dyDescent="0.15">
      <c r="B1" s="60"/>
      <c r="C1" s="60"/>
      <c r="D1" s="60"/>
      <c r="E1" s="60"/>
      <c r="F1" s="60"/>
      <c r="G1" s="60"/>
      <c r="H1" s="60"/>
      <c r="I1" s="60"/>
      <c r="J1" s="60"/>
      <c r="K1" s="60"/>
      <c r="L1" s="60"/>
    </row>
    <row r="2" spans="2:13" ht="14.25" thickBot="1" x14ac:dyDescent="0.2">
      <c r="B2" s="257" t="s">
        <v>990</v>
      </c>
      <c r="F2" s="281" t="s">
        <v>203</v>
      </c>
      <c r="G2" s="257" t="s">
        <v>767</v>
      </c>
      <c r="I2" s="281" t="s">
        <v>204</v>
      </c>
      <c r="J2" s="257" t="s">
        <v>263</v>
      </c>
    </row>
    <row r="3" spans="2:13" x14ac:dyDescent="0.15">
      <c r="B3" s="889" t="s">
        <v>89</v>
      </c>
      <c r="C3" s="890"/>
      <c r="D3" s="605" t="s">
        <v>373</v>
      </c>
      <c r="E3" s="605" t="s">
        <v>362</v>
      </c>
      <c r="F3" s="605" t="s">
        <v>363</v>
      </c>
      <c r="G3" s="605" t="s">
        <v>364</v>
      </c>
      <c r="H3" s="605" t="s">
        <v>365</v>
      </c>
      <c r="I3" s="605" t="s">
        <v>366</v>
      </c>
      <c r="J3" s="605" t="s">
        <v>367</v>
      </c>
      <c r="K3" s="605" t="s">
        <v>368</v>
      </c>
      <c r="L3" s="605" t="s">
        <v>388</v>
      </c>
      <c r="M3" s="606" t="s">
        <v>369</v>
      </c>
    </row>
    <row r="4" spans="2:13" ht="121.5" x14ac:dyDescent="0.15">
      <c r="B4" s="891" t="s">
        <v>80</v>
      </c>
      <c r="C4" s="603" t="s">
        <v>81</v>
      </c>
      <c r="D4" s="65" t="s">
        <v>701</v>
      </c>
      <c r="E4" s="65" t="s">
        <v>892</v>
      </c>
      <c r="F4" s="65" t="s">
        <v>377</v>
      </c>
      <c r="G4" s="65" t="s">
        <v>702</v>
      </c>
      <c r="H4" s="65" t="s">
        <v>883</v>
      </c>
      <c r="I4" s="65" t="s">
        <v>884</v>
      </c>
      <c r="J4" s="65" t="s">
        <v>775</v>
      </c>
      <c r="K4" s="65" t="s">
        <v>768</v>
      </c>
      <c r="L4" s="65" t="s">
        <v>769</v>
      </c>
      <c r="M4" s="66" t="s">
        <v>408</v>
      </c>
    </row>
    <row r="5" spans="2:13" ht="54" x14ac:dyDescent="0.15">
      <c r="B5" s="891"/>
      <c r="C5" s="603" t="s">
        <v>82</v>
      </c>
      <c r="D5" s="441" t="s">
        <v>706</v>
      </c>
      <c r="E5" s="441" t="s">
        <v>873</v>
      </c>
      <c r="F5" s="441" t="s">
        <v>379</v>
      </c>
      <c r="G5" s="603" t="s">
        <v>709</v>
      </c>
      <c r="H5" s="603" t="s">
        <v>382</v>
      </c>
      <c r="I5" s="603" t="s">
        <v>710</v>
      </c>
      <c r="J5" s="603" t="s">
        <v>875</v>
      </c>
      <c r="K5" s="603" t="s">
        <v>770</v>
      </c>
      <c r="L5" s="603" t="s">
        <v>403</v>
      </c>
      <c r="M5" s="68" t="s">
        <v>771</v>
      </c>
    </row>
    <row r="6" spans="2:13" ht="94.5" x14ac:dyDescent="0.15">
      <c r="B6" s="891"/>
      <c r="C6" s="603" t="s">
        <v>88</v>
      </c>
      <c r="D6" s="442" t="s">
        <v>715</v>
      </c>
      <c r="E6" s="442" t="s">
        <v>804</v>
      </c>
      <c r="F6" s="442" t="s">
        <v>881</v>
      </c>
      <c r="G6" s="65" t="s">
        <v>716</v>
      </c>
      <c r="H6" s="65" t="s">
        <v>868</v>
      </c>
      <c r="I6" s="65" t="s">
        <v>851</v>
      </c>
      <c r="J6" s="65" t="s">
        <v>852</v>
      </c>
      <c r="K6" s="65" t="s">
        <v>872</v>
      </c>
      <c r="L6" s="65" t="s">
        <v>404</v>
      </c>
      <c r="M6" s="66" t="s">
        <v>410</v>
      </c>
    </row>
    <row r="7" spans="2:13" x14ac:dyDescent="0.15">
      <c r="B7" s="891"/>
      <c r="C7" s="70" t="s">
        <v>85</v>
      </c>
      <c r="D7" s="604"/>
      <c r="E7" s="604">
        <v>2</v>
      </c>
      <c r="F7" s="604">
        <v>4</v>
      </c>
      <c r="G7" s="603"/>
      <c r="H7" s="603">
        <v>8</v>
      </c>
      <c r="I7" s="603">
        <v>8</v>
      </c>
      <c r="J7" s="603">
        <v>8</v>
      </c>
      <c r="K7" s="603">
        <v>8</v>
      </c>
      <c r="L7" s="603"/>
      <c r="M7" s="68">
        <v>1</v>
      </c>
    </row>
    <row r="8" spans="2:13" x14ac:dyDescent="0.15">
      <c r="B8" s="891"/>
      <c r="C8" s="604" t="s">
        <v>86</v>
      </c>
      <c r="D8" s="604">
        <v>18</v>
      </c>
      <c r="E8" s="604">
        <v>2</v>
      </c>
      <c r="F8" s="604">
        <v>4</v>
      </c>
      <c r="G8" s="603">
        <v>20</v>
      </c>
      <c r="H8" s="603">
        <v>8</v>
      </c>
      <c r="I8" s="603">
        <v>12</v>
      </c>
      <c r="J8" s="603">
        <v>8</v>
      </c>
      <c r="K8" s="603">
        <v>36</v>
      </c>
      <c r="L8" s="603">
        <v>5</v>
      </c>
      <c r="M8" s="68">
        <v>12</v>
      </c>
    </row>
    <row r="9" spans="2:13" x14ac:dyDescent="0.15">
      <c r="B9" s="891"/>
      <c r="C9" s="603" t="s">
        <v>87</v>
      </c>
      <c r="D9" s="603"/>
      <c r="E9" s="603"/>
      <c r="F9" s="603"/>
      <c r="G9" s="603"/>
      <c r="H9" s="603"/>
      <c r="I9" s="603"/>
      <c r="J9" s="603"/>
      <c r="K9" s="603"/>
      <c r="L9" s="603"/>
      <c r="M9" s="68"/>
    </row>
    <row r="10" spans="2:13" ht="134.25" customHeight="1" x14ac:dyDescent="0.15">
      <c r="B10" s="892" t="s">
        <v>83</v>
      </c>
      <c r="C10" s="893"/>
      <c r="D10" s="87"/>
      <c r="E10" s="87" t="s">
        <v>718</v>
      </c>
      <c r="F10" s="444" t="s">
        <v>894</v>
      </c>
      <c r="G10" s="444"/>
      <c r="H10" s="448"/>
      <c r="I10" s="444" t="s">
        <v>383</v>
      </c>
      <c r="J10" s="444" t="s">
        <v>29</v>
      </c>
      <c r="K10" s="448"/>
      <c r="L10" s="448"/>
      <c r="M10" s="449"/>
    </row>
    <row r="11" spans="2:13" ht="100.5" customHeight="1" thickBot="1" x14ac:dyDescent="0.2">
      <c r="B11" s="894" t="s">
        <v>84</v>
      </c>
      <c r="C11" s="895"/>
      <c r="D11" s="607" t="s">
        <v>720</v>
      </c>
      <c r="E11" s="608" t="s">
        <v>376</v>
      </c>
      <c r="F11" s="609" t="s">
        <v>378</v>
      </c>
      <c r="G11" s="609"/>
      <c r="H11" s="610"/>
      <c r="I11" s="610"/>
      <c r="J11" s="609" t="s">
        <v>772</v>
      </c>
      <c r="K11" s="610"/>
      <c r="L11" s="609"/>
      <c r="M11" s="611"/>
    </row>
    <row r="12" spans="2:13" x14ac:dyDescent="0.15">
      <c r="B12" s="71"/>
    </row>
  </sheetData>
  <mergeCells count="4">
    <mergeCell ref="B3:C3"/>
    <mergeCell ref="B4:B9"/>
    <mergeCell ref="B10:C10"/>
    <mergeCell ref="B11:C11"/>
  </mergeCells>
  <phoneticPr fontId="4"/>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2"/>
  <sheetViews>
    <sheetView zoomScale="75" zoomScaleNormal="75" zoomScaleSheetLayoutView="80" workbookViewId="0"/>
  </sheetViews>
  <sheetFormatPr defaultRowHeight="13.5" x14ac:dyDescent="0.15"/>
  <cols>
    <col min="1" max="1" width="1.625" style="61" customWidth="1"/>
    <col min="2" max="2" width="7.625" style="61" customWidth="1"/>
    <col min="3" max="3" width="25.625" style="61" customWidth="1"/>
    <col min="4" max="5" width="15.625" style="61" customWidth="1"/>
    <col min="6" max="6" width="25.625" style="61" customWidth="1"/>
    <col min="7" max="13" width="15.625" style="61" customWidth="1"/>
    <col min="14" max="16384" width="9" style="61"/>
  </cols>
  <sheetData>
    <row r="1" spans="2:13" ht="9.9499999999999993" customHeight="1" x14ac:dyDescent="0.15">
      <c r="B1" s="60"/>
      <c r="C1" s="60"/>
      <c r="D1" s="60"/>
      <c r="E1" s="60"/>
      <c r="F1" s="60"/>
      <c r="G1" s="60"/>
      <c r="H1" s="60"/>
      <c r="I1" s="60"/>
      <c r="J1" s="60"/>
      <c r="K1" s="60"/>
      <c r="L1" s="60"/>
    </row>
    <row r="2" spans="2:13" ht="24.95" customHeight="1" thickBot="1" x14ac:dyDescent="0.2">
      <c r="B2" s="257" t="s">
        <v>991</v>
      </c>
      <c r="F2" s="281" t="s">
        <v>203</v>
      </c>
      <c r="G2" s="257" t="s">
        <v>371</v>
      </c>
      <c r="I2" s="281" t="s">
        <v>204</v>
      </c>
      <c r="J2" s="257" t="s">
        <v>372</v>
      </c>
    </row>
    <row r="3" spans="2:13" ht="20.100000000000001" customHeight="1" x14ac:dyDescent="0.15">
      <c r="B3" s="904" t="s">
        <v>89</v>
      </c>
      <c r="C3" s="905"/>
      <c r="D3" s="62" t="s">
        <v>373</v>
      </c>
      <c r="E3" s="447" t="s">
        <v>362</v>
      </c>
      <c r="F3" s="447" t="s">
        <v>363</v>
      </c>
      <c r="G3" s="447" t="s">
        <v>364</v>
      </c>
      <c r="H3" s="447" t="s">
        <v>365</v>
      </c>
      <c r="I3" s="447" t="s">
        <v>366</v>
      </c>
      <c r="J3" s="62" t="s">
        <v>392</v>
      </c>
      <c r="K3" s="62" t="s">
        <v>395</v>
      </c>
      <c r="L3" s="62" t="s">
        <v>388</v>
      </c>
      <c r="M3" s="63" t="s">
        <v>407</v>
      </c>
    </row>
    <row r="4" spans="2:13" ht="150" customHeight="1" x14ac:dyDescent="0.15">
      <c r="B4" s="891" t="s">
        <v>80</v>
      </c>
      <c r="C4" s="64" t="s">
        <v>81</v>
      </c>
      <c r="D4" s="65" t="s">
        <v>391</v>
      </c>
      <c r="E4" s="65" t="s">
        <v>895</v>
      </c>
      <c r="F4" s="65" t="s">
        <v>377</v>
      </c>
      <c r="G4" s="65" t="s">
        <v>389</v>
      </c>
      <c r="H4" s="65" t="s">
        <v>883</v>
      </c>
      <c r="I4" s="65" t="s">
        <v>884</v>
      </c>
      <c r="J4" s="65" t="s">
        <v>775</v>
      </c>
      <c r="K4" s="65" t="s">
        <v>396</v>
      </c>
      <c r="L4" s="65" t="s">
        <v>417</v>
      </c>
      <c r="M4" s="66" t="s">
        <v>408</v>
      </c>
    </row>
    <row r="5" spans="2:13" ht="42.75" customHeight="1" x14ac:dyDescent="0.15">
      <c r="B5" s="891"/>
      <c r="C5" s="64" t="s">
        <v>82</v>
      </c>
      <c r="D5" s="441" t="s">
        <v>876</v>
      </c>
      <c r="E5" s="441" t="s">
        <v>414</v>
      </c>
      <c r="F5" s="441" t="s">
        <v>379</v>
      </c>
      <c r="G5" s="445" t="s">
        <v>380</v>
      </c>
      <c r="H5" s="445" t="s">
        <v>382</v>
      </c>
      <c r="I5" s="445" t="s">
        <v>387</v>
      </c>
      <c r="J5" s="64" t="s">
        <v>779</v>
      </c>
      <c r="K5" s="64" t="s">
        <v>397</v>
      </c>
      <c r="L5" s="64" t="s">
        <v>877</v>
      </c>
      <c r="M5" s="68" t="s">
        <v>409</v>
      </c>
    </row>
    <row r="6" spans="2:13" ht="150" customHeight="1" x14ac:dyDescent="0.15">
      <c r="B6" s="891"/>
      <c r="C6" s="64" t="s">
        <v>88</v>
      </c>
      <c r="D6" s="442" t="s">
        <v>398</v>
      </c>
      <c r="E6" s="442" t="s">
        <v>804</v>
      </c>
      <c r="F6" s="442" t="s">
        <v>881</v>
      </c>
      <c r="G6" s="65" t="s">
        <v>399</v>
      </c>
      <c r="H6" s="65" t="s">
        <v>868</v>
      </c>
      <c r="I6" s="65" t="s">
        <v>851</v>
      </c>
      <c r="J6" s="65" t="s">
        <v>852</v>
      </c>
      <c r="K6" s="65" t="s">
        <v>872</v>
      </c>
      <c r="L6" s="65" t="s">
        <v>404</v>
      </c>
      <c r="M6" s="66" t="s">
        <v>410</v>
      </c>
    </row>
    <row r="7" spans="2:13" ht="20.100000000000001" customHeight="1" x14ac:dyDescent="0.15">
      <c r="B7" s="891"/>
      <c r="C7" s="70" t="s">
        <v>85</v>
      </c>
      <c r="D7" s="67"/>
      <c r="E7" s="451">
        <v>2</v>
      </c>
      <c r="F7" s="446">
        <v>4</v>
      </c>
      <c r="G7" s="445"/>
      <c r="H7" s="445">
        <v>7</v>
      </c>
      <c r="I7" s="445">
        <v>8</v>
      </c>
      <c r="J7" s="64">
        <v>8</v>
      </c>
      <c r="K7" s="64"/>
      <c r="L7" s="64"/>
      <c r="M7" s="68"/>
    </row>
    <row r="8" spans="2:13" ht="20.100000000000001" customHeight="1" x14ac:dyDescent="0.15">
      <c r="B8" s="891"/>
      <c r="C8" s="67" t="s">
        <v>86</v>
      </c>
      <c r="D8" s="67">
        <v>24</v>
      </c>
      <c r="E8" s="451">
        <v>2</v>
      </c>
      <c r="F8" s="446">
        <v>4</v>
      </c>
      <c r="G8" s="445">
        <v>28</v>
      </c>
      <c r="H8" s="445">
        <v>8</v>
      </c>
      <c r="I8" s="445">
        <v>12</v>
      </c>
      <c r="J8" s="64">
        <v>8</v>
      </c>
      <c r="K8" s="64">
        <v>28</v>
      </c>
      <c r="L8" s="64">
        <v>6</v>
      </c>
      <c r="M8" s="68">
        <v>9</v>
      </c>
    </row>
    <row r="9" spans="2:13" ht="20.100000000000001" customHeight="1" x14ac:dyDescent="0.15">
      <c r="B9" s="891"/>
      <c r="C9" s="64" t="s">
        <v>87</v>
      </c>
      <c r="D9" s="64"/>
      <c r="E9" s="450"/>
      <c r="F9" s="445"/>
      <c r="G9" s="445"/>
      <c r="H9" s="445"/>
      <c r="I9" s="445"/>
      <c r="J9" s="64"/>
      <c r="K9" s="64"/>
      <c r="L9" s="64"/>
      <c r="M9" s="68"/>
    </row>
    <row r="10" spans="2:13" ht="150" customHeight="1" x14ac:dyDescent="0.15">
      <c r="B10" s="892" t="s">
        <v>83</v>
      </c>
      <c r="C10" s="893"/>
      <c r="D10" s="87"/>
      <c r="E10" s="87" t="s">
        <v>415</v>
      </c>
      <c r="F10" s="444" t="s">
        <v>405</v>
      </c>
      <c r="G10" s="444"/>
      <c r="H10" s="448"/>
      <c r="I10" s="444" t="s">
        <v>383</v>
      </c>
      <c r="J10" s="444" t="s">
        <v>406</v>
      </c>
      <c r="K10" s="448"/>
      <c r="L10" s="448"/>
      <c r="M10" s="449"/>
    </row>
    <row r="11" spans="2:13" ht="150" customHeight="1" thickBot="1" x14ac:dyDescent="0.2">
      <c r="B11" s="894" t="s">
        <v>84</v>
      </c>
      <c r="C11" s="895"/>
      <c r="D11" s="443"/>
      <c r="E11" s="443" t="s">
        <v>376</v>
      </c>
      <c r="F11" s="452" t="s">
        <v>378</v>
      </c>
      <c r="G11" s="452" t="s">
        <v>381</v>
      </c>
      <c r="H11" s="453"/>
      <c r="I11" s="453"/>
      <c r="J11" s="452" t="s">
        <v>394</v>
      </c>
      <c r="K11" s="453"/>
      <c r="L11" s="452" t="s">
        <v>416</v>
      </c>
      <c r="M11" s="454"/>
    </row>
    <row r="12" spans="2:13" ht="9.75" customHeight="1" x14ac:dyDescent="0.15">
      <c r="B12" s="71"/>
    </row>
  </sheetData>
  <mergeCells count="4">
    <mergeCell ref="B4:B9"/>
    <mergeCell ref="B3:C3"/>
    <mergeCell ref="B11:C11"/>
    <mergeCell ref="B10:C10"/>
  </mergeCells>
  <phoneticPr fontId="4"/>
  <pageMargins left="0.78740157480314965" right="0.78740157480314965" top="0.78740157480314965" bottom="0.78740157480314965" header="0.39370078740157483" footer="0.39370078740157483"/>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election activeCell="E6" sqref="E6"/>
    </sheetView>
  </sheetViews>
  <sheetFormatPr defaultRowHeight="13.5" x14ac:dyDescent="0.15"/>
  <cols>
    <col min="1" max="1" width="1.625" style="61" customWidth="1"/>
    <col min="2" max="2" width="7.625" style="61" customWidth="1"/>
    <col min="3" max="3" width="25.625" style="61" customWidth="1"/>
    <col min="4" max="14" width="15.625" style="61" customWidth="1"/>
    <col min="15" max="16384" width="9" style="61"/>
  </cols>
  <sheetData>
    <row r="1" spans="2:14" x14ac:dyDescent="0.15">
      <c r="B1" s="60"/>
      <c r="C1" s="60"/>
      <c r="D1" s="60"/>
      <c r="E1" s="60"/>
      <c r="F1" s="60"/>
      <c r="G1" s="60"/>
      <c r="H1" s="60"/>
      <c r="I1" s="60"/>
      <c r="J1" s="60"/>
      <c r="K1" s="60"/>
      <c r="L1" s="60"/>
      <c r="M1" s="60"/>
    </row>
    <row r="2" spans="2:14" ht="14.25" thickBot="1" x14ac:dyDescent="0.2">
      <c r="B2" s="257" t="s">
        <v>722</v>
      </c>
      <c r="F2" s="281" t="s">
        <v>203</v>
      </c>
      <c r="G2" s="257" t="s">
        <v>723</v>
      </c>
      <c r="H2" s="257"/>
      <c r="J2" s="281" t="s">
        <v>204</v>
      </c>
      <c r="K2" s="257" t="s">
        <v>263</v>
      </c>
    </row>
    <row r="3" spans="2:14" x14ac:dyDescent="0.15">
      <c r="B3" s="889" t="s">
        <v>89</v>
      </c>
      <c r="C3" s="890"/>
      <c r="D3" s="605" t="s">
        <v>439</v>
      </c>
      <c r="E3" s="605" t="s">
        <v>440</v>
      </c>
      <c r="F3" s="605" t="s">
        <v>441</v>
      </c>
      <c r="G3" s="605" t="s">
        <v>724</v>
      </c>
      <c r="H3" s="605" t="s">
        <v>525</v>
      </c>
      <c r="I3" s="605" t="s">
        <v>725</v>
      </c>
      <c r="J3" s="605" t="s">
        <v>444</v>
      </c>
      <c r="K3" s="605" t="s">
        <v>445</v>
      </c>
      <c r="L3" s="605" t="s">
        <v>446</v>
      </c>
      <c r="M3" s="605" t="s">
        <v>726</v>
      </c>
      <c r="N3" s="606" t="s">
        <v>727</v>
      </c>
    </row>
    <row r="4" spans="2:14" ht="121.5" x14ac:dyDescent="0.15">
      <c r="B4" s="891" t="s">
        <v>80</v>
      </c>
      <c r="C4" s="603" t="s">
        <v>81</v>
      </c>
      <c r="D4" s="69" t="s">
        <v>728</v>
      </c>
      <c r="E4" s="69" t="s">
        <v>729</v>
      </c>
      <c r="F4" s="69" t="s">
        <v>730</v>
      </c>
      <c r="G4" s="69" t="s">
        <v>731</v>
      </c>
      <c r="H4" s="69" t="s">
        <v>732</v>
      </c>
      <c r="I4" s="65" t="s">
        <v>733</v>
      </c>
      <c r="J4" s="65" t="s">
        <v>803</v>
      </c>
      <c r="K4" s="65" t="s">
        <v>734</v>
      </c>
      <c r="L4" s="65" t="s">
        <v>735</v>
      </c>
      <c r="M4" s="65" t="s">
        <v>736</v>
      </c>
      <c r="N4" s="66" t="s">
        <v>737</v>
      </c>
    </row>
    <row r="5" spans="2:14" ht="54" x14ac:dyDescent="0.15">
      <c r="B5" s="891"/>
      <c r="C5" s="603" t="s">
        <v>82</v>
      </c>
      <c r="D5" s="604" t="s">
        <v>738</v>
      </c>
      <c r="E5" s="612" t="s">
        <v>414</v>
      </c>
      <c r="F5" s="612" t="s">
        <v>739</v>
      </c>
      <c r="G5" s="441" t="s">
        <v>740</v>
      </c>
      <c r="H5" s="441" t="s">
        <v>741</v>
      </c>
      <c r="I5" s="603" t="s">
        <v>742</v>
      </c>
      <c r="J5" s="603" t="s">
        <v>743</v>
      </c>
      <c r="K5" s="613" t="s">
        <v>744</v>
      </c>
      <c r="L5" s="603" t="s">
        <v>745</v>
      </c>
      <c r="M5" s="603" t="s">
        <v>746</v>
      </c>
      <c r="N5" s="68" t="s">
        <v>747</v>
      </c>
    </row>
    <row r="6" spans="2:14" ht="94.5" x14ac:dyDescent="0.15">
      <c r="B6" s="891"/>
      <c r="C6" s="603" t="s">
        <v>88</v>
      </c>
      <c r="D6" s="69" t="s">
        <v>748</v>
      </c>
      <c r="E6" s="442" t="s">
        <v>804</v>
      </c>
      <c r="F6" s="442" t="s">
        <v>797</v>
      </c>
      <c r="G6" s="442" t="s">
        <v>749</v>
      </c>
      <c r="H6" s="442" t="s">
        <v>329</v>
      </c>
      <c r="I6" s="65" t="s">
        <v>750</v>
      </c>
      <c r="J6" s="65" t="s">
        <v>751</v>
      </c>
      <c r="K6" s="65" t="s">
        <v>752</v>
      </c>
      <c r="L6" s="65" t="s">
        <v>753</v>
      </c>
      <c r="M6" s="65" t="s">
        <v>754</v>
      </c>
      <c r="N6" s="66" t="s">
        <v>755</v>
      </c>
    </row>
    <row r="7" spans="2:14" x14ac:dyDescent="0.15">
      <c r="B7" s="891"/>
      <c r="C7" s="70" t="s">
        <v>85</v>
      </c>
      <c r="D7" s="604"/>
      <c r="E7" s="604"/>
      <c r="F7" s="604"/>
      <c r="G7" s="604"/>
      <c r="H7" s="604"/>
      <c r="I7" s="603">
        <v>8</v>
      </c>
      <c r="J7" s="603" t="s">
        <v>756</v>
      </c>
      <c r="K7" s="603">
        <v>10</v>
      </c>
      <c r="L7" s="603"/>
      <c r="M7" s="603"/>
      <c r="N7" s="68"/>
    </row>
    <row r="8" spans="2:14" x14ac:dyDescent="0.15">
      <c r="B8" s="891"/>
      <c r="C8" s="604" t="s">
        <v>86</v>
      </c>
      <c r="D8" s="604">
        <v>18</v>
      </c>
      <c r="E8" s="604">
        <v>10</v>
      </c>
      <c r="F8" s="604">
        <v>16</v>
      </c>
      <c r="G8" s="604">
        <v>20</v>
      </c>
      <c r="H8" s="604">
        <v>40</v>
      </c>
      <c r="I8" s="603"/>
      <c r="J8" s="603" t="s">
        <v>757</v>
      </c>
      <c r="K8" s="603"/>
      <c r="L8" s="603">
        <v>40</v>
      </c>
      <c r="M8" s="603">
        <v>14</v>
      </c>
      <c r="N8" s="68">
        <v>5</v>
      </c>
    </row>
    <row r="9" spans="2:14" x14ac:dyDescent="0.15">
      <c r="B9" s="891"/>
      <c r="C9" s="603" t="s">
        <v>87</v>
      </c>
      <c r="D9" s="603"/>
      <c r="E9" s="603"/>
      <c r="F9" s="603"/>
      <c r="G9" s="603"/>
      <c r="H9" s="603"/>
      <c r="I9" s="603"/>
      <c r="J9" s="603"/>
      <c r="K9" s="603"/>
      <c r="L9" s="603"/>
      <c r="M9" s="603"/>
      <c r="N9" s="68"/>
    </row>
    <row r="10" spans="2:14" ht="121.5" x14ac:dyDescent="0.15">
      <c r="B10" s="892" t="s">
        <v>83</v>
      </c>
      <c r="C10" s="893"/>
      <c r="D10" s="65"/>
      <c r="E10" s="65" t="s">
        <v>415</v>
      </c>
      <c r="F10" s="87" t="s">
        <v>758</v>
      </c>
      <c r="G10" s="604"/>
      <c r="H10" s="441" t="s">
        <v>759</v>
      </c>
      <c r="I10" s="604"/>
      <c r="J10" s="604" t="s">
        <v>760</v>
      </c>
      <c r="K10" s="604" t="s">
        <v>761</v>
      </c>
      <c r="L10" s="604"/>
      <c r="M10" s="604"/>
      <c r="N10" s="614"/>
    </row>
    <row r="11" spans="2:14" ht="68.25" thickBot="1" x14ac:dyDescent="0.2">
      <c r="B11" s="894" t="s">
        <v>84</v>
      </c>
      <c r="C11" s="895"/>
      <c r="D11" s="607"/>
      <c r="E11" s="607" t="s">
        <v>762</v>
      </c>
      <c r="F11" s="608" t="s">
        <v>763</v>
      </c>
      <c r="G11" s="615" t="s">
        <v>764</v>
      </c>
      <c r="H11" s="615" t="s">
        <v>765</v>
      </c>
      <c r="I11" s="610"/>
      <c r="J11" s="610"/>
      <c r="K11" s="616" t="s">
        <v>766</v>
      </c>
      <c r="L11" s="610"/>
      <c r="M11" s="617"/>
      <c r="N11" s="611"/>
    </row>
    <row r="12" spans="2:14" x14ac:dyDescent="0.15">
      <c r="B12" s="71"/>
    </row>
  </sheetData>
  <mergeCells count="4">
    <mergeCell ref="B3:C3"/>
    <mergeCell ref="B4:B9"/>
    <mergeCell ref="B10:C10"/>
    <mergeCell ref="B11:C11"/>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zoomScale="75" zoomScaleNormal="75" zoomScaleSheetLayoutView="84" workbookViewId="0"/>
  </sheetViews>
  <sheetFormatPr defaultRowHeight="13.5" x14ac:dyDescent="0.15"/>
  <cols>
    <col min="1" max="1" width="1.625" style="61" customWidth="1"/>
    <col min="2" max="2" width="7.625" style="61" customWidth="1"/>
    <col min="3" max="3" width="25.625" style="61" customWidth="1"/>
    <col min="4" max="14" width="15.625" style="61" customWidth="1"/>
    <col min="15" max="16384" width="9" style="61"/>
  </cols>
  <sheetData>
    <row r="1" spans="2:14" x14ac:dyDescent="0.15">
      <c r="B1" s="60"/>
      <c r="C1" s="60"/>
      <c r="D1" s="60"/>
      <c r="E1" s="60"/>
      <c r="F1" s="60"/>
      <c r="G1" s="60"/>
      <c r="H1" s="60"/>
      <c r="I1" s="60"/>
      <c r="J1" s="60"/>
      <c r="K1" s="60"/>
      <c r="L1" s="60"/>
      <c r="M1" s="60"/>
    </row>
    <row r="2" spans="2:14" ht="14.25" thickBot="1" x14ac:dyDescent="0.2">
      <c r="B2" s="257" t="s">
        <v>992</v>
      </c>
      <c r="F2" s="281" t="s">
        <v>203</v>
      </c>
      <c r="G2" s="257" t="s">
        <v>427</v>
      </c>
      <c r="I2" s="281" t="s">
        <v>204</v>
      </c>
      <c r="J2" s="257" t="s">
        <v>263</v>
      </c>
      <c r="K2" s="257"/>
    </row>
    <row r="3" spans="2:14" ht="20.25" customHeight="1" x14ac:dyDescent="0.15">
      <c r="B3" s="889" t="s">
        <v>89</v>
      </c>
      <c r="C3" s="890"/>
      <c r="D3" s="605" t="s">
        <v>373</v>
      </c>
      <c r="E3" s="605" t="s">
        <v>362</v>
      </c>
      <c r="F3" s="605" t="s">
        <v>363</v>
      </c>
      <c r="G3" s="605" t="s">
        <v>364</v>
      </c>
      <c r="H3" s="605" t="s">
        <v>365</v>
      </c>
      <c r="I3" s="605" t="s">
        <v>366</v>
      </c>
      <c r="J3" s="605" t="s">
        <v>367</v>
      </c>
      <c r="K3" s="605" t="s">
        <v>525</v>
      </c>
      <c r="L3" s="605" t="s">
        <v>368</v>
      </c>
      <c r="M3" s="605" t="s">
        <v>388</v>
      </c>
      <c r="N3" s="606" t="s">
        <v>369</v>
      </c>
    </row>
    <row r="4" spans="2:14" ht="121.5" x14ac:dyDescent="0.15">
      <c r="B4" s="891" t="s">
        <v>80</v>
      </c>
      <c r="C4" s="603" t="s">
        <v>81</v>
      </c>
      <c r="D4" s="65" t="s">
        <v>701</v>
      </c>
      <c r="E4" s="65" t="s">
        <v>892</v>
      </c>
      <c r="F4" s="65" t="s">
        <v>377</v>
      </c>
      <c r="G4" s="65" t="s">
        <v>702</v>
      </c>
      <c r="H4" s="65" t="s">
        <v>883</v>
      </c>
      <c r="I4" s="65" t="s">
        <v>884</v>
      </c>
      <c r="J4" s="65" t="s">
        <v>393</v>
      </c>
      <c r="K4" s="65" t="s">
        <v>703</v>
      </c>
      <c r="L4" s="65" t="s">
        <v>704</v>
      </c>
      <c r="M4" s="65" t="s">
        <v>705</v>
      </c>
      <c r="N4" s="66" t="s">
        <v>408</v>
      </c>
    </row>
    <row r="5" spans="2:14" ht="54" x14ac:dyDescent="0.15">
      <c r="B5" s="891"/>
      <c r="C5" s="603" t="s">
        <v>82</v>
      </c>
      <c r="D5" s="441" t="s">
        <v>706</v>
      </c>
      <c r="E5" s="441" t="s">
        <v>707</v>
      </c>
      <c r="F5" s="441" t="s">
        <v>708</v>
      </c>
      <c r="G5" s="603" t="s">
        <v>709</v>
      </c>
      <c r="H5" s="603" t="s">
        <v>382</v>
      </c>
      <c r="I5" s="603" t="s">
        <v>710</v>
      </c>
      <c r="J5" s="603" t="s">
        <v>878</v>
      </c>
      <c r="K5" s="603" t="s">
        <v>711</v>
      </c>
      <c r="L5" s="603" t="s">
        <v>712</v>
      </c>
      <c r="M5" s="603" t="s">
        <v>713</v>
      </c>
      <c r="N5" s="68" t="s">
        <v>714</v>
      </c>
    </row>
    <row r="6" spans="2:14" ht="94.5" x14ac:dyDescent="0.15">
      <c r="B6" s="891"/>
      <c r="C6" s="603" t="s">
        <v>88</v>
      </c>
      <c r="D6" s="442" t="s">
        <v>715</v>
      </c>
      <c r="E6" s="442" t="s">
        <v>804</v>
      </c>
      <c r="F6" s="442" t="s">
        <v>896</v>
      </c>
      <c r="G6" s="65" t="s">
        <v>716</v>
      </c>
      <c r="H6" s="65" t="s">
        <v>868</v>
      </c>
      <c r="I6" s="65" t="s">
        <v>851</v>
      </c>
      <c r="J6" s="65" t="s">
        <v>852</v>
      </c>
      <c r="K6" s="65" t="s">
        <v>329</v>
      </c>
      <c r="L6" s="65" t="s">
        <v>872</v>
      </c>
      <c r="M6" s="65" t="s">
        <v>404</v>
      </c>
      <c r="N6" s="66" t="s">
        <v>410</v>
      </c>
    </row>
    <row r="7" spans="2:14" x14ac:dyDescent="0.15">
      <c r="B7" s="891"/>
      <c r="C7" s="70" t="s">
        <v>85</v>
      </c>
      <c r="D7" s="604"/>
      <c r="E7" s="604">
        <v>2.5</v>
      </c>
      <c r="F7" s="604">
        <v>4</v>
      </c>
      <c r="G7" s="603"/>
      <c r="H7" s="603">
        <v>7</v>
      </c>
      <c r="I7" s="603">
        <v>8</v>
      </c>
      <c r="J7" s="603">
        <v>8</v>
      </c>
      <c r="K7" s="603"/>
      <c r="L7" s="603"/>
      <c r="M7" s="603"/>
      <c r="N7" s="68"/>
    </row>
    <row r="8" spans="2:14" x14ac:dyDescent="0.15">
      <c r="B8" s="891"/>
      <c r="C8" s="604" t="s">
        <v>86</v>
      </c>
      <c r="D8" s="604">
        <v>18</v>
      </c>
      <c r="E8" s="604">
        <v>2.5</v>
      </c>
      <c r="F8" s="604">
        <v>4</v>
      </c>
      <c r="G8" s="603">
        <v>20</v>
      </c>
      <c r="H8" s="603">
        <v>8</v>
      </c>
      <c r="I8" s="603">
        <v>12</v>
      </c>
      <c r="J8" s="603">
        <v>8</v>
      </c>
      <c r="K8" s="603">
        <v>70</v>
      </c>
      <c r="L8" s="603">
        <v>40</v>
      </c>
      <c r="M8" s="603">
        <v>5</v>
      </c>
      <c r="N8" s="68">
        <v>9</v>
      </c>
    </row>
    <row r="9" spans="2:14" x14ac:dyDescent="0.15">
      <c r="B9" s="891"/>
      <c r="C9" s="603" t="s">
        <v>87</v>
      </c>
      <c r="D9" s="603"/>
      <c r="E9" s="603"/>
      <c r="F9" s="603"/>
      <c r="G9" s="603"/>
      <c r="H9" s="603"/>
      <c r="I9" s="603"/>
      <c r="J9" s="603"/>
      <c r="K9" s="603"/>
      <c r="L9" s="603"/>
      <c r="M9" s="603"/>
      <c r="N9" s="68"/>
    </row>
    <row r="10" spans="2:14" ht="121.5" x14ac:dyDescent="0.15">
      <c r="B10" s="892" t="s">
        <v>83</v>
      </c>
      <c r="C10" s="893"/>
      <c r="D10" s="87"/>
      <c r="E10" s="87" t="s">
        <v>718</v>
      </c>
      <c r="F10" s="444" t="s">
        <v>894</v>
      </c>
      <c r="G10" s="444"/>
      <c r="H10" s="448"/>
      <c r="I10" s="444" t="s">
        <v>383</v>
      </c>
      <c r="J10" s="444" t="s">
        <v>29</v>
      </c>
      <c r="K10" s="444" t="s">
        <v>719</v>
      </c>
      <c r="L10" s="448"/>
      <c r="M10" s="448"/>
      <c r="N10" s="449"/>
    </row>
    <row r="11" spans="2:14" ht="256.5" customHeight="1" thickBot="1" x14ac:dyDescent="0.2">
      <c r="B11" s="894" t="s">
        <v>84</v>
      </c>
      <c r="C11" s="895"/>
      <c r="D11" s="607" t="s">
        <v>720</v>
      </c>
      <c r="E11" s="608" t="s">
        <v>376</v>
      </c>
      <c r="F11" s="615" t="s">
        <v>378</v>
      </c>
      <c r="G11" s="609"/>
      <c r="H11" s="610"/>
      <c r="I11" s="610"/>
      <c r="J11" s="609" t="s">
        <v>721</v>
      </c>
      <c r="K11" s="615" t="s">
        <v>968</v>
      </c>
      <c r="L11" s="615" t="s">
        <v>969</v>
      </c>
      <c r="M11" s="615" t="s">
        <v>970</v>
      </c>
      <c r="N11" s="611"/>
    </row>
    <row r="12" spans="2:14" x14ac:dyDescent="0.15">
      <c r="B12" s="71"/>
    </row>
  </sheetData>
  <mergeCells count="4">
    <mergeCell ref="B3:C3"/>
    <mergeCell ref="B4:B9"/>
    <mergeCell ref="B10:C10"/>
    <mergeCell ref="B11:C11"/>
  </mergeCells>
  <phoneticPr fontId="4"/>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33</vt:i4>
      </vt:variant>
    </vt:vector>
  </HeadingPairs>
  <TitlesOfParts>
    <vt:vector size="77" baseType="lpstr">
      <vt:lpstr>１　対象経営の概要，２　前提条件</vt:lpstr>
      <vt:lpstr>3-1極早生標準技術</vt:lpstr>
      <vt:lpstr>３-１早生標準技術</vt:lpstr>
      <vt:lpstr>３-２いしじ標準技術</vt:lpstr>
      <vt:lpstr>３-３レモン標準技術</vt:lpstr>
      <vt:lpstr>３-４はるみ標準技術</vt:lpstr>
      <vt:lpstr>３-５はっさく標準技術</vt:lpstr>
      <vt:lpstr>3-7はるか標準技術</vt:lpstr>
      <vt:lpstr>３-６不知火標準技術</vt:lpstr>
      <vt:lpstr>４　経営収支</vt:lpstr>
      <vt:lpstr>7-1極早生部門収支</vt:lpstr>
      <vt:lpstr>５　作業時間</vt:lpstr>
      <vt:lpstr>５-１早生作業時間</vt:lpstr>
      <vt:lpstr>５-２いしじ作業時間</vt:lpstr>
      <vt:lpstr>５-３レモン作業時間</vt:lpstr>
      <vt:lpstr>５-４はるみ作業時間</vt:lpstr>
      <vt:lpstr>５-５はっさく作業時間</vt:lpstr>
      <vt:lpstr>５-６不知火作業時間</vt:lpstr>
      <vt:lpstr>６　固定資本装備と減価償却費</vt:lpstr>
      <vt:lpstr>７-１早生部門収支</vt:lpstr>
      <vt:lpstr>７-２いしじ部門収支</vt:lpstr>
      <vt:lpstr>７-３レモン部門収支</vt:lpstr>
      <vt:lpstr>７-４はるみ部門収支</vt:lpstr>
      <vt:lpstr>７-５はっさく部門収支</vt:lpstr>
      <vt:lpstr>7-7はるか部門収支</vt:lpstr>
      <vt:lpstr>７-６不知火部門収支</vt:lpstr>
      <vt:lpstr>5-1極早生作業時間</vt:lpstr>
      <vt:lpstr>5-7はるか作業時間</vt:lpstr>
      <vt:lpstr>8-1極早生算出基礎</vt:lpstr>
      <vt:lpstr>８-１早生算出基礎</vt:lpstr>
      <vt:lpstr>８-２いしじ算出基礎</vt:lpstr>
      <vt:lpstr>８-３レモン算出基礎</vt:lpstr>
      <vt:lpstr>８-４はるみ算出基礎</vt:lpstr>
      <vt:lpstr>8-5はっさく算出基礎</vt:lpstr>
      <vt:lpstr>8-7はるか算出基礎</vt:lpstr>
      <vt:lpstr>8-6不知火算出基礎</vt:lpstr>
      <vt:lpstr>9-1極早生単価</vt:lpstr>
      <vt:lpstr>9-1早生単価</vt:lpstr>
      <vt:lpstr>9-2いしじ単価</vt:lpstr>
      <vt:lpstr>9-3レモン単価</vt:lpstr>
      <vt:lpstr>9-4はるみ単価</vt:lpstr>
      <vt:lpstr>9-5はっさく単価</vt:lpstr>
      <vt:lpstr>9-7はるか単価</vt:lpstr>
      <vt:lpstr>9-6不知火単価</vt:lpstr>
      <vt:lpstr>'１　対象経営の概要，２　前提条件'!Print_Area</vt:lpstr>
      <vt:lpstr>'３-１早生標準技術'!Print_Area</vt:lpstr>
      <vt:lpstr>'３-２いしじ標準技術'!Print_Area</vt:lpstr>
      <vt:lpstr>'３-３レモン標準技術'!Print_Area</vt:lpstr>
      <vt:lpstr>'３-４はるみ標準技術'!Print_Area</vt:lpstr>
      <vt:lpstr>'３-６不知火標準技術'!Print_Area</vt:lpstr>
      <vt:lpstr>'４　経営収支'!Print_Area</vt:lpstr>
      <vt:lpstr>'５　作業時間'!Print_Area</vt:lpstr>
      <vt:lpstr>'５-１早生作業時間'!Print_Area</vt:lpstr>
      <vt:lpstr>'５-２いしじ作業時間'!Print_Area</vt:lpstr>
      <vt:lpstr>'５-３レモン作業時間'!Print_Area</vt:lpstr>
      <vt:lpstr>'５-４はるみ作業時間'!Print_Area</vt:lpstr>
      <vt:lpstr>'５-６不知火作業時間'!Print_Area</vt:lpstr>
      <vt:lpstr>'６　固定資本装備と減価償却費'!Print_Area</vt:lpstr>
      <vt:lpstr>'７-１早生部門収支'!Print_Area</vt:lpstr>
      <vt:lpstr>'７-２いしじ部門収支'!Print_Area</vt:lpstr>
      <vt:lpstr>'７-３レモン部門収支'!Print_Area</vt:lpstr>
      <vt:lpstr>'７-４はるみ部門収支'!Print_Area</vt:lpstr>
      <vt:lpstr>'７-５はっさく部門収支'!Print_Area</vt:lpstr>
      <vt:lpstr>'７-６不知火部門収支'!Print_Area</vt:lpstr>
      <vt:lpstr>'8-1極早生算出基礎'!Print_Area</vt:lpstr>
      <vt:lpstr>'８-１早生算出基礎'!Print_Area</vt:lpstr>
      <vt:lpstr>'８-２いしじ算出基礎'!Print_Area</vt:lpstr>
      <vt:lpstr>'８-３レモン算出基礎'!Print_Area</vt:lpstr>
      <vt:lpstr>'８-４はるみ算出基礎'!Print_Area</vt:lpstr>
      <vt:lpstr>'8-5はっさく算出基礎'!Print_Area</vt:lpstr>
      <vt:lpstr>'8-6不知火算出基礎'!Print_Area</vt:lpstr>
      <vt:lpstr>'8-7はるか算出基礎'!Print_Area</vt:lpstr>
      <vt:lpstr>'9-1早生単価'!Print_Area</vt:lpstr>
      <vt:lpstr>'9-2いしじ単価'!Print_Area</vt:lpstr>
      <vt:lpstr>'9-3レモン単価'!Print_Area</vt:lpstr>
      <vt:lpstr>'9-4はるみ単価'!Print_Area</vt:lpstr>
      <vt:lpstr>'9-6不知火単価'!Print_Area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金谷新作</dc:creator>
  <cp:lastModifiedBy>広島県</cp:lastModifiedBy>
  <cp:lastPrinted>2015-03-03T07:35:40Z</cp:lastPrinted>
  <dcterms:created xsi:type="dcterms:W3CDTF">2005-02-26T02:20:11Z</dcterms:created>
  <dcterms:modified xsi:type="dcterms:W3CDTF">2015-03-24T10:10:15Z</dcterms:modified>
</cp:coreProperties>
</file>