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24030" windowHeight="4185" tabRatio="881"/>
  </bookViews>
  <sheets>
    <sheet name="１　対象経営の概要，２　前提条件" sheetId="19" r:id="rId1"/>
    <sheet name="３　白ねぎ標準技術" sheetId="44" r:id="rId2"/>
    <sheet name="４　経営収支" sheetId="22" r:id="rId3"/>
    <sheet name="５　白ねぎ作業時間 " sheetId="51" r:id="rId4"/>
    <sheet name="６　固定資本装備と減価償却費" sheetId="46" r:id="rId5"/>
    <sheet name="７-１　８～９月どり部門収支" sheetId="35" r:id="rId6"/>
    <sheet name="７-２　10月どり部門収支 " sheetId="49" r:id="rId7"/>
    <sheet name="７-３　11月どり部門収支" sheetId="52" r:id="rId8"/>
    <sheet name="７-４　12～１月どり部門収支 " sheetId="50" r:id="rId9"/>
    <sheet name="８　白ねぎ算出基礎" sheetId="48" r:id="rId10"/>
    <sheet name="９　白ねぎ単価算出基礎" sheetId="47" r:id="rId11"/>
  </sheets>
  <definedNames>
    <definedName name="_a1" localSheetId="1" hidden="1">#REF!</definedName>
    <definedName name="_a1" localSheetId="3" hidden="1">#REF!</definedName>
    <definedName name="_a1" localSheetId="4" hidden="1">#REF!</definedName>
    <definedName name="_a1" localSheetId="6" hidden="1">#REF!</definedName>
    <definedName name="_a1" localSheetId="7" hidden="1">#REF!</definedName>
    <definedName name="_a1" localSheetId="8" hidden="1">#REF!</definedName>
    <definedName name="_a1" localSheetId="9" hidden="1">#REF!</definedName>
    <definedName name="_a1" localSheetId="10" hidden="1">#REF!</definedName>
    <definedName name="_a1" hidden="1">#REF!</definedName>
    <definedName name="_a2" localSheetId="3" hidden="1">#REF!</definedName>
    <definedName name="_a2" localSheetId="6" hidden="1">#REF!</definedName>
    <definedName name="_a2" localSheetId="7" hidden="1">#REF!</definedName>
    <definedName name="_a2" localSheetId="8" hidden="1">#REF!</definedName>
    <definedName name="_a2" localSheetId="10" hidden="1">#REF!</definedName>
    <definedName name="_a2" hidden="1">#REF!</definedName>
    <definedName name="_a3" localSheetId="3" hidden="1">#REF!</definedName>
    <definedName name="_a3" localSheetId="6" hidden="1">#REF!</definedName>
    <definedName name="_a3" localSheetId="7" hidden="1">#REF!</definedName>
    <definedName name="_a3" localSheetId="8" hidden="1">#REF!</definedName>
    <definedName name="_a3" localSheetId="10" hidden="1">#REF!</definedName>
    <definedName name="_a3" hidden="1">#REF!</definedName>
    <definedName name="_a4" localSheetId="3" hidden="1">#REF!</definedName>
    <definedName name="_a4" localSheetId="6" hidden="1">#REF!</definedName>
    <definedName name="_a4" localSheetId="7" hidden="1">#REF!</definedName>
    <definedName name="_a4" localSheetId="8" hidden="1">#REF!</definedName>
    <definedName name="_a4" localSheetId="10" hidden="1">#REF!</definedName>
    <definedName name="_a4" hidden="1">#REF!</definedName>
    <definedName name="_a5" localSheetId="3" hidden="1">#REF!</definedName>
    <definedName name="_a5" localSheetId="6" hidden="1">#REF!</definedName>
    <definedName name="_a5" localSheetId="7" hidden="1">#REF!</definedName>
    <definedName name="_a5" localSheetId="8" hidden="1">#REF!</definedName>
    <definedName name="_a5" localSheetId="10" hidden="1">#REF!</definedName>
    <definedName name="_a5" hidden="1">#REF!</definedName>
    <definedName name="_a6" localSheetId="3" hidden="1">#REF!</definedName>
    <definedName name="_a6" localSheetId="6" hidden="1">#REF!</definedName>
    <definedName name="_a6" localSheetId="7" hidden="1">#REF!</definedName>
    <definedName name="_a6" localSheetId="8" hidden="1">#REF!</definedName>
    <definedName name="_a6" localSheetId="10" hidden="1">#REF!</definedName>
    <definedName name="_a6" hidden="1">#REF!</definedName>
    <definedName name="_a7" localSheetId="3" hidden="1">#REF!</definedName>
    <definedName name="_a7" localSheetId="6" hidden="1">#REF!</definedName>
    <definedName name="_a7" localSheetId="7" hidden="1">#REF!</definedName>
    <definedName name="_a7" localSheetId="8" hidden="1">#REF!</definedName>
    <definedName name="_a7" localSheetId="10" hidden="1">#REF!</definedName>
    <definedName name="_a7" hidden="1">#REF!</definedName>
    <definedName name="aaa" localSheetId="3" hidden="1">#REF!</definedName>
    <definedName name="aaa" localSheetId="6" hidden="1">#REF!</definedName>
    <definedName name="aaa" localSheetId="7" hidden="1">#REF!</definedName>
    <definedName name="aaa" localSheetId="8" hidden="1">#REF!</definedName>
    <definedName name="aaa" localSheetId="10" hidden="1">#REF!</definedName>
    <definedName name="aaa" hidden="1">#REF!</definedName>
    <definedName name="bbb" localSheetId="3" hidden="1">#REF!</definedName>
    <definedName name="bbb" localSheetId="6" hidden="1">#REF!</definedName>
    <definedName name="bbb" localSheetId="7" hidden="1">#REF!</definedName>
    <definedName name="bbb" localSheetId="8" hidden="1">#REF!</definedName>
    <definedName name="bbb" localSheetId="10" hidden="1">#REF!</definedName>
    <definedName name="bbb" hidden="1">#REF!</definedName>
    <definedName name="ccc" localSheetId="3" hidden="1">#REF!</definedName>
    <definedName name="ccc" localSheetId="6" hidden="1">#REF!</definedName>
    <definedName name="ccc" localSheetId="7" hidden="1">#REF!</definedName>
    <definedName name="ccc" localSheetId="8" hidden="1">#REF!</definedName>
    <definedName name="ccc" localSheetId="10" hidden="1">#REF!</definedName>
    <definedName name="ccc" hidden="1">#REF!</definedName>
    <definedName name="ddd" localSheetId="3" hidden="1">#REF!</definedName>
    <definedName name="ddd" localSheetId="6" hidden="1">#REF!</definedName>
    <definedName name="ddd" localSheetId="7" hidden="1">#REF!</definedName>
    <definedName name="ddd" localSheetId="8" hidden="1">#REF!</definedName>
    <definedName name="ddd" localSheetId="10" hidden="1">#REF!</definedName>
    <definedName name="ddd" hidden="1">#REF!</definedName>
    <definedName name="eee" localSheetId="3" hidden="1">#REF!</definedName>
    <definedName name="eee" localSheetId="6" hidden="1">#REF!</definedName>
    <definedName name="eee" localSheetId="7" hidden="1">#REF!</definedName>
    <definedName name="eee" localSheetId="8" hidden="1">#REF!</definedName>
    <definedName name="eee" localSheetId="10" hidden="1">#REF!</definedName>
    <definedName name="eee" hidden="1">#REF!</definedName>
    <definedName name="fff" localSheetId="3" hidden="1">#REF!</definedName>
    <definedName name="fff" localSheetId="6" hidden="1">#REF!</definedName>
    <definedName name="fff" localSheetId="7" hidden="1">#REF!</definedName>
    <definedName name="fff" localSheetId="8" hidden="1">#REF!</definedName>
    <definedName name="fff" localSheetId="10" hidden="1">#REF!</definedName>
    <definedName name="fff" hidden="1">#REF!</definedName>
    <definedName name="ggg" localSheetId="3" hidden="1">#REF!</definedName>
    <definedName name="ggg" localSheetId="6" hidden="1">#REF!</definedName>
    <definedName name="ggg" localSheetId="7" hidden="1">#REF!</definedName>
    <definedName name="ggg" localSheetId="8" hidden="1">#REF!</definedName>
    <definedName name="ggg" localSheetId="10" hidden="1">#REF!</definedName>
    <definedName name="ggg" hidden="1">#REF!</definedName>
    <definedName name="hhh" localSheetId="3" hidden="1">#REF!</definedName>
    <definedName name="hhh" localSheetId="6" hidden="1">#REF!</definedName>
    <definedName name="hhh" localSheetId="7" hidden="1">#REF!</definedName>
    <definedName name="hhh" localSheetId="8" hidden="1">#REF!</definedName>
    <definedName name="hhh" localSheetId="10" hidden="1">#REF!</definedName>
    <definedName name="hhh" hidden="1">#REF!</definedName>
    <definedName name="_xlnm.Print_Area" localSheetId="2">'４　経営収支'!$A$1:$R$38</definedName>
    <definedName name="_xlnm.Print_Area" localSheetId="3">'５　白ねぎ作業時間 '!$A$1:$AN$91</definedName>
    <definedName name="_xlnm.Print_Area" localSheetId="4">'６　固定資本装備と減価償却費'!$1:$38</definedName>
    <definedName name="_xlnm.Print_Area" localSheetId="5">'７-１　８～９月どり部門収支'!$A$1:$S$45</definedName>
    <definedName name="_xlnm.Print_Area" localSheetId="6">'７-２　10月どり部門収支 '!$A$1:$S$45</definedName>
    <definedName name="_xlnm.Print_Area" localSheetId="7">'７-３　11月どり部門収支'!$A$1:$S$45</definedName>
    <definedName name="_xlnm.Print_Area" localSheetId="8">'７-４　12～１月どり部門収支 '!$A$1:$S$45</definedName>
    <definedName name="simizu" localSheetId="1" hidden="1">#REF!</definedName>
    <definedName name="simizu" localSheetId="3" hidden="1">#REF!</definedName>
    <definedName name="simizu" localSheetId="4" hidden="1">#REF!</definedName>
    <definedName name="simizu" localSheetId="6" hidden="1">#REF!</definedName>
    <definedName name="simizu" localSheetId="7" hidden="1">#REF!</definedName>
    <definedName name="simizu" localSheetId="8" hidden="1">#REF!</definedName>
    <definedName name="simizu" localSheetId="9" hidden="1">#REF!</definedName>
    <definedName name="simizu" localSheetId="10" hidden="1">#REF!</definedName>
    <definedName name="simizu" hidden="1">#REF!</definedName>
    <definedName name="あああ" localSheetId="3" hidden="1">#REF!</definedName>
    <definedName name="あああ" localSheetId="7" hidden="1">#REF!</definedName>
    <definedName name="あああ" hidden="1">#REF!</definedName>
  </definedNames>
  <calcPr calcId="145621"/>
</workbook>
</file>

<file path=xl/calcChain.xml><?xml version="1.0" encoding="utf-8"?>
<calcChain xmlns="http://schemas.openxmlformats.org/spreadsheetml/2006/main">
  <c r="O37" i="52" l="1"/>
  <c r="O32" i="52"/>
  <c r="O31" i="52"/>
  <c r="O37" i="49"/>
  <c r="O32" i="49"/>
  <c r="O31" i="49"/>
  <c r="O37" i="35"/>
  <c r="O32" i="35"/>
  <c r="O31" i="35"/>
  <c r="K22" i="46" l="1"/>
  <c r="AN73" i="51" l="1"/>
  <c r="I26" i="22" l="1"/>
  <c r="I27" i="22"/>
  <c r="I28" i="22"/>
  <c r="I29" i="22"/>
  <c r="I30" i="22"/>
  <c r="I9" i="22"/>
  <c r="I10" i="22"/>
  <c r="I13" i="22"/>
  <c r="I14" i="22"/>
  <c r="I20" i="22"/>
  <c r="I8" i="22"/>
  <c r="I6" i="22"/>
  <c r="J19" i="51"/>
  <c r="K19" i="51"/>
  <c r="L19" i="51"/>
  <c r="M19" i="51"/>
  <c r="N19" i="51"/>
  <c r="O19" i="51"/>
  <c r="P19" i="51"/>
  <c r="Q19" i="51"/>
  <c r="R19" i="51"/>
  <c r="S19" i="51"/>
  <c r="T19" i="51"/>
  <c r="U19" i="51"/>
  <c r="V19" i="51"/>
  <c r="W19" i="51"/>
  <c r="X19" i="51"/>
  <c r="Y19" i="51"/>
  <c r="Z19" i="51"/>
  <c r="AA19" i="51"/>
  <c r="AB19" i="51"/>
  <c r="AC19" i="51"/>
  <c r="AD19" i="51"/>
  <c r="I19" i="51"/>
  <c r="H19" i="51"/>
  <c r="G19" i="51"/>
  <c r="G83" i="51" s="1"/>
  <c r="AJ55" i="51"/>
  <c r="AI55" i="51"/>
  <c r="AH55" i="51"/>
  <c r="AG55" i="51"/>
  <c r="AF55" i="51"/>
  <c r="AE55" i="51"/>
  <c r="AF56" i="51" s="1"/>
  <c r="AD55" i="51"/>
  <c r="AC55" i="51"/>
  <c r="AA55" i="51"/>
  <c r="Y55" i="51"/>
  <c r="Z56" i="51" s="1"/>
  <c r="W55" i="51"/>
  <c r="T55" i="51"/>
  <c r="S55" i="51"/>
  <c r="R55" i="51"/>
  <c r="P55" i="51"/>
  <c r="O55" i="51"/>
  <c r="N55" i="51"/>
  <c r="M55" i="51"/>
  <c r="L55" i="51"/>
  <c r="K55" i="51"/>
  <c r="J55" i="51"/>
  <c r="K56" i="51" s="1"/>
  <c r="I55" i="51"/>
  <c r="H55" i="51"/>
  <c r="G55" i="51"/>
  <c r="F55" i="51"/>
  <c r="E55" i="51"/>
  <c r="D55" i="51"/>
  <c r="AM54" i="51"/>
  <c r="AM55" i="51" s="1"/>
  <c r="AL54" i="51"/>
  <c r="AL55" i="51" s="1"/>
  <c r="AK54" i="51"/>
  <c r="AK55" i="51" s="1"/>
  <c r="AB55" i="51"/>
  <c r="Z54" i="51"/>
  <c r="Z55" i="51" s="1"/>
  <c r="X54" i="51"/>
  <c r="X55" i="51" s="1"/>
  <c r="V54" i="51"/>
  <c r="V55" i="51" s="1"/>
  <c r="U54" i="51"/>
  <c r="U55" i="51" s="1"/>
  <c r="Q55" i="51"/>
  <c r="J54" i="51"/>
  <c r="I54" i="51"/>
  <c r="H54" i="51"/>
  <c r="G54" i="51"/>
  <c r="H56" i="51" s="1"/>
  <c r="F54" i="51"/>
  <c r="E54" i="51"/>
  <c r="D54" i="51"/>
  <c r="AN53" i="51"/>
  <c r="AN52" i="51"/>
  <c r="AN51" i="51"/>
  <c r="AN50" i="51"/>
  <c r="AN49" i="51"/>
  <c r="AN48" i="51"/>
  <c r="AN47" i="51"/>
  <c r="AN46" i="51"/>
  <c r="AN45" i="51"/>
  <c r="P37" i="52"/>
  <c r="P36" i="52"/>
  <c r="P35" i="52"/>
  <c r="P34" i="52"/>
  <c r="P32" i="52"/>
  <c r="P28" i="52"/>
  <c r="F28" i="52"/>
  <c r="P27" i="52"/>
  <c r="P26" i="52"/>
  <c r="P29" i="52" s="1"/>
  <c r="F8" i="52" s="1"/>
  <c r="F26" i="52"/>
  <c r="P25" i="52"/>
  <c r="O19" i="52"/>
  <c r="P19" i="52" s="1"/>
  <c r="N19" i="52"/>
  <c r="O18" i="52"/>
  <c r="P18" i="52" s="1"/>
  <c r="P13" i="52"/>
  <c r="P16" i="52" s="1"/>
  <c r="P11" i="52"/>
  <c r="F21" i="52" s="1"/>
  <c r="I23" i="22" s="1"/>
  <c r="F11" i="52"/>
  <c r="N5" i="52"/>
  <c r="F6" i="52"/>
  <c r="R11" i="52" l="1"/>
  <c r="F23" i="52" s="1"/>
  <c r="I25" i="22" s="1"/>
  <c r="Q56" i="51"/>
  <c r="E56" i="51"/>
  <c r="AC56" i="51"/>
  <c r="AL56" i="51"/>
  <c r="AI56" i="51"/>
  <c r="T56" i="51"/>
  <c r="N56" i="51"/>
  <c r="AN55" i="51"/>
  <c r="W56" i="51"/>
  <c r="AN54" i="51"/>
  <c r="AN56" i="51" s="1"/>
  <c r="F22" i="52"/>
  <c r="I24" i="22" s="1"/>
  <c r="P23" i="52"/>
  <c r="F7" i="52" s="1"/>
  <c r="F4" i="52" l="1"/>
  <c r="I5" i="22" s="1"/>
  <c r="I7" i="22" s="1"/>
  <c r="Q11" i="52"/>
  <c r="P38" i="22"/>
  <c r="I37" i="22"/>
  <c r="F29" i="52"/>
  <c r="F30" i="52" l="1"/>
  <c r="I31" i="22"/>
  <c r="I32" i="22" s="1"/>
  <c r="G40" i="48"/>
  <c r="N19" i="48" l="1"/>
  <c r="L19" i="48"/>
  <c r="K19" i="48"/>
  <c r="L16" i="48"/>
  <c r="N15" i="48"/>
  <c r="K16" i="48" l="1"/>
  <c r="K5" i="46" l="1"/>
  <c r="G6" i="46"/>
  <c r="AN65" i="51" l="1"/>
  <c r="AN66" i="51"/>
  <c r="AN67" i="51"/>
  <c r="AN68" i="51"/>
  <c r="AN69" i="51"/>
  <c r="AN35" i="51"/>
  <c r="AN30" i="51"/>
  <c r="AN31" i="51"/>
  <c r="AN32" i="51"/>
  <c r="AN33" i="51"/>
  <c r="M37" i="51"/>
  <c r="N37" i="51"/>
  <c r="O37" i="51"/>
  <c r="P37" i="51"/>
  <c r="R37" i="51"/>
  <c r="S37" i="51"/>
  <c r="T37" i="51"/>
  <c r="W37" i="51"/>
  <c r="Y37" i="51"/>
  <c r="Y83" i="51" s="1"/>
  <c r="AA37" i="51"/>
  <c r="AC37" i="51"/>
  <c r="AD37" i="51"/>
  <c r="AE37" i="51"/>
  <c r="AF37" i="51"/>
  <c r="AG37" i="51"/>
  <c r="AH37" i="51"/>
  <c r="AI37" i="51"/>
  <c r="AJ37" i="51"/>
  <c r="L37" i="51"/>
  <c r="K37" i="51"/>
  <c r="AN18" i="51"/>
  <c r="AN14" i="51"/>
  <c r="AN15" i="51"/>
  <c r="AN16" i="51"/>
  <c r="AI38" i="51" l="1"/>
  <c r="AF38" i="51"/>
  <c r="N38" i="51"/>
  <c r="K21" i="46"/>
  <c r="K20" i="46"/>
  <c r="K19" i="46"/>
  <c r="K18" i="46"/>
  <c r="K17" i="46"/>
  <c r="K16" i="46"/>
  <c r="K15" i="46"/>
  <c r="K14" i="46"/>
  <c r="K13" i="46"/>
  <c r="K12" i="46"/>
  <c r="K11" i="46"/>
  <c r="K7" i="46"/>
  <c r="K6" i="46"/>
  <c r="I6" i="46"/>
  <c r="G7" i="46"/>
  <c r="I7" i="46" s="1"/>
  <c r="L7" i="46" l="1"/>
  <c r="N7" i="46" s="1"/>
  <c r="P7" i="46" s="1"/>
  <c r="L6" i="46"/>
  <c r="N6" i="46" s="1"/>
  <c r="P6" i="46" s="1"/>
  <c r="J37" i="51" l="1"/>
  <c r="I37" i="51"/>
  <c r="H37" i="51"/>
  <c r="H83" i="51" s="1"/>
  <c r="G37" i="51"/>
  <c r="F37" i="51"/>
  <c r="E37" i="51"/>
  <c r="D37" i="51"/>
  <c r="AM74" i="51"/>
  <c r="AL74" i="51"/>
  <c r="AK74" i="51"/>
  <c r="AJ74" i="51"/>
  <c r="AI74" i="51"/>
  <c r="AH74" i="51"/>
  <c r="AG74" i="51"/>
  <c r="AF74" i="51"/>
  <c r="AE74" i="51"/>
  <c r="AD74" i="51"/>
  <c r="AD83" i="51" s="1"/>
  <c r="AC74" i="51"/>
  <c r="AC83" i="51" s="1"/>
  <c r="AB74" i="51"/>
  <c r="AA74" i="51"/>
  <c r="AA83" i="51" s="1"/>
  <c r="Z74" i="51"/>
  <c r="X74" i="51"/>
  <c r="W74" i="51"/>
  <c r="W83" i="51" s="1"/>
  <c r="V74" i="51"/>
  <c r="U74" i="51"/>
  <c r="T74" i="51"/>
  <c r="T83" i="51" s="1"/>
  <c r="S74" i="51"/>
  <c r="S83" i="51" s="1"/>
  <c r="R74" i="51"/>
  <c r="R83" i="51" s="1"/>
  <c r="Q74" i="51"/>
  <c r="P74" i="51"/>
  <c r="P83" i="51" s="1"/>
  <c r="O74" i="51"/>
  <c r="O83" i="51" s="1"/>
  <c r="N74" i="51"/>
  <c r="N83" i="51" s="1"/>
  <c r="M74" i="51"/>
  <c r="M83" i="51" s="1"/>
  <c r="L74" i="51"/>
  <c r="L83" i="51" s="1"/>
  <c r="K74" i="51"/>
  <c r="K83" i="51" s="1"/>
  <c r="J74" i="51"/>
  <c r="I74" i="51"/>
  <c r="H74" i="51"/>
  <c r="G74" i="51"/>
  <c r="F74" i="51"/>
  <c r="E74" i="51"/>
  <c r="D74" i="51"/>
  <c r="AN72" i="51"/>
  <c r="AN71" i="51"/>
  <c r="AN70" i="51"/>
  <c r="AN64" i="51"/>
  <c r="AN63" i="51"/>
  <c r="AM36" i="51"/>
  <c r="AM37" i="51" s="1"/>
  <c r="AL36" i="51"/>
  <c r="AL37" i="51" s="1"/>
  <c r="AK36" i="51"/>
  <c r="AB37" i="51"/>
  <c r="AB83" i="51" s="1"/>
  <c r="Z36" i="51"/>
  <c r="Z37" i="51" s="1"/>
  <c r="X36" i="51"/>
  <c r="X37" i="51" s="1"/>
  <c r="X83" i="51" s="1"/>
  <c r="V36" i="51"/>
  <c r="V37" i="51" s="1"/>
  <c r="U36" i="51"/>
  <c r="U37" i="51" s="1"/>
  <c r="U83" i="51" s="1"/>
  <c r="Q37" i="51"/>
  <c r="Q83" i="51" s="1"/>
  <c r="J36" i="51"/>
  <c r="I36" i="51"/>
  <c r="H36" i="51"/>
  <c r="G36" i="51"/>
  <c r="F36" i="51"/>
  <c r="E36" i="51"/>
  <c r="D36" i="51"/>
  <c r="AN34" i="51"/>
  <c r="AN29" i="51"/>
  <c r="AN28" i="51"/>
  <c r="AN27" i="51"/>
  <c r="AM19" i="51"/>
  <c r="AM83" i="51" s="1"/>
  <c r="AL19" i="51"/>
  <c r="AK19" i="51"/>
  <c r="AJ19" i="51"/>
  <c r="AJ83" i="51" s="1"/>
  <c r="AI19" i="51"/>
  <c r="AI83" i="51" s="1"/>
  <c r="AH19" i="51"/>
  <c r="AG19" i="51"/>
  <c r="AG83" i="51" s="1"/>
  <c r="AF19" i="51"/>
  <c r="AF83" i="51" s="1"/>
  <c r="AE19" i="51"/>
  <c r="AE83" i="51" s="1"/>
  <c r="F19" i="51"/>
  <c r="E19" i="51"/>
  <c r="D19" i="51"/>
  <c r="AN17" i="51"/>
  <c r="AN13" i="51"/>
  <c r="AN12" i="51"/>
  <c r="AN11" i="51"/>
  <c r="AN10" i="51"/>
  <c r="AN9" i="51"/>
  <c r="D83" i="51" l="1"/>
  <c r="AN19" i="51"/>
  <c r="E83" i="51"/>
  <c r="V83" i="51"/>
  <c r="W38" i="51"/>
  <c r="AL38" i="51"/>
  <c r="AK37" i="51"/>
  <c r="AN37" i="51" s="1"/>
  <c r="H75" i="51"/>
  <c r="AN20" i="51"/>
  <c r="F83" i="51"/>
  <c r="AH83" i="51"/>
  <c r="AL83" i="51"/>
  <c r="AN74" i="51"/>
  <c r="I83" i="51"/>
  <c r="Z83" i="51"/>
  <c r="Z38" i="51"/>
  <c r="J83" i="51"/>
  <c r="K38" i="51"/>
  <c r="AC38" i="51"/>
  <c r="T38" i="51"/>
  <c r="Q38" i="51"/>
  <c r="Z75" i="51"/>
  <c r="T75" i="51"/>
  <c r="AC75" i="51"/>
  <c r="N75" i="51"/>
  <c r="AL75" i="51"/>
  <c r="E38" i="51"/>
  <c r="W20" i="51"/>
  <c r="AF20" i="51"/>
  <c r="K75" i="51"/>
  <c r="W75" i="51"/>
  <c r="AF75" i="51"/>
  <c r="AI75" i="51"/>
  <c r="H38" i="51"/>
  <c r="E75" i="51"/>
  <c r="Q75" i="51"/>
  <c r="AN75" i="51"/>
  <c r="AN36" i="51"/>
  <c r="AN38" i="51" s="1"/>
  <c r="Z20" i="51"/>
  <c r="AI20" i="51"/>
  <c r="AL20" i="51"/>
  <c r="H20" i="51"/>
  <c r="T20" i="51"/>
  <c r="AC20" i="51"/>
  <c r="E20" i="51"/>
  <c r="Q20" i="51"/>
  <c r="N20" i="51"/>
  <c r="K20" i="51"/>
  <c r="E84" i="51" l="1"/>
  <c r="R38" i="22"/>
  <c r="J37" i="22"/>
  <c r="H37" i="22"/>
  <c r="N38" i="22"/>
  <c r="AK83" i="51"/>
  <c r="AN83" i="51"/>
  <c r="L38" i="22"/>
  <c r="G37" i="22"/>
  <c r="N36" i="48"/>
  <c r="K36" i="48"/>
  <c r="J36" i="48"/>
  <c r="K35" i="48"/>
  <c r="N35" i="48" s="1"/>
  <c r="S38" i="48"/>
  <c r="V38" i="48" l="1"/>
  <c r="AM89" i="51" l="1"/>
  <c r="AL89" i="51"/>
  <c r="AL90" i="51" s="1"/>
  <c r="AL91" i="51" s="1"/>
  <c r="AK89" i="51"/>
  <c r="AJ89" i="51"/>
  <c r="AI89" i="51"/>
  <c r="AH89" i="51"/>
  <c r="AG89" i="51"/>
  <c r="AF89" i="51"/>
  <c r="AE89" i="51"/>
  <c r="AD89" i="51"/>
  <c r="AC89" i="51"/>
  <c r="AB89" i="51"/>
  <c r="AA89" i="51"/>
  <c r="Z89" i="51"/>
  <c r="Y89" i="51"/>
  <c r="X89" i="51"/>
  <c r="X90" i="51" s="1"/>
  <c r="X91" i="51" s="1"/>
  <c r="W89" i="51"/>
  <c r="V89" i="51"/>
  <c r="U89" i="51"/>
  <c r="T89" i="51"/>
  <c r="T90" i="51" s="1"/>
  <c r="T91" i="51" s="1"/>
  <c r="S89" i="51"/>
  <c r="R89" i="51"/>
  <c r="Q89" i="51"/>
  <c r="P89" i="51"/>
  <c r="O89" i="51"/>
  <c r="N89" i="51"/>
  <c r="M89" i="51"/>
  <c r="L89" i="51"/>
  <c r="L90" i="51" s="1"/>
  <c r="L91" i="51" s="1"/>
  <c r="K89" i="51"/>
  <c r="J89" i="51"/>
  <c r="I89" i="51"/>
  <c r="H89" i="51"/>
  <c r="H90" i="51" s="1"/>
  <c r="H91" i="51" s="1"/>
  <c r="G89" i="51"/>
  <c r="G90" i="51" s="1"/>
  <c r="F89" i="51"/>
  <c r="E89" i="51"/>
  <c r="D89" i="51"/>
  <c r="AN88" i="51"/>
  <c r="AN87" i="51"/>
  <c r="AN86" i="51"/>
  <c r="AN85" i="51"/>
  <c r="AJ90" i="51" l="1"/>
  <c r="AJ91" i="51" s="1"/>
  <c r="Z90" i="51"/>
  <c r="Z91" i="51" s="1"/>
  <c r="N90" i="51"/>
  <c r="N91" i="51" s="1"/>
  <c r="R90" i="51"/>
  <c r="R91" i="51" s="1"/>
  <c r="F90" i="51"/>
  <c r="F91" i="51" s="1"/>
  <c r="AF90" i="51"/>
  <c r="AF91" i="51" s="1"/>
  <c r="AD90" i="51"/>
  <c r="AD91" i="51" s="1"/>
  <c r="Q90" i="51"/>
  <c r="Q91" i="51" s="1"/>
  <c r="U90" i="51"/>
  <c r="U91" i="51" s="1"/>
  <c r="AC90" i="51"/>
  <c r="AC91" i="51" s="1"/>
  <c r="AG90" i="51"/>
  <c r="AG91" i="51" s="1"/>
  <c r="T84" i="51"/>
  <c r="AF84" i="51"/>
  <c r="AN89" i="51"/>
  <c r="L37" i="22" s="1"/>
  <c r="E90" i="51"/>
  <c r="E91" i="51" s="1"/>
  <c r="I90" i="51"/>
  <c r="I91" i="51" s="1"/>
  <c r="H84" i="51"/>
  <c r="K84" i="51"/>
  <c r="J90" i="51"/>
  <c r="J91" i="51" s="1"/>
  <c r="AI84" i="51"/>
  <c r="AH90" i="51"/>
  <c r="AH91" i="51" s="1"/>
  <c r="W84" i="51"/>
  <c r="V90" i="51"/>
  <c r="V91" i="51" s="1"/>
  <c r="D90" i="51"/>
  <c r="D91" i="51" s="1"/>
  <c r="P90" i="51"/>
  <c r="P91" i="51" s="1"/>
  <c r="Q84" i="51"/>
  <c r="AB90" i="51"/>
  <c r="AB91" i="51" s="1"/>
  <c r="AC84" i="51"/>
  <c r="G91" i="51"/>
  <c r="K90" i="51"/>
  <c r="K91" i="51" s="1"/>
  <c r="O90" i="51"/>
  <c r="O91" i="51" s="1"/>
  <c r="S90" i="51"/>
  <c r="S91" i="51" s="1"/>
  <c r="W90" i="51"/>
  <c r="W91" i="51" s="1"/>
  <c r="AA90" i="51"/>
  <c r="AA91" i="51" s="1"/>
  <c r="AE90" i="51"/>
  <c r="AE91" i="51" s="1"/>
  <c r="AI90" i="51"/>
  <c r="AI91" i="51" s="1"/>
  <c r="AM90" i="51"/>
  <c r="AM91" i="51" s="1"/>
  <c r="N84" i="51"/>
  <c r="Z84" i="51"/>
  <c r="AL84" i="51"/>
  <c r="AK90" i="51" l="1"/>
  <c r="AK91" i="51" s="1"/>
  <c r="Y90" i="51"/>
  <c r="Y91" i="51" s="1"/>
  <c r="AN84" i="51"/>
  <c r="M90" i="51"/>
  <c r="M91" i="51" s="1"/>
  <c r="AN91" i="51" s="1"/>
  <c r="AN90" i="51" l="1"/>
  <c r="N19" i="50"/>
  <c r="N19" i="49"/>
  <c r="N19" i="35"/>
  <c r="V24" i="48" l="1"/>
  <c r="V25" i="48"/>
  <c r="P13" i="50"/>
  <c r="P13" i="49"/>
  <c r="L19" i="46" l="1"/>
  <c r="I18" i="46"/>
  <c r="V51" i="48" l="1"/>
  <c r="V45" i="48"/>
  <c r="N52" i="48" l="1"/>
  <c r="N51" i="48"/>
  <c r="N43" i="48"/>
  <c r="J35" i="48"/>
  <c r="I20" i="47" l="1"/>
  <c r="K20" i="47"/>
  <c r="I11" i="46" l="1"/>
  <c r="L11" i="46" s="1"/>
  <c r="P11" i="46" l="1"/>
  <c r="O18" i="35" l="1"/>
  <c r="P18" i="35" s="1"/>
  <c r="N11" i="48" l="1"/>
  <c r="N6" i="48"/>
  <c r="G54" i="48"/>
  <c r="G50" i="48"/>
  <c r="G51" i="48"/>
  <c r="G39" i="48"/>
  <c r="G31" i="48"/>
  <c r="G32" i="48"/>
  <c r="G29" i="48"/>
  <c r="G30" i="48"/>
  <c r="D13" i="48"/>
  <c r="D12" i="48"/>
  <c r="J26" i="22" l="1"/>
  <c r="J27" i="22"/>
  <c r="J29" i="22"/>
  <c r="J14" i="22"/>
  <c r="J20" i="22"/>
  <c r="J6" i="22"/>
  <c r="H26" i="22"/>
  <c r="H27" i="22"/>
  <c r="H29" i="22"/>
  <c r="H14" i="22"/>
  <c r="H20" i="22"/>
  <c r="G29" i="22"/>
  <c r="G27" i="22"/>
  <c r="G26" i="22"/>
  <c r="G20" i="22"/>
  <c r="G14" i="22"/>
  <c r="G6" i="22"/>
  <c r="O19" i="50"/>
  <c r="P19" i="50" s="1"/>
  <c r="O18" i="50"/>
  <c r="P18" i="50" s="1"/>
  <c r="O19" i="35"/>
  <c r="P19" i="35" s="1"/>
  <c r="G12" i="48"/>
  <c r="O19" i="49"/>
  <c r="P19" i="49" s="1"/>
  <c r="O18" i="49"/>
  <c r="P18" i="49" s="1"/>
  <c r="P11" i="50"/>
  <c r="F22" i="50" s="1"/>
  <c r="J24" i="22" s="1"/>
  <c r="N5" i="50"/>
  <c r="N6" i="50"/>
  <c r="N5" i="49"/>
  <c r="P11" i="49"/>
  <c r="F22" i="49" s="1"/>
  <c r="H24" i="22" s="1"/>
  <c r="P16" i="49"/>
  <c r="F21" i="49" l="1"/>
  <c r="H23" i="22" s="1"/>
  <c r="F37" i="22"/>
  <c r="P23" i="50"/>
  <c r="F7" i="50" s="1"/>
  <c r="J9" i="22" s="1"/>
  <c r="R11" i="50"/>
  <c r="F23" i="50" s="1"/>
  <c r="J25" i="22" s="1"/>
  <c r="P16" i="50"/>
  <c r="F6" i="50"/>
  <c r="J8" i="22" s="1"/>
  <c r="F21" i="50"/>
  <c r="J23" i="22" s="1"/>
  <c r="R11" i="49"/>
  <c r="Q11" i="49" s="1"/>
  <c r="F6" i="49"/>
  <c r="H8" i="22" s="1"/>
  <c r="F4" i="50" l="1"/>
  <c r="J5" i="22" s="1"/>
  <c r="J7" i="22" s="1"/>
  <c r="Q11" i="50"/>
  <c r="F23" i="49"/>
  <c r="H25" i="22" s="1"/>
  <c r="F4" i="49"/>
  <c r="H5" i="22" l="1"/>
  <c r="H6" i="22" s="1"/>
  <c r="P11" i="35"/>
  <c r="R11" i="35"/>
  <c r="F4" i="35" l="1"/>
  <c r="G5" i="22" s="1"/>
  <c r="F23" i="35"/>
  <c r="G25" i="22" s="1"/>
  <c r="H7" i="22"/>
  <c r="F6" i="22"/>
  <c r="P13" i="35"/>
  <c r="P16" i="35" s="1"/>
  <c r="F6" i="35" s="1"/>
  <c r="F22" i="35"/>
  <c r="G24" i="22" s="1"/>
  <c r="F21" i="35"/>
  <c r="G23" i="22" s="1"/>
  <c r="G56" i="48"/>
  <c r="G55" i="48"/>
  <c r="G57" i="48" s="1"/>
  <c r="G52" i="48"/>
  <c r="V56" i="48"/>
  <c r="G53" i="48"/>
  <c r="G48" i="48"/>
  <c r="G47" i="48"/>
  <c r="G46" i="48"/>
  <c r="V50" i="48"/>
  <c r="G45" i="48"/>
  <c r="V44" i="48"/>
  <c r="G43" i="48"/>
  <c r="N46" i="48"/>
  <c r="G42" i="48"/>
  <c r="G41" i="48"/>
  <c r="G37" i="48"/>
  <c r="G36" i="48"/>
  <c r="G35" i="48"/>
  <c r="V34" i="48"/>
  <c r="G34" i="48"/>
  <c r="G33" i="48"/>
  <c r="L31" i="48"/>
  <c r="K31" i="48"/>
  <c r="N30" i="48"/>
  <c r="N29" i="48"/>
  <c r="N28" i="48"/>
  <c r="N31" i="48" s="1"/>
  <c r="G28" i="48"/>
  <c r="G38" i="48" s="1"/>
  <c r="L27" i="48"/>
  <c r="K27" i="48"/>
  <c r="N26" i="48"/>
  <c r="N25" i="48"/>
  <c r="N27" i="48" s="1"/>
  <c r="N24" i="48"/>
  <c r="L23" i="48"/>
  <c r="K23" i="48"/>
  <c r="G23" i="48"/>
  <c r="N22" i="48"/>
  <c r="G22" i="48"/>
  <c r="N21" i="48"/>
  <c r="G21" i="48"/>
  <c r="G24" i="48" s="1"/>
  <c r="N20" i="48"/>
  <c r="G19" i="48"/>
  <c r="N18" i="48"/>
  <c r="G18" i="48"/>
  <c r="N17" i="48"/>
  <c r="G17" i="48"/>
  <c r="G20" i="48" s="1"/>
  <c r="G15" i="48"/>
  <c r="N14" i="48"/>
  <c r="N13" i="48"/>
  <c r="G13" i="48"/>
  <c r="N12" i="48"/>
  <c r="L10" i="48"/>
  <c r="K10" i="48"/>
  <c r="G10" i="48"/>
  <c r="N9" i="48"/>
  <c r="G9" i="48"/>
  <c r="N8" i="48"/>
  <c r="G8" i="48"/>
  <c r="G11" i="48" s="1"/>
  <c r="N7" i="48"/>
  <c r="G6" i="48"/>
  <c r="V5" i="48"/>
  <c r="V20" i="48" s="1"/>
  <c r="F10" i="52" s="1"/>
  <c r="G5" i="48"/>
  <c r="G7" i="48" s="1"/>
  <c r="O20" i="47"/>
  <c r="N20" i="47"/>
  <c r="M20" i="47"/>
  <c r="L20" i="47"/>
  <c r="J20" i="47"/>
  <c r="H20" i="47"/>
  <c r="G20" i="47"/>
  <c r="F20" i="47"/>
  <c r="E20" i="47"/>
  <c r="D20" i="47"/>
  <c r="C20" i="47"/>
  <c r="O11" i="47"/>
  <c r="N11" i="47"/>
  <c r="M11" i="47"/>
  <c r="L11" i="47"/>
  <c r="K11" i="47"/>
  <c r="J11" i="47"/>
  <c r="I11" i="47"/>
  <c r="H11" i="47"/>
  <c r="G11" i="47"/>
  <c r="F11" i="47"/>
  <c r="E11" i="47"/>
  <c r="D11" i="47"/>
  <c r="C11" i="47"/>
  <c r="G36" i="46"/>
  <c r="P35" i="46"/>
  <c r="P34" i="46"/>
  <c r="P33" i="46"/>
  <c r="G32" i="46"/>
  <c r="P31" i="46"/>
  <c r="P30" i="46"/>
  <c r="P29" i="46"/>
  <c r="P28" i="46"/>
  <c r="P27" i="46"/>
  <c r="P26" i="46"/>
  <c r="P25" i="46"/>
  <c r="P24" i="46"/>
  <c r="P23" i="46"/>
  <c r="I22" i="46"/>
  <c r="L22" i="46" s="1"/>
  <c r="N22" i="46" s="1"/>
  <c r="I21" i="46"/>
  <c r="L21" i="46" s="1"/>
  <c r="I20" i="46"/>
  <c r="L20" i="46" s="1"/>
  <c r="I19" i="46"/>
  <c r="L18" i="46"/>
  <c r="I17" i="46"/>
  <c r="L17" i="46" s="1"/>
  <c r="I16" i="46"/>
  <c r="L16" i="46" s="1"/>
  <c r="I15" i="46"/>
  <c r="L15" i="46" s="1"/>
  <c r="I14" i="46"/>
  <c r="L14" i="46" s="1"/>
  <c r="I13" i="46"/>
  <c r="L13" i="46" s="1"/>
  <c r="I12" i="46"/>
  <c r="L12" i="46" s="1"/>
  <c r="G10" i="46"/>
  <c r="I12" i="22" l="1"/>
  <c r="N16" i="48"/>
  <c r="P32" i="35" s="1"/>
  <c r="P36" i="50"/>
  <c r="P36" i="35"/>
  <c r="P36" i="49"/>
  <c r="G16" i="48"/>
  <c r="N23" i="48"/>
  <c r="F11" i="50"/>
  <c r="J13" i="22" s="1"/>
  <c r="F11" i="49"/>
  <c r="H13" i="22" s="1"/>
  <c r="F11" i="35"/>
  <c r="G13" i="22" s="1"/>
  <c r="P22" i="46"/>
  <c r="I36" i="46"/>
  <c r="P36" i="46"/>
  <c r="V57" i="48"/>
  <c r="F10" i="49"/>
  <c r="H12" i="22" s="1"/>
  <c r="F10" i="50"/>
  <c r="J12" i="22" s="1"/>
  <c r="F10" i="35"/>
  <c r="G12" i="22" s="1"/>
  <c r="N56" i="48"/>
  <c r="P37" i="50"/>
  <c r="P37" i="49"/>
  <c r="P37" i="35"/>
  <c r="N10" i="48"/>
  <c r="P31" i="52" s="1"/>
  <c r="P28" i="35"/>
  <c r="P28" i="49"/>
  <c r="P28" i="50"/>
  <c r="P27" i="50"/>
  <c r="P27" i="49"/>
  <c r="P27" i="35"/>
  <c r="G49" i="48"/>
  <c r="P26" i="49" s="1"/>
  <c r="P25" i="49"/>
  <c r="P25" i="35"/>
  <c r="P25" i="50"/>
  <c r="P23" i="35"/>
  <c r="P23" i="49"/>
  <c r="F7" i="49" s="1"/>
  <c r="G37" i="46"/>
  <c r="I32" i="46"/>
  <c r="L32" i="46"/>
  <c r="F14" i="52" s="1"/>
  <c r="I16" i="22" s="1"/>
  <c r="I5" i="46"/>
  <c r="N12" i="46"/>
  <c r="P12" i="46" s="1"/>
  <c r="N13" i="46"/>
  <c r="P13" i="46" s="1"/>
  <c r="N14" i="46"/>
  <c r="P14" i="46" s="1"/>
  <c r="N15" i="46"/>
  <c r="P15" i="46" s="1"/>
  <c r="N16" i="46"/>
  <c r="P16" i="46" s="1"/>
  <c r="N17" i="46"/>
  <c r="P17" i="46" s="1"/>
  <c r="N18" i="46"/>
  <c r="P18" i="46" s="1"/>
  <c r="N19" i="46"/>
  <c r="P19" i="46" s="1"/>
  <c r="N20" i="46"/>
  <c r="P20" i="46" s="1"/>
  <c r="N21" i="46"/>
  <c r="P21" i="46" s="1"/>
  <c r="P33" i="52" l="1"/>
  <c r="P38" i="52"/>
  <c r="F9" i="52" s="1"/>
  <c r="I11" i="22" s="1"/>
  <c r="G19" i="22"/>
  <c r="F17" i="52"/>
  <c r="I19" i="22" s="1"/>
  <c r="F17" i="50"/>
  <c r="F17" i="35"/>
  <c r="F17" i="49"/>
  <c r="H19" i="22" s="1"/>
  <c r="P34" i="50"/>
  <c r="P34" i="35"/>
  <c r="P34" i="49"/>
  <c r="P35" i="49"/>
  <c r="P35" i="50"/>
  <c r="P35" i="35"/>
  <c r="F14" i="50"/>
  <c r="J16" i="22" s="1"/>
  <c r="F14" i="49"/>
  <c r="H16" i="22" s="1"/>
  <c r="F14" i="35"/>
  <c r="G16" i="22" s="1"/>
  <c r="L5" i="46"/>
  <c r="N42" i="48"/>
  <c r="N57" i="48" s="1"/>
  <c r="F26" i="49"/>
  <c r="H28" i="22" s="1"/>
  <c r="F26" i="35"/>
  <c r="F26" i="50"/>
  <c r="J28" i="22" s="1"/>
  <c r="P32" i="49"/>
  <c r="P32" i="50"/>
  <c r="P32" i="46"/>
  <c r="F16" i="52" s="1"/>
  <c r="I18" i="22" s="1"/>
  <c r="J19" i="22"/>
  <c r="P31" i="49"/>
  <c r="P33" i="49" s="1"/>
  <c r="P31" i="35"/>
  <c r="P31" i="50"/>
  <c r="P26" i="35"/>
  <c r="P29" i="35" s="1"/>
  <c r="P26" i="50"/>
  <c r="P29" i="50" s="1"/>
  <c r="F8" i="50" s="1"/>
  <c r="J10" i="22" s="1"/>
  <c r="P29" i="49"/>
  <c r="F8" i="49" s="1"/>
  <c r="H10" i="22" s="1"/>
  <c r="H9" i="22"/>
  <c r="I10" i="46"/>
  <c r="I37" i="46" s="1"/>
  <c r="L36" i="46"/>
  <c r="P38" i="49" l="1"/>
  <c r="F9" i="49" s="1"/>
  <c r="H11" i="22" s="1"/>
  <c r="F28" i="50"/>
  <c r="J30" i="22" s="1"/>
  <c r="F28" i="35"/>
  <c r="G30" i="22" s="1"/>
  <c r="F28" i="49"/>
  <c r="H30" i="22" s="1"/>
  <c r="F16" i="50"/>
  <c r="J18" i="22" s="1"/>
  <c r="F16" i="35"/>
  <c r="G18" i="22" s="1"/>
  <c r="F16" i="49"/>
  <c r="H18" i="22" s="1"/>
  <c r="P33" i="50"/>
  <c r="P38" i="50" s="1"/>
  <c r="F9" i="50" s="1"/>
  <c r="P33" i="35"/>
  <c r="P38" i="35" s="1"/>
  <c r="L10" i="46"/>
  <c r="F13" i="52" s="1"/>
  <c r="I15" i="22" s="1"/>
  <c r="N5" i="46"/>
  <c r="P5" i="46" s="1"/>
  <c r="P10" i="46" s="1"/>
  <c r="F15" i="52" s="1"/>
  <c r="I17" i="22" s="1"/>
  <c r="F19" i="52" l="1"/>
  <c r="I21" i="22" s="1"/>
  <c r="I22" i="22" s="1"/>
  <c r="F29" i="50"/>
  <c r="F30" i="50" s="1"/>
  <c r="F15" i="49"/>
  <c r="H17" i="22" s="1"/>
  <c r="F15" i="50"/>
  <c r="F15" i="35"/>
  <c r="G17" i="22" s="1"/>
  <c r="F13" i="50"/>
  <c r="J15" i="22" s="1"/>
  <c r="F13" i="35"/>
  <c r="G15" i="22" s="1"/>
  <c r="F13" i="49"/>
  <c r="F29" i="49"/>
  <c r="H31" i="22" s="1"/>
  <c r="H32" i="22" s="1"/>
  <c r="L37" i="46"/>
  <c r="P37" i="46"/>
  <c r="J17" i="22"/>
  <c r="J11" i="22"/>
  <c r="F24" i="22"/>
  <c r="F25" i="22"/>
  <c r="F26" i="22"/>
  <c r="F27" i="22"/>
  <c r="F29" i="22"/>
  <c r="F14" i="22"/>
  <c r="F20" i="22"/>
  <c r="F16" i="22"/>
  <c r="F18" i="22"/>
  <c r="F19" i="22"/>
  <c r="F23" i="22"/>
  <c r="F20" i="52" l="1"/>
  <c r="F19" i="50"/>
  <c r="J21" i="22" s="1"/>
  <c r="J22" i="22" s="1"/>
  <c r="J31" i="22"/>
  <c r="J32" i="22" s="1"/>
  <c r="F30" i="49"/>
  <c r="F17" i="22"/>
  <c r="H15" i="22"/>
  <c r="F15" i="22" s="1"/>
  <c r="F19" i="49"/>
  <c r="H21" i="22" s="1"/>
  <c r="F13" i="22"/>
  <c r="F12" i="22"/>
  <c r="F20" i="50" l="1"/>
  <c r="G8" i="22"/>
  <c r="F8" i="22" s="1"/>
  <c r="H22" i="22"/>
  <c r="F20" i="49"/>
  <c r="F5" i="22"/>
  <c r="F9" i="35"/>
  <c r="F7" i="35"/>
  <c r="F8" i="35"/>
  <c r="Q11" i="35"/>
  <c r="G11" i="22" l="1"/>
  <c r="F11" i="22" s="1"/>
  <c r="G9" i="22"/>
  <c r="F9" i="22" s="1"/>
  <c r="G10" i="22"/>
  <c r="F10" i="22" s="1"/>
  <c r="G28" i="22"/>
  <c r="F28" i="22" s="1"/>
  <c r="F29" i="35"/>
  <c r="F30" i="22"/>
  <c r="G31" i="22" l="1"/>
  <c r="F31" i="22" s="1"/>
  <c r="F32" i="22" s="1"/>
  <c r="F30" i="35"/>
  <c r="G7" i="22"/>
  <c r="F7" i="22" s="1"/>
  <c r="F19" i="35" l="1"/>
  <c r="G21" i="22" l="1"/>
  <c r="F20" i="35"/>
  <c r="F21" i="22" l="1"/>
  <c r="F22" i="22" s="1"/>
  <c r="G22" i="22"/>
  <c r="G32" i="22"/>
  <c r="G34" i="22" l="1"/>
  <c r="G35" i="22" l="1"/>
  <c r="G38" i="22" s="1"/>
  <c r="G36" i="22" l="1"/>
  <c r="J33" i="22" l="1"/>
  <c r="J34" i="22" s="1"/>
  <c r="J35" i="22" s="1"/>
  <c r="J38" i="22" s="1"/>
  <c r="H33" i="22"/>
  <c r="I33" i="22"/>
  <c r="I34" i="22" s="1"/>
  <c r="I35" i="22" s="1"/>
  <c r="O37" i="22"/>
  <c r="I38" i="22" l="1"/>
  <c r="I36" i="22"/>
  <c r="F33" i="22"/>
  <c r="H34" i="22"/>
  <c r="J36" i="22"/>
  <c r="H35" i="22" l="1"/>
  <c r="H38" i="22" s="1"/>
  <c r="F34" i="22"/>
  <c r="H36" i="22" l="1"/>
  <c r="F35" i="22"/>
  <c r="F38" i="22" s="1"/>
  <c r="F36" i="22" l="1"/>
</calcChain>
</file>

<file path=xl/comments1.xml><?xml version="1.0" encoding="utf-8"?>
<comments xmlns="http://schemas.openxmlformats.org/spreadsheetml/2006/main">
  <authors>
    <author>広島県</author>
  </authors>
  <commentList>
    <comment ref="C20" authorId="0">
      <text>
        <r>
          <rPr>
            <b/>
            <sz val="9"/>
            <color indexed="81"/>
            <rFont val="ＭＳ Ｐゴシック"/>
            <family val="3"/>
            <charset val="128"/>
          </rPr>
          <t>結束機2台につき，2連用スイッチ1台がセット</t>
        </r>
      </text>
    </comment>
    <comment ref="G20" authorId="0">
      <text>
        <r>
          <rPr>
            <b/>
            <sz val="9"/>
            <color indexed="81"/>
            <rFont val="ＭＳ Ｐゴシック"/>
            <family val="3"/>
            <charset val="128"/>
          </rPr>
          <t>結束機1台13万
2連スイッチ1台1.6万
結束機2台＋スイッチのセットで27.6万円</t>
        </r>
      </text>
    </comment>
  </commentList>
</comments>
</file>

<file path=xl/comments2.xml><?xml version="1.0" encoding="utf-8"?>
<comments xmlns="http://schemas.openxmlformats.org/spreadsheetml/2006/main">
  <authors>
    <author>延安 清香</author>
    <author>Nobuyasu</author>
  </authors>
  <commentList>
    <comment ref="C29" authorId="0">
      <text>
        <r>
          <rPr>
            <b/>
            <sz val="9"/>
            <color indexed="81"/>
            <rFont val="ＭＳ Ｐゴシック"/>
            <family val="3"/>
            <charset val="128"/>
          </rPr>
          <t>２回/10a　1000倍
100L/10a・回</t>
        </r>
      </text>
    </comment>
    <comment ref="C30" authorId="1">
      <text>
        <r>
          <rPr>
            <b/>
            <sz val="9"/>
            <color indexed="81"/>
            <rFont val="ＭＳ Ｐゴシック"/>
            <family val="3"/>
            <charset val="128"/>
          </rPr>
          <t>150L/10a・回
関羽：3回
龍翔：2回
ホワイトスター：1回　</t>
        </r>
      </text>
    </comment>
  </commentList>
</comments>
</file>

<file path=xl/sharedStrings.xml><?xml version="1.0" encoding="utf-8"?>
<sst xmlns="http://schemas.openxmlformats.org/spreadsheetml/2006/main" count="1249" uniqueCount="498">
  <si>
    <t>固定資産税</t>
    <rPh sb="0" eb="2">
      <t>コテイ</t>
    </rPh>
    <rPh sb="2" eb="5">
      <t>シサンゼイ</t>
    </rPh>
    <phoneticPr fontId="6"/>
  </si>
  <si>
    <t>出荷資材費</t>
    <rPh sb="0" eb="2">
      <t>シュッカ</t>
    </rPh>
    <rPh sb="2" eb="5">
      <t>シザイヒ</t>
    </rPh>
    <phoneticPr fontId="4"/>
  </si>
  <si>
    <t>運賃</t>
    <rPh sb="0" eb="2">
      <t>ウンチン</t>
    </rPh>
    <phoneticPr fontId="4"/>
  </si>
  <si>
    <t>内容</t>
    <rPh sb="0" eb="2">
      <t>ナイヨウ</t>
    </rPh>
    <phoneticPr fontId="6"/>
  </si>
  <si>
    <t>小農具費</t>
    <rPh sb="0" eb="1">
      <t>ショウ</t>
    </rPh>
    <rPh sb="1" eb="3">
      <t>ノウグ</t>
    </rPh>
    <rPh sb="3" eb="4">
      <t>ヒ</t>
    </rPh>
    <phoneticPr fontId="4"/>
  </si>
  <si>
    <t>賃料料金</t>
    <rPh sb="0" eb="2">
      <t>チンリョウ</t>
    </rPh>
    <rPh sb="2" eb="4">
      <t>リョウキン</t>
    </rPh>
    <phoneticPr fontId="4"/>
  </si>
  <si>
    <t>販売手数料</t>
    <rPh sb="0" eb="2">
      <t>ハンバイ</t>
    </rPh>
    <rPh sb="2" eb="5">
      <t>テスウリョウ</t>
    </rPh>
    <phoneticPr fontId="4"/>
  </si>
  <si>
    <t>（単位）</t>
    <rPh sb="1" eb="3">
      <t>タンイ</t>
    </rPh>
    <phoneticPr fontId="4"/>
  </si>
  <si>
    <t>品   種</t>
  </si>
  <si>
    <t>栽培方法</t>
  </si>
  <si>
    <t>栽培のﾎﾟｲﾝﾄ</t>
  </si>
  <si>
    <t>土地条件，利用</t>
  </si>
  <si>
    <t>労働力利用</t>
  </si>
  <si>
    <t>機械･施設装備</t>
  </si>
  <si>
    <t>販売方法</t>
  </si>
  <si>
    <t>技   　術　   的　　条   　件</t>
  </si>
  <si>
    <t>経　営　的　条　件</t>
  </si>
  <si>
    <t>項　　　　目　</t>
  </si>
  <si>
    <t>金　　額</t>
  </si>
  <si>
    <t>算　　出　　基　　礎</t>
  </si>
  <si>
    <t>粗収益</t>
  </si>
  <si>
    <t>単価</t>
  </si>
  <si>
    <t>合計</t>
    <rPh sb="0" eb="2">
      <t>ゴウケイ</t>
    </rPh>
    <phoneticPr fontId="4"/>
  </si>
  <si>
    <t>数　　量</t>
  </si>
  <si>
    <t>金　額</t>
  </si>
  <si>
    <t>備　考</t>
  </si>
  <si>
    <t>　計</t>
  </si>
  <si>
    <t>殺菌剤</t>
    <rPh sb="0" eb="3">
      <t>サッキンザイ</t>
    </rPh>
    <phoneticPr fontId="4"/>
  </si>
  <si>
    <t>殺虫剤</t>
    <rPh sb="0" eb="2">
      <t>サッチュウ</t>
    </rPh>
    <rPh sb="2" eb="3">
      <t>ザイ</t>
    </rPh>
    <phoneticPr fontId="4"/>
  </si>
  <si>
    <t>除草剤</t>
    <rPh sb="0" eb="3">
      <t>ジョソウザイ</t>
    </rPh>
    <phoneticPr fontId="4"/>
  </si>
  <si>
    <t>計</t>
  </si>
  <si>
    <t>上</t>
  </si>
  <si>
    <t>中</t>
  </si>
  <si>
    <t>下</t>
  </si>
  <si>
    <t>種　　　類</t>
  </si>
  <si>
    <t>規　模</t>
  </si>
  <si>
    <t>新調価格</t>
  </si>
  <si>
    <t>負担価格</t>
  </si>
  <si>
    <t>残存価格</t>
  </si>
  <si>
    <t>耐用年数</t>
  </si>
  <si>
    <t>年償却額</t>
  </si>
  <si>
    <t>小　　計</t>
  </si>
  <si>
    <t>　　小　　計</t>
  </si>
  <si>
    <t>トラクター</t>
  </si>
  <si>
    <t>売上高</t>
    <rPh sb="0" eb="2">
      <t>ウリアゲ</t>
    </rPh>
    <rPh sb="2" eb="3">
      <t>ダカ</t>
    </rPh>
    <phoneticPr fontId="4"/>
  </si>
  <si>
    <t>種苗費</t>
    <rPh sb="0" eb="2">
      <t>シュビョウ</t>
    </rPh>
    <rPh sb="2" eb="3">
      <t>ヒ</t>
    </rPh>
    <phoneticPr fontId="4"/>
  </si>
  <si>
    <t>肥料費</t>
    <rPh sb="0" eb="3">
      <t>ヒリョウヒ</t>
    </rPh>
    <phoneticPr fontId="4"/>
  </si>
  <si>
    <t>農薬費</t>
    <rPh sb="0" eb="2">
      <t>ノウヤク</t>
    </rPh>
    <rPh sb="2" eb="3">
      <t>ヒ</t>
    </rPh>
    <phoneticPr fontId="4"/>
  </si>
  <si>
    <t>諸材料費</t>
    <rPh sb="0" eb="1">
      <t>ショ</t>
    </rPh>
    <rPh sb="1" eb="4">
      <t>ザイリョウヒ</t>
    </rPh>
    <phoneticPr fontId="4"/>
  </si>
  <si>
    <t>修繕費</t>
    <rPh sb="0" eb="2">
      <t>シュウゼン</t>
    </rPh>
    <rPh sb="2" eb="3">
      <t>ヒ</t>
    </rPh>
    <phoneticPr fontId="4"/>
  </si>
  <si>
    <t>大動植物</t>
    <rPh sb="0" eb="1">
      <t>ダイ</t>
    </rPh>
    <rPh sb="1" eb="2">
      <t>ドウ</t>
    </rPh>
    <rPh sb="2" eb="4">
      <t>ショクブツ</t>
    </rPh>
    <phoneticPr fontId="4"/>
  </si>
  <si>
    <t>支払地代</t>
    <rPh sb="0" eb="2">
      <t>シハラ</t>
    </rPh>
    <rPh sb="2" eb="4">
      <t>チダイ</t>
    </rPh>
    <phoneticPr fontId="4"/>
  </si>
  <si>
    <t>販売費</t>
    <rPh sb="0" eb="3">
      <t>ハンバイヒ</t>
    </rPh>
    <phoneticPr fontId="4"/>
  </si>
  <si>
    <t>租税公課</t>
    <rPh sb="0" eb="2">
      <t>ソゼイ</t>
    </rPh>
    <rPh sb="2" eb="4">
      <t>コウカ</t>
    </rPh>
    <phoneticPr fontId="4"/>
  </si>
  <si>
    <t>経営類型</t>
    <rPh sb="0" eb="2">
      <t>ケイエイ</t>
    </rPh>
    <rPh sb="2" eb="4">
      <t>ルイケイ</t>
    </rPh>
    <phoneticPr fontId="4"/>
  </si>
  <si>
    <t>作型</t>
    <rPh sb="0" eb="2">
      <t>サクガタ</t>
    </rPh>
    <phoneticPr fontId="4"/>
  </si>
  <si>
    <t>対象地域</t>
    <rPh sb="0" eb="2">
      <t>タイショウ</t>
    </rPh>
    <rPh sb="2" eb="4">
      <t>チイキ</t>
    </rPh>
    <phoneticPr fontId="4"/>
  </si>
  <si>
    <t>作　   物　   別　   作  　付   　規　   模</t>
    <phoneticPr fontId="4"/>
  </si>
  <si>
    <t>経　営　耕　地　面　積</t>
    <phoneticPr fontId="4"/>
  </si>
  <si>
    <t>対 象 作 目</t>
    <phoneticPr fontId="4"/>
  </si>
  <si>
    <t>面    積</t>
    <phoneticPr fontId="4"/>
  </si>
  <si>
    <t>そ の 他 の 作 物</t>
    <phoneticPr fontId="4"/>
  </si>
  <si>
    <t>面   積</t>
    <phoneticPr fontId="4"/>
  </si>
  <si>
    <t>田</t>
    <phoneticPr fontId="4"/>
  </si>
  <si>
    <t>畑</t>
    <phoneticPr fontId="4"/>
  </si>
  <si>
    <t>樹園地</t>
    <phoneticPr fontId="4"/>
  </si>
  <si>
    <t>草  地</t>
    <phoneticPr fontId="4"/>
  </si>
  <si>
    <t>（うち施設）</t>
    <phoneticPr fontId="4"/>
  </si>
  <si>
    <t>凡例</t>
    <phoneticPr fontId="4"/>
  </si>
  <si>
    <t>対象</t>
    <phoneticPr fontId="4"/>
  </si>
  <si>
    <t>区分</t>
    <rPh sb="0" eb="2">
      <t>クブン</t>
    </rPh>
    <phoneticPr fontId="4"/>
  </si>
  <si>
    <t>作業受託収入</t>
    <rPh sb="0" eb="2">
      <t>サギョウ</t>
    </rPh>
    <rPh sb="2" eb="4">
      <t>ジュタク</t>
    </rPh>
    <rPh sb="4" eb="6">
      <t>シュウニュウ</t>
    </rPh>
    <phoneticPr fontId="4"/>
  </si>
  <si>
    <t>動力光熱費</t>
    <rPh sb="0" eb="2">
      <t>ドウリョク</t>
    </rPh>
    <rPh sb="2" eb="5">
      <t>コウネツヒ</t>
    </rPh>
    <phoneticPr fontId="4"/>
  </si>
  <si>
    <t>減価
償却費</t>
    <rPh sb="0" eb="2">
      <t>ゲンカ</t>
    </rPh>
    <rPh sb="3" eb="5">
      <t>ショウキャク</t>
    </rPh>
    <rPh sb="5" eb="6">
      <t>ヒ</t>
    </rPh>
    <phoneticPr fontId="4"/>
  </si>
  <si>
    <t>事務通信費</t>
    <rPh sb="0" eb="2">
      <t>ジム</t>
    </rPh>
    <rPh sb="2" eb="5">
      <t>ツウシンヒ</t>
    </rPh>
    <phoneticPr fontId="4"/>
  </si>
  <si>
    <t>土地改良費・水利費</t>
    <rPh sb="0" eb="2">
      <t>トチ</t>
    </rPh>
    <rPh sb="2" eb="5">
      <t>カイリョウヒ</t>
    </rPh>
    <rPh sb="6" eb="8">
      <t>スイリ</t>
    </rPh>
    <rPh sb="8" eb="9">
      <t>ヒ</t>
    </rPh>
    <phoneticPr fontId="4"/>
  </si>
  <si>
    <t>負担根拠</t>
    <rPh sb="0" eb="2">
      <t>フタン</t>
    </rPh>
    <rPh sb="2" eb="4">
      <t>コンキョ</t>
    </rPh>
    <phoneticPr fontId="4"/>
  </si>
  <si>
    <t>（数値）</t>
    <rPh sb="1" eb="3">
      <t>スウチ</t>
    </rPh>
    <phoneticPr fontId="4"/>
  </si>
  <si>
    <t>台</t>
    <rPh sb="0" eb="1">
      <t>ダイ</t>
    </rPh>
    <phoneticPr fontId="4"/>
  </si>
  <si>
    <t>４　経営収支</t>
    <rPh sb="2" eb="4">
      <t>ケイエイ</t>
    </rPh>
    <rPh sb="4" eb="6">
      <t>シュウシ</t>
    </rPh>
    <phoneticPr fontId="4"/>
  </si>
  <si>
    <t>栽培様式</t>
    <rPh sb="0" eb="2">
      <t>サイバイ</t>
    </rPh>
    <rPh sb="2" eb="4">
      <t>ヨウシキ</t>
    </rPh>
    <phoneticPr fontId="4"/>
  </si>
  <si>
    <t>技術内容</t>
    <rPh sb="0" eb="2">
      <t>ギジュツ</t>
    </rPh>
    <rPh sb="2" eb="4">
      <t>ナイヨウ</t>
    </rPh>
    <phoneticPr fontId="4"/>
  </si>
  <si>
    <t>作業時期</t>
    <rPh sb="0" eb="2">
      <t>サギョウ</t>
    </rPh>
    <rPh sb="2" eb="4">
      <t>ジキ</t>
    </rPh>
    <phoneticPr fontId="4"/>
  </si>
  <si>
    <t>使用資材
（10a当たり）</t>
    <rPh sb="0" eb="2">
      <t>シヨウ</t>
    </rPh>
    <rPh sb="2" eb="4">
      <t>シザイ</t>
    </rPh>
    <rPh sb="9" eb="10">
      <t>ア</t>
    </rPh>
    <phoneticPr fontId="4"/>
  </si>
  <si>
    <t>技術上の
留意事項</t>
    <rPh sb="0" eb="2">
      <t>ギジュツ</t>
    </rPh>
    <rPh sb="2" eb="3">
      <t>ジョウ</t>
    </rPh>
    <rPh sb="5" eb="7">
      <t>リュウイ</t>
    </rPh>
    <rPh sb="7" eb="9">
      <t>ジコウ</t>
    </rPh>
    <phoneticPr fontId="4"/>
  </si>
  <si>
    <t>機械時間（10 a当たり）</t>
    <rPh sb="0" eb="2">
      <t>キカイ</t>
    </rPh>
    <rPh sb="2" eb="4">
      <t>ジカン</t>
    </rPh>
    <phoneticPr fontId="4"/>
  </si>
  <si>
    <t>人力時間（10 a当たり）</t>
    <rPh sb="0" eb="2">
      <t>ジンリキ</t>
    </rPh>
    <rPh sb="2" eb="4">
      <t>ジカン</t>
    </rPh>
    <phoneticPr fontId="4"/>
  </si>
  <si>
    <t>組作業人員(人）</t>
    <rPh sb="0" eb="1">
      <t>クミ</t>
    </rPh>
    <rPh sb="1" eb="3">
      <t>サギョウ</t>
    </rPh>
    <rPh sb="3" eb="5">
      <t>ジンイン</t>
    </rPh>
    <phoneticPr fontId="4"/>
  </si>
  <si>
    <t>使用施設・機械</t>
    <rPh sb="0" eb="2">
      <t>シヨウ</t>
    </rPh>
    <rPh sb="2" eb="4">
      <t>シセツ</t>
    </rPh>
    <rPh sb="5" eb="7">
      <t>キカイ</t>
    </rPh>
    <phoneticPr fontId="4"/>
  </si>
  <si>
    <t>作業・項目</t>
    <rPh sb="0" eb="2">
      <t>サギョウ</t>
    </rPh>
    <rPh sb="3" eb="5">
      <t>コウモク</t>
    </rPh>
    <phoneticPr fontId="4"/>
  </si>
  <si>
    <t>土地利用体系</t>
    <rPh sb="0" eb="2">
      <t>トチ</t>
    </rPh>
    <rPh sb="2" eb="4">
      <t>リヨウ</t>
    </rPh>
    <rPh sb="4" eb="6">
      <t>タイケイ</t>
    </rPh>
    <phoneticPr fontId="4"/>
  </si>
  <si>
    <t>面　積</t>
    <phoneticPr fontId="3"/>
  </si>
  <si>
    <t>１　対象経営の概要</t>
    <phoneticPr fontId="3"/>
  </si>
  <si>
    <t>保有労働力</t>
    <phoneticPr fontId="4"/>
  </si>
  <si>
    <t>作     　目</t>
    <phoneticPr fontId="3"/>
  </si>
  <si>
    <t>２　前提条件</t>
    <phoneticPr fontId="4"/>
  </si>
  <si>
    <t>共済掛金　等</t>
    <rPh sb="0" eb="2">
      <t>キョウサイ</t>
    </rPh>
    <rPh sb="2" eb="4">
      <t>カケキン</t>
    </rPh>
    <rPh sb="5" eb="6">
      <t>ナド</t>
    </rPh>
    <phoneticPr fontId="4"/>
  </si>
  <si>
    <t>形式・構造　等</t>
    <rPh sb="6" eb="7">
      <t>ナド</t>
    </rPh>
    <phoneticPr fontId="4"/>
  </si>
  <si>
    <t>取得価格</t>
    <rPh sb="0" eb="2">
      <t>シュトク</t>
    </rPh>
    <rPh sb="2" eb="4">
      <t>カカク</t>
    </rPh>
    <phoneticPr fontId="4"/>
  </si>
  <si>
    <t>補助率</t>
    <rPh sb="0" eb="3">
      <t>ホジョリツ</t>
    </rPh>
    <phoneticPr fontId="4"/>
  </si>
  <si>
    <t>残存割合</t>
    <rPh sb="0" eb="2">
      <t>ザンゾン</t>
    </rPh>
    <rPh sb="2" eb="4">
      <t>ワリアイ</t>
    </rPh>
    <phoneticPr fontId="4"/>
  </si>
  <si>
    <t>大動植物</t>
    <rPh sb="0" eb="1">
      <t>ダイ</t>
    </rPh>
    <rPh sb="1" eb="4">
      <t>ドウショクブツ</t>
    </rPh>
    <phoneticPr fontId="4"/>
  </si>
  <si>
    <t>③=①×（100-②）（円）</t>
    <rPh sb="12" eb="13">
      <t>エン</t>
    </rPh>
    <phoneticPr fontId="4"/>
  </si>
  <si>
    <t>農薬名</t>
  </si>
  <si>
    <t>使用量</t>
    <rPh sb="2" eb="3">
      <t>リョウ</t>
    </rPh>
    <phoneticPr fontId="4"/>
  </si>
  <si>
    <t>単位</t>
  </si>
  <si>
    <t>金額</t>
  </si>
  <si>
    <t xml:space="preserve"> 燃料消費量</t>
  </si>
  <si>
    <t>利用時間</t>
  </si>
  <si>
    <t>　小　計</t>
  </si>
  <si>
    <t>小　計</t>
  </si>
  <si>
    <t>小計</t>
  </si>
  <si>
    <t>（ア）種苗名</t>
    <rPh sb="3" eb="5">
      <t>シュビョウ</t>
    </rPh>
    <rPh sb="5" eb="6">
      <t>メイ</t>
    </rPh>
    <phoneticPr fontId="4"/>
  </si>
  <si>
    <t>生産雑費</t>
    <rPh sb="0" eb="2">
      <t>セイサン</t>
    </rPh>
    <rPh sb="2" eb="4">
      <t>ザッピ</t>
    </rPh>
    <phoneticPr fontId="4"/>
  </si>
  <si>
    <t>土づくり資材</t>
    <rPh sb="0" eb="1">
      <t>ツチ</t>
    </rPh>
    <rPh sb="4" eb="6">
      <t>シザイ</t>
    </rPh>
    <phoneticPr fontId="4"/>
  </si>
  <si>
    <t>化成肥料</t>
    <rPh sb="0" eb="2">
      <t>カセイ</t>
    </rPh>
    <rPh sb="2" eb="4">
      <t>ヒリョウ</t>
    </rPh>
    <phoneticPr fontId="4"/>
  </si>
  <si>
    <t>有機物資材</t>
    <rPh sb="0" eb="3">
      <t>ユウキブツ</t>
    </rPh>
    <rPh sb="3" eb="5">
      <t>シザイ</t>
    </rPh>
    <phoneticPr fontId="4"/>
  </si>
  <si>
    <t>液肥</t>
    <rPh sb="0" eb="2">
      <t>エキヒ</t>
    </rPh>
    <phoneticPr fontId="4"/>
  </si>
  <si>
    <t>その他</t>
    <rPh sb="2" eb="3">
      <t>タ</t>
    </rPh>
    <phoneticPr fontId="4"/>
  </si>
  <si>
    <t>殺虫剤</t>
    <rPh sb="1" eb="2">
      <t>ムシ</t>
    </rPh>
    <rPh sb="2" eb="3">
      <t>ザイ</t>
    </rPh>
    <phoneticPr fontId="4"/>
  </si>
  <si>
    <t>展着剤等</t>
    <rPh sb="0" eb="3">
      <t>テンチャクザイ</t>
    </rPh>
    <rPh sb="3" eb="4">
      <t>トウ</t>
    </rPh>
    <phoneticPr fontId="4"/>
  </si>
  <si>
    <t>肥料名</t>
    <rPh sb="0" eb="2">
      <t>ヒリョウ</t>
    </rPh>
    <rPh sb="2" eb="3">
      <t>メイ</t>
    </rPh>
    <phoneticPr fontId="4"/>
  </si>
  <si>
    <t>電気</t>
    <rPh sb="0" eb="2">
      <t>デンキ</t>
    </rPh>
    <phoneticPr fontId="4"/>
  </si>
  <si>
    <t>軽油</t>
    <rPh sb="0" eb="2">
      <t>ケイユ</t>
    </rPh>
    <phoneticPr fontId="4"/>
  </si>
  <si>
    <t>作業名（使用機械）</t>
    <rPh sb="0" eb="2">
      <t>サギョウ</t>
    </rPh>
    <rPh sb="2" eb="3">
      <t>メイ</t>
    </rPh>
    <rPh sb="4" eb="6">
      <t>シヨウ</t>
    </rPh>
    <rPh sb="6" eb="8">
      <t>キカイ</t>
    </rPh>
    <phoneticPr fontId="4"/>
  </si>
  <si>
    <t>混合</t>
    <rPh sb="0" eb="2">
      <t>コンゴウ</t>
    </rPh>
    <phoneticPr fontId="4"/>
  </si>
  <si>
    <t>灯油</t>
    <rPh sb="0" eb="2">
      <t>トウユ</t>
    </rPh>
    <phoneticPr fontId="4"/>
  </si>
  <si>
    <t>資材名</t>
    <rPh sb="0" eb="2">
      <t>シザイ</t>
    </rPh>
    <rPh sb="2" eb="3">
      <t>メイ</t>
    </rPh>
    <phoneticPr fontId="4"/>
  </si>
  <si>
    <t>使用量</t>
    <rPh sb="0" eb="3">
      <t>シヨウリョウ</t>
    </rPh>
    <phoneticPr fontId="4"/>
  </si>
  <si>
    <t>単位</t>
    <rPh sb="0" eb="2">
      <t>タンイ</t>
    </rPh>
    <phoneticPr fontId="4"/>
  </si>
  <si>
    <t>使用期間（年）</t>
    <rPh sb="0" eb="2">
      <t>シヨウ</t>
    </rPh>
    <rPh sb="2" eb="4">
      <t>キカン</t>
    </rPh>
    <rPh sb="5" eb="6">
      <t>ネン</t>
    </rPh>
    <phoneticPr fontId="4"/>
  </si>
  <si>
    <t>金額（1年あたり）</t>
    <rPh sb="4" eb="5">
      <t>ネン</t>
    </rPh>
    <phoneticPr fontId="4"/>
  </si>
  <si>
    <t>枚</t>
    <rPh sb="0" eb="1">
      <t>マイ</t>
    </rPh>
    <phoneticPr fontId="4"/>
  </si>
  <si>
    <t>農具名</t>
    <rPh sb="0" eb="2">
      <t>ノウグ</t>
    </rPh>
    <rPh sb="2" eb="3">
      <t>メイ</t>
    </rPh>
    <phoneticPr fontId="4"/>
  </si>
  <si>
    <t>建物・施設</t>
    <rPh sb="0" eb="2">
      <t>タテモノ</t>
    </rPh>
    <rPh sb="3" eb="5">
      <t>シセツ</t>
    </rPh>
    <phoneticPr fontId="4"/>
  </si>
  <si>
    <t>機械・器具</t>
    <rPh sb="0" eb="2">
      <t>キカイ</t>
    </rPh>
    <rPh sb="3" eb="5">
      <t>キグ</t>
    </rPh>
    <phoneticPr fontId="4"/>
  </si>
  <si>
    <t>右表（ア）</t>
    <phoneticPr fontId="4"/>
  </si>
  <si>
    <t>負担価格の</t>
    <phoneticPr fontId="4"/>
  </si>
  <si>
    <t>販売費・
一般管理費</t>
    <rPh sb="0" eb="3">
      <t>ハンバイヒ</t>
    </rPh>
    <rPh sb="5" eb="7">
      <t>イッパン</t>
    </rPh>
    <rPh sb="7" eb="10">
      <t>カンリヒ</t>
    </rPh>
    <phoneticPr fontId="4"/>
  </si>
  <si>
    <t>※６　資本装備・償却費シート参照</t>
    <rPh sb="3" eb="5">
      <t>シホン</t>
    </rPh>
    <rPh sb="5" eb="7">
      <t>ソウビ</t>
    </rPh>
    <rPh sb="8" eb="10">
      <t>ショウキャク</t>
    </rPh>
    <rPh sb="10" eb="11">
      <t>ヒ</t>
    </rPh>
    <rPh sb="14" eb="16">
      <t>サンショウ</t>
    </rPh>
    <phoneticPr fontId="4"/>
  </si>
  <si>
    <t>売上高　計　①</t>
    <rPh sb="0" eb="2">
      <t>ウリアゲ</t>
    </rPh>
    <rPh sb="2" eb="3">
      <t>ダカ</t>
    </rPh>
    <rPh sb="4" eb="5">
      <t>ケイ</t>
    </rPh>
    <phoneticPr fontId="4"/>
  </si>
  <si>
    <t>売上原価　計　②</t>
    <rPh sb="0" eb="2">
      <t>ウリアゲ</t>
    </rPh>
    <rPh sb="2" eb="4">
      <t>ゲンカ</t>
    </rPh>
    <rPh sb="5" eb="6">
      <t>ケイ</t>
    </rPh>
    <phoneticPr fontId="4"/>
  </si>
  <si>
    <t>販売費・一般管理費　計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</si>
  <si>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売上原価　計</t>
    <phoneticPr fontId="4"/>
  </si>
  <si>
    <t>販売収入</t>
    <rPh sb="0" eb="2">
      <t>ハンバイ</t>
    </rPh>
    <rPh sb="2" eb="4">
      <t>シュウニュウ</t>
    </rPh>
    <phoneticPr fontId="4"/>
  </si>
  <si>
    <t>（１）肥料費</t>
    <rPh sb="3" eb="5">
      <t>ヒリョウ</t>
    </rPh>
    <rPh sb="5" eb="6">
      <t>ヒ</t>
    </rPh>
    <phoneticPr fontId="4"/>
  </si>
  <si>
    <t>（３）動力光熱費</t>
    <rPh sb="3" eb="5">
      <t>ドウリョク</t>
    </rPh>
    <rPh sb="5" eb="8">
      <t>コウネツヒ</t>
    </rPh>
    <phoneticPr fontId="4"/>
  </si>
  <si>
    <t>農　　　　業　　　　経　　　　営　　　　費</t>
    <rPh sb="0" eb="1">
      <t>ノウ</t>
    </rPh>
    <rPh sb="5" eb="6">
      <t>ギョウ</t>
    </rPh>
    <rPh sb="10" eb="11">
      <t>ヘ</t>
    </rPh>
    <rPh sb="15" eb="16">
      <t>エイ</t>
    </rPh>
    <rPh sb="20" eb="21">
      <t>ヒ</t>
    </rPh>
    <phoneticPr fontId="4"/>
  </si>
  <si>
    <t>費　　　　用　　　　の　　　　算　　　　出</t>
    <rPh sb="0" eb="1">
      <t>ヒ</t>
    </rPh>
    <rPh sb="5" eb="6">
      <t>ヨウ</t>
    </rPh>
    <rPh sb="15" eb="16">
      <t>サン</t>
    </rPh>
    <rPh sb="20" eb="21">
      <t>デ</t>
    </rPh>
    <phoneticPr fontId="4"/>
  </si>
  <si>
    <t>粗　　　収　　　益　　　の　　　算　　　出</t>
    <phoneticPr fontId="4"/>
  </si>
  <si>
    <t>売上原価の</t>
    <rPh sb="0" eb="2">
      <t>ウリアゲ</t>
    </rPh>
    <rPh sb="2" eb="4">
      <t>ゲンカ</t>
    </rPh>
    <phoneticPr fontId="4"/>
  </si>
  <si>
    <t>区　分</t>
    <rPh sb="0" eb="1">
      <t>ク</t>
    </rPh>
    <rPh sb="2" eb="3">
      <t>ブン</t>
    </rPh>
    <phoneticPr fontId="6"/>
  </si>
  <si>
    <t>区分</t>
    <rPh sb="0" eb="1">
      <t>ク</t>
    </rPh>
    <rPh sb="1" eb="2">
      <t>ブン</t>
    </rPh>
    <phoneticPr fontId="6"/>
  </si>
  <si>
    <t>取得価格・評価額・負担額</t>
    <rPh sb="0" eb="2">
      <t>シュトク</t>
    </rPh>
    <rPh sb="2" eb="4">
      <t>カカク</t>
    </rPh>
    <rPh sb="5" eb="7">
      <t>ヒョウカ</t>
    </rPh>
    <rPh sb="7" eb="8">
      <t>ガク</t>
    </rPh>
    <rPh sb="9" eb="11">
      <t>フタン</t>
    </rPh>
    <rPh sb="11" eb="12">
      <t>ガク</t>
    </rPh>
    <phoneticPr fontId="6"/>
  </si>
  <si>
    <t>自動車重量税</t>
    <rPh sb="0" eb="3">
      <t>ジドウシャ</t>
    </rPh>
    <rPh sb="3" eb="6">
      <t>ジュウリョウゼイ</t>
    </rPh>
    <phoneticPr fontId="6"/>
  </si>
  <si>
    <t>自動車税</t>
    <rPh sb="0" eb="3">
      <t>ジドウシャ</t>
    </rPh>
    <rPh sb="3" eb="4">
      <t>ゼイ</t>
    </rPh>
    <phoneticPr fontId="6"/>
  </si>
  <si>
    <t>軽自動車税</t>
    <rPh sb="0" eb="1">
      <t>ケイ</t>
    </rPh>
    <rPh sb="1" eb="5">
      <t>ジドウシャゼイ</t>
    </rPh>
    <phoneticPr fontId="6"/>
  </si>
  <si>
    <t>合　　計</t>
    <rPh sb="0" eb="1">
      <t>ア</t>
    </rPh>
    <rPh sb="3" eb="4">
      <t>ケイ</t>
    </rPh>
    <phoneticPr fontId="4"/>
  </si>
  <si>
    <t>（７）共済掛金　等</t>
    <rPh sb="3" eb="5">
      <t>キョウサイ</t>
    </rPh>
    <rPh sb="5" eb="7">
      <t>カケキン</t>
    </rPh>
    <rPh sb="8" eb="9">
      <t>ナド</t>
    </rPh>
    <phoneticPr fontId="6"/>
  </si>
  <si>
    <t>内　容</t>
    <rPh sb="0" eb="1">
      <t>ウチ</t>
    </rPh>
    <rPh sb="2" eb="3">
      <t>カタチ</t>
    </rPh>
    <phoneticPr fontId="6"/>
  </si>
  <si>
    <t>共済掛金</t>
    <rPh sb="0" eb="2">
      <t>キョウサイ</t>
    </rPh>
    <rPh sb="2" eb="4">
      <t>カケキン</t>
    </rPh>
    <phoneticPr fontId="6"/>
  </si>
  <si>
    <t>負担率</t>
    <rPh sb="0" eb="2">
      <t>フタン</t>
    </rPh>
    <rPh sb="2" eb="3">
      <t>リツ</t>
    </rPh>
    <phoneticPr fontId="6"/>
  </si>
  <si>
    <t>評価額・負担額</t>
    <rPh sb="0" eb="3">
      <t>ヒョウカガク</t>
    </rPh>
    <rPh sb="4" eb="6">
      <t>フタン</t>
    </rPh>
    <rPh sb="6" eb="7">
      <t>ガク</t>
    </rPh>
    <phoneticPr fontId="6"/>
  </si>
  <si>
    <t>小計</t>
    <rPh sb="0" eb="2">
      <t>ショウケイ</t>
    </rPh>
    <phoneticPr fontId="6"/>
  </si>
  <si>
    <t>（４）租税公課</t>
    <rPh sb="3" eb="5">
      <t>ソゼイ</t>
    </rPh>
    <rPh sb="5" eb="7">
      <t>コウカ</t>
    </rPh>
    <phoneticPr fontId="6"/>
  </si>
  <si>
    <t>（５）諸材料費（使用可能期間を想定して算出）</t>
    <rPh sb="3" eb="4">
      <t>ショ</t>
    </rPh>
    <rPh sb="4" eb="7">
      <t>ザイリョウヒ</t>
    </rPh>
    <rPh sb="8" eb="10">
      <t>シヨウ</t>
    </rPh>
    <rPh sb="10" eb="12">
      <t>カノウ</t>
    </rPh>
    <rPh sb="12" eb="14">
      <t>キカン</t>
    </rPh>
    <rPh sb="15" eb="17">
      <t>ソウテイ</t>
    </rPh>
    <rPh sb="19" eb="21">
      <t>サンシュツ</t>
    </rPh>
    <phoneticPr fontId="4"/>
  </si>
  <si>
    <t>（６）小農具費（使用可能期間を想定して算出）</t>
    <rPh sb="3" eb="6">
      <t>ショウノウグ</t>
    </rPh>
    <rPh sb="6" eb="7">
      <t>ヒ</t>
    </rPh>
    <phoneticPr fontId="4"/>
  </si>
  <si>
    <t>軽トラック</t>
    <rPh sb="0" eb="1">
      <t>ケイ</t>
    </rPh>
    <phoneticPr fontId="4"/>
  </si>
  <si>
    <t>保険料</t>
    <rPh sb="0" eb="3">
      <t>ホケンリョウ</t>
    </rPh>
    <phoneticPr fontId="4"/>
  </si>
  <si>
    <t>自賠責保険</t>
    <rPh sb="0" eb="3">
      <t>ジバイセキ</t>
    </rPh>
    <rPh sb="3" eb="5">
      <t>ホケン</t>
    </rPh>
    <phoneticPr fontId="4"/>
  </si>
  <si>
    <t>任意保険</t>
    <rPh sb="0" eb="2">
      <t>ニンイ</t>
    </rPh>
    <rPh sb="2" eb="4">
      <t>ホケン</t>
    </rPh>
    <phoneticPr fontId="4"/>
  </si>
  <si>
    <t>作目：</t>
  </si>
  <si>
    <t>作型：</t>
  </si>
  <si>
    <t>月別平均価格の推移</t>
  </si>
  <si>
    <t>平均</t>
  </si>
  <si>
    <t>平　　均</t>
  </si>
  <si>
    <t>月</t>
    <rPh sb="0" eb="1">
      <t>ツキ</t>
    </rPh>
    <phoneticPr fontId="4"/>
  </si>
  <si>
    <t>販売量</t>
    <phoneticPr fontId="4"/>
  </si>
  <si>
    <t>販売量</t>
    <phoneticPr fontId="4"/>
  </si>
  <si>
    <t>数量</t>
    <phoneticPr fontId="4"/>
  </si>
  <si>
    <t>重油</t>
    <rPh sb="0" eb="2">
      <t>ジュウユ</t>
    </rPh>
    <phoneticPr fontId="4"/>
  </si>
  <si>
    <t>研修費</t>
    <rPh sb="0" eb="3">
      <t>ケンシュウヒ</t>
    </rPh>
    <phoneticPr fontId="4"/>
  </si>
  <si>
    <t>管理雑費</t>
    <rPh sb="0" eb="2">
      <t>カンリ</t>
    </rPh>
    <rPh sb="2" eb="4">
      <t>ザッピ</t>
    </rPh>
    <phoneticPr fontId="4"/>
  </si>
  <si>
    <t>農業経営費</t>
    <rPh sb="0" eb="2">
      <t>ノウギョウ</t>
    </rPh>
    <rPh sb="2" eb="4">
      <t>ケイエイ</t>
    </rPh>
    <rPh sb="4" eb="5">
      <t>ヒ</t>
    </rPh>
    <phoneticPr fontId="4"/>
  </si>
  <si>
    <t>販売費・一般管理費　計　③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</si>
  <si>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雇用労賃　④</t>
    <rPh sb="0" eb="2">
      <t>コヨウ</t>
    </rPh>
    <rPh sb="2" eb="4">
      <t>ロウチン</t>
    </rPh>
    <phoneticPr fontId="4"/>
  </si>
  <si>
    <t>経営費　計　⑤=②+③+④　</t>
    <rPh sb="0" eb="2">
      <t>ケイエイ</t>
    </rPh>
    <rPh sb="2" eb="3">
      <t>ヒ</t>
    </rPh>
    <rPh sb="4" eb="5">
      <t>ケイ</t>
    </rPh>
    <phoneticPr fontId="4"/>
  </si>
  <si>
    <t>雇用労賃=</t>
    <rPh sb="0" eb="2">
      <t>コヨウ</t>
    </rPh>
    <rPh sb="2" eb="4">
      <t>ロウチン</t>
    </rPh>
    <phoneticPr fontId="4"/>
  </si>
  <si>
    <t>円/時間</t>
    <rPh sb="0" eb="1">
      <t>エン</t>
    </rPh>
    <rPh sb="2" eb="4">
      <t>ジカン</t>
    </rPh>
    <phoneticPr fontId="4"/>
  </si>
  <si>
    <t>所　　得　⑥=①-⑤</t>
    <rPh sb="0" eb="1">
      <t>トコロ</t>
    </rPh>
    <rPh sb="3" eb="4">
      <t>エ</t>
    </rPh>
    <phoneticPr fontId="4"/>
  </si>
  <si>
    <t>所　得　率　⑦=⑥÷①</t>
    <rPh sb="0" eb="1">
      <t>トコロ</t>
    </rPh>
    <rPh sb="2" eb="3">
      <t>エ</t>
    </rPh>
    <rPh sb="4" eb="5">
      <t>リツ</t>
    </rPh>
    <phoneticPr fontId="4"/>
  </si>
  <si>
    <t>家族労働時間</t>
    <rPh sb="0" eb="2">
      <t>カゾク</t>
    </rPh>
    <rPh sb="2" eb="4">
      <t>ロウドウ</t>
    </rPh>
    <rPh sb="4" eb="6">
      <t>ジカン</t>
    </rPh>
    <phoneticPr fontId="4"/>
  </si>
  <si>
    <t>時間</t>
    <rPh sb="0" eb="2">
      <t>ジカン</t>
    </rPh>
    <phoneticPr fontId="4"/>
  </si>
  <si>
    <t>雇用労働時間</t>
    <rPh sb="0" eb="2">
      <t>コヨウ</t>
    </rPh>
    <rPh sb="2" eb="4">
      <t>ロウドウ</t>
    </rPh>
    <rPh sb="4" eb="6">
      <t>ジカン</t>
    </rPh>
    <phoneticPr fontId="4"/>
  </si>
  <si>
    <t>所要労働時間　⑧</t>
    <rPh sb="0" eb="2">
      <t>ショヨウ</t>
    </rPh>
    <rPh sb="2" eb="4">
      <t>ロウドウ</t>
    </rPh>
    <rPh sb="4" eb="6">
      <t>ジカン</t>
    </rPh>
    <phoneticPr fontId="4"/>
  </si>
  <si>
    <t>家族労働時間当たり所得　⑨=⑥÷家族労働時間</t>
    <rPh sb="0" eb="2">
      <t>カゾク</t>
    </rPh>
    <rPh sb="2" eb="4">
      <t>ロウドウ</t>
    </rPh>
    <rPh sb="4" eb="6">
      <t>ジカン</t>
    </rPh>
    <rPh sb="6" eb="7">
      <t>ア</t>
    </rPh>
    <rPh sb="9" eb="10">
      <t>ドコロ</t>
    </rPh>
    <rPh sb="10" eb="11">
      <t>エ</t>
    </rPh>
    <rPh sb="16" eb="18">
      <t>カゾク</t>
    </rPh>
    <rPh sb="18" eb="20">
      <t>ロウドウ</t>
    </rPh>
    <rPh sb="20" eb="22">
      <t>ジカン</t>
    </rPh>
    <phoneticPr fontId="4"/>
  </si>
  <si>
    <t>備　　　　　　　　　　　　　　　　　　　　考</t>
    <rPh sb="0" eb="1">
      <t>ソナエ</t>
    </rPh>
    <rPh sb="21" eb="22">
      <t>コウ</t>
    </rPh>
    <phoneticPr fontId="4"/>
  </si>
  <si>
    <t>区　　　　　　　　　　　　　　　　　　　　分</t>
    <rPh sb="0" eb="1">
      <t>ク</t>
    </rPh>
    <rPh sb="21" eb="22">
      <t>ブン</t>
    </rPh>
    <phoneticPr fontId="4"/>
  </si>
  <si>
    <t>売上原価（労賃を除く）</t>
    <rPh sb="0" eb="2">
      <t>ウリアゲ</t>
    </rPh>
    <rPh sb="2" eb="4">
      <t>ゲンカ</t>
    </rPh>
    <rPh sb="5" eb="7">
      <t>ロウチン</t>
    </rPh>
    <rPh sb="8" eb="9">
      <t>ノゾ</t>
    </rPh>
    <phoneticPr fontId="4"/>
  </si>
  <si>
    <t>販売費・一般管理費の</t>
    <rPh sb="0" eb="3">
      <t>ハンバイヒ</t>
    </rPh>
    <rPh sb="4" eb="6">
      <t>イッパン</t>
    </rPh>
    <rPh sb="6" eb="9">
      <t>カンリヒ</t>
    </rPh>
    <phoneticPr fontId="4"/>
  </si>
  <si>
    <t>　　　　　　　　　　　　　　　　　　　　　月
　　　年</t>
    <rPh sb="21" eb="22">
      <t>ツキ</t>
    </rPh>
    <rPh sb="26" eb="27">
      <t>ネン</t>
    </rPh>
    <phoneticPr fontId="4"/>
  </si>
  <si>
    <t>（広島県産）</t>
    <rPh sb="1" eb="5">
      <t>ヒロシマケンサン</t>
    </rPh>
    <phoneticPr fontId="4"/>
  </si>
  <si>
    <t>ℓ・kw／時</t>
    <rPh sb="5" eb="6">
      <t>ジ</t>
    </rPh>
    <phoneticPr fontId="4"/>
  </si>
  <si>
    <t>定植</t>
    <rPh sb="0" eb="2">
      <t>テイショク</t>
    </rPh>
    <phoneticPr fontId="4"/>
  </si>
  <si>
    <t>止め土</t>
    <rPh sb="0" eb="1">
      <t>ト</t>
    </rPh>
    <rPh sb="2" eb="3">
      <t>ツチ</t>
    </rPh>
    <phoneticPr fontId="4"/>
  </si>
  <si>
    <t>収穫</t>
    <rPh sb="0" eb="2">
      <t>シュウカク</t>
    </rPh>
    <phoneticPr fontId="4"/>
  </si>
  <si>
    <t>夏ねぎ</t>
    <rPh sb="0" eb="1">
      <t>ナツ</t>
    </rPh>
    <phoneticPr fontId="4"/>
  </si>
  <si>
    <t>牛糞堆肥</t>
    <rPh sb="0" eb="2">
      <t>ギュウフン</t>
    </rPh>
    <rPh sb="2" eb="4">
      <t>タイヒ</t>
    </rPh>
    <phoneticPr fontId="4"/>
  </si>
  <si>
    <t>白ねぎ</t>
    <rPh sb="0" eb="1">
      <t>シロ</t>
    </rPh>
    <phoneticPr fontId="3"/>
  </si>
  <si>
    <t>全域</t>
    <rPh sb="0" eb="1">
      <t>ゼンイキ</t>
    </rPh>
    <phoneticPr fontId="3"/>
  </si>
  <si>
    <t>1ha</t>
    <phoneticPr fontId="4"/>
  </si>
  <si>
    <t>個人選果・共同出荷</t>
    <rPh sb="0" eb="2">
      <t>コジン</t>
    </rPh>
    <rPh sb="2" eb="3">
      <t>セン</t>
    </rPh>
    <rPh sb="3" eb="4">
      <t>カ</t>
    </rPh>
    <rPh sb="5" eb="7">
      <t>キョウドウ</t>
    </rPh>
    <rPh sb="7" eb="9">
      <t>シュッカ</t>
    </rPh>
    <phoneticPr fontId="3"/>
  </si>
  <si>
    <t>３～５人</t>
    <rPh sb="3" eb="4">
      <t>ニン</t>
    </rPh>
    <phoneticPr fontId="4"/>
  </si>
  <si>
    <t>2（動噴使用時）</t>
    <rPh sb="2" eb="4">
      <t>ドウフン</t>
    </rPh>
    <rPh sb="4" eb="6">
      <t>シヨウ</t>
    </rPh>
    <rPh sb="6" eb="7">
      <t>ジ</t>
    </rPh>
    <phoneticPr fontId="4"/>
  </si>
  <si>
    <t>全期間</t>
    <rPh sb="0" eb="3">
      <t>ゼンキカン</t>
    </rPh>
    <phoneticPr fontId="4"/>
  </si>
  <si>
    <t>土寄せ①②</t>
    <rPh sb="0" eb="1">
      <t>ツチ</t>
    </rPh>
    <rPh sb="1" eb="2">
      <t>ヨ</t>
    </rPh>
    <phoneticPr fontId="4"/>
  </si>
  <si>
    <t>埋戻し①②</t>
    <rPh sb="0" eb="2">
      <t>ウメモド</t>
    </rPh>
    <phoneticPr fontId="4"/>
  </si>
  <si>
    <t>病害虫防除</t>
    <rPh sb="0" eb="3">
      <t>ビョウガイチュウ</t>
    </rPh>
    <rPh sb="3" eb="5">
      <t>ボウジョ</t>
    </rPh>
    <phoneticPr fontId="4"/>
  </si>
  <si>
    <t>除草</t>
    <rPh sb="0" eb="2">
      <t>ジョソウ</t>
    </rPh>
    <phoneticPr fontId="4"/>
  </si>
  <si>
    <t>耕起・整地</t>
    <rPh sb="0" eb="2">
      <t>コウキ</t>
    </rPh>
    <rPh sb="3" eb="5">
      <t>セイチ</t>
    </rPh>
    <phoneticPr fontId="4"/>
  </si>
  <si>
    <t>露地（夏：10a，秋：40a，冬：50a）</t>
    <rPh sb="0" eb="2">
      <t>ロジ</t>
    </rPh>
    <rPh sb="3" eb="4">
      <t>ナツ</t>
    </rPh>
    <rPh sb="9" eb="10">
      <t>アキ</t>
    </rPh>
    <rPh sb="15" eb="16">
      <t>フユ</t>
    </rPh>
    <phoneticPr fontId="4"/>
  </si>
  <si>
    <t>白ねぎ</t>
    <rPh sb="0" eb="1">
      <t>シロ</t>
    </rPh>
    <phoneticPr fontId="4"/>
  </si>
  <si>
    <t>作　業　別</t>
    <phoneticPr fontId="4"/>
  </si>
  <si>
    <t>追肥</t>
    <rPh sb="0" eb="2">
      <t>ツイヒ</t>
    </rPh>
    <phoneticPr fontId="4"/>
  </si>
  <si>
    <t>本作目
負担割合</t>
    <phoneticPr fontId="4"/>
  </si>
  <si>
    <t>①（円）</t>
    <phoneticPr fontId="4"/>
  </si>
  <si>
    <t>②（％）</t>
    <phoneticPr fontId="4"/>
  </si>
  <si>
    <t>④ （％）</t>
    <phoneticPr fontId="4"/>
  </si>
  <si>
    <t>⑥（％）</t>
    <phoneticPr fontId="4"/>
  </si>
  <si>
    <t>⑧（年）</t>
    <phoneticPr fontId="4"/>
  </si>
  <si>
    <t>㎡</t>
    <phoneticPr fontId="4"/>
  </si>
  <si>
    <t>鉄パイプ</t>
  </si>
  <si>
    <t>サブソイラー</t>
    <phoneticPr fontId="15"/>
  </si>
  <si>
    <t>深耕ロータリー</t>
    <rPh sb="0" eb="1">
      <t>シン</t>
    </rPh>
    <rPh sb="1" eb="2">
      <t>コウ</t>
    </rPh>
    <phoneticPr fontId="15"/>
  </si>
  <si>
    <t>動噴</t>
    <rPh sb="0" eb="2">
      <t>ドウフン</t>
    </rPh>
    <phoneticPr fontId="15"/>
  </si>
  <si>
    <t>セット動噴</t>
    <rPh sb="3" eb="5">
      <t>ドウフン</t>
    </rPh>
    <phoneticPr fontId="15"/>
  </si>
  <si>
    <t>管理機</t>
    <rPh sb="0" eb="2">
      <t>カンリ</t>
    </rPh>
    <rPh sb="2" eb="3">
      <t>キ</t>
    </rPh>
    <phoneticPr fontId="15"/>
  </si>
  <si>
    <t>RK650（6.3ｐｓ）</t>
    <phoneticPr fontId="15"/>
  </si>
  <si>
    <t>管理機アタッチ</t>
    <rPh sb="0" eb="2">
      <t>カンリ</t>
    </rPh>
    <rPh sb="2" eb="3">
      <t>キ</t>
    </rPh>
    <phoneticPr fontId="15"/>
  </si>
  <si>
    <t>溝掘り・片排土・中耕ローター
掘り取り機・培土機</t>
    <rPh sb="0" eb="1">
      <t>ミゾ</t>
    </rPh>
    <rPh sb="1" eb="2">
      <t>ホ</t>
    </rPh>
    <rPh sb="4" eb="5">
      <t>カタ</t>
    </rPh>
    <rPh sb="5" eb="7">
      <t>ハイド</t>
    </rPh>
    <rPh sb="8" eb="10">
      <t>チュウコウ</t>
    </rPh>
    <rPh sb="15" eb="16">
      <t>ホ</t>
    </rPh>
    <rPh sb="17" eb="18">
      <t>ト</t>
    </rPh>
    <rPh sb="19" eb="20">
      <t>キ</t>
    </rPh>
    <rPh sb="21" eb="22">
      <t>バイ</t>
    </rPh>
    <rPh sb="22" eb="23">
      <t>ド</t>
    </rPh>
    <rPh sb="23" eb="24">
      <t>キ</t>
    </rPh>
    <phoneticPr fontId="15"/>
  </si>
  <si>
    <t>根切・葉切り機</t>
    <rPh sb="0" eb="2">
      <t>ネキ</t>
    </rPh>
    <rPh sb="3" eb="5">
      <t>ハキ</t>
    </rPh>
    <rPh sb="6" eb="7">
      <t>キ</t>
    </rPh>
    <phoneticPr fontId="15"/>
  </si>
  <si>
    <t>TNM-21DU-1</t>
    <phoneticPr fontId="15"/>
  </si>
  <si>
    <t>皮剥き機</t>
    <rPh sb="0" eb="1">
      <t>カワ</t>
    </rPh>
    <rPh sb="1" eb="2">
      <t>ム</t>
    </rPh>
    <rPh sb="3" eb="4">
      <t>キ</t>
    </rPh>
    <phoneticPr fontId="15"/>
  </si>
  <si>
    <t>MT-36</t>
  </si>
  <si>
    <t>コンプレッサー</t>
    <phoneticPr fontId="15"/>
  </si>
  <si>
    <t>7.5ｐｓ</t>
    <phoneticPr fontId="15"/>
  </si>
  <si>
    <t>結束機＋2連スイッチ</t>
    <rPh sb="0" eb="2">
      <t>ケッソク</t>
    </rPh>
    <rPh sb="2" eb="3">
      <t>キ</t>
    </rPh>
    <rPh sb="5" eb="6">
      <t>レン</t>
    </rPh>
    <phoneticPr fontId="15"/>
  </si>
  <si>
    <t>自動</t>
    <rPh sb="0" eb="2">
      <t>ジドウ</t>
    </rPh>
    <phoneticPr fontId="15"/>
  </si>
  <si>
    <t>ひっぱりくん</t>
    <phoneticPr fontId="15"/>
  </si>
  <si>
    <t>HP-6</t>
    <phoneticPr fontId="4"/>
  </si>
  <si>
    <t>　　合　　計</t>
    <phoneticPr fontId="4"/>
  </si>
  <si>
    <t>（全産地）</t>
    <phoneticPr fontId="4"/>
  </si>
  <si>
    <t>平成21年</t>
    <phoneticPr fontId="4"/>
  </si>
  <si>
    <t>平成22年</t>
  </si>
  <si>
    <t>平成23年</t>
  </si>
  <si>
    <t>平成24年</t>
  </si>
  <si>
    <t>平成25年</t>
  </si>
  <si>
    <t>単価</t>
    <phoneticPr fontId="4"/>
  </si>
  <si>
    <t>t</t>
    <phoneticPr fontId="4"/>
  </si>
  <si>
    <t>収穫ゴザ</t>
    <rPh sb="0" eb="2">
      <t>シュウカク</t>
    </rPh>
    <phoneticPr fontId="4"/>
  </si>
  <si>
    <t>耕起・整地（トラクター・深耕ロータリー）</t>
    <rPh sb="0" eb="2">
      <t>コウキ</t>
    </rPh>
    <rPh sb="3" eb="5">
      <t>セイチ</t>
    </rPh>
    <rPh sb="12" eb="14">
      <t>シンコウ</t>
    </rPh>
    <phoneticPr fontId="4"/>
  </si>
  <si>
    <t>小　計</t>
    <phoneticPr fontId="4"/>
  </si>
  <si>
    <t>ガソリン</t>
    <phoneticPr fontId="4"/>
  </si>
  <si>
    <t>植え溝掘り（管理機）</t>
    <rPh sb="0" eb="1">
      <t>ウ</t>
    </rPh>
    <rPh sb="2" eb="3">
      <t>ミゾ</t>
    </rPh>
    <rPh sb="3" eb="4">
      <t>ホ</t>
    </rPh>
    <rPh sb="6" eb="8">
      <t>カンリ</t>
    </rPh>
    <rPh sb="8" eb="9">
      <t>キ</t>
    </rPh>
    <phoneticPr fontId="4"/>
  </si>
  <si>
    <t>ｋｇ</t>
    <phoneticPr fontId="4"/>
  </si>
  <si>
    <t>防除（動力噴霧機）</t>
    <rPh sb="0" eb="2">
      <t>ボウジョ</t>
    </rPh>
    <rPh sb="3" eb="5">
      <t>ドウリョク</t>
    </rPh>
    <rPh sb="5" eb="7">
      <t>フンム</t>
    </rPh>
    <rPh sb="7" eb="8">
      <t>キ</t>
    </rPh>
    <phoneticPr fontId="4"/>
  </si>
  <si>
    <t>ｋｇ</t>
    <phoneticPr fontId="4"/>
  </si>
  <si>
    <t>除草（動力噴霧機）</t>
    <rPh sb="0" eb="2">
      <t>ジョソウ</t>
    </rPh>
    <rPh sb="3" eb="5">
      <t>ドウリョク</t>
    </rPh>
    <rPh sb="5" eb="7">
      <t>フンム</t>
    </rPh>
    <rPh sb="7" eb="8">
      <t>キ</t>
    </rPh>
    <phoneticPr fontId="4"/>
  </si>
  <si>
    <t>土寄せ（管理機）</t>
    <rPh sb="0" eb="2">
      <t>ツチヨ</t>
    </rPh>
    <rPh sb="4" eb="6">
      <t>カンリ</t>
    </rPh>
    <rPh sb="6" eb="7">
      <t>キ</t>
    </rPh>
    <phoneticPr fontId="4"/>
  </si>
  <si>
    <t>小　計</t>
    <phoneticPr fontId="4"/>
  </si>
  <si>
    <t>小　計</t>
    <phoneticPr fontId="4"/>
  </si>
  <si>
    <t>小　計</t>
    <phoneticPr fontId="4"/>
  </si>
  <si>
    <t>負担面積（ha）</t>
    <rPh sb="0" eb="2">
      <t>フタン</t>
    </rPh>
    <rPh sb="2" eb="4">
      <t>メンセキ</t>
    </rPh>
    <phoneticPr fontId="4"/>
  </si>
  <si>
    <t>（２）農薬費</t>
    <phoneticPr fontId="4"/>
  </si>
  <si>
    <t>小　計</t>
    <phoneticPr fontId="4"/>
  </si>
  <si>
    <t>kg</t>
    <phoneticPr fontId="4"/>
  </si>
  <si>
    <t>皮むき機（コンプレッサー）</t>
    <rPh sb="0" eb="1">
      <t>カワ</t>
    </rPh>
    <rPh sb="3" eb="4">
      <t>キ</t>
    </rPh>
    <phoneticPr fontId="4"/>
  </si>
  <si>
    <t>kg</t>
    <phoneticPr fontId="4"/>
  </si>
  <si>
    <t>小　計</t>
    <phoneticPr fontId="4"/>
  </si>
  <si>
    <t>金額</t>
    <phoneticPr fontId="4"/>
  </si>
  <si>
    <t>kg</t>
    <phoneticPr fontId="4"/>
  </si>
  <si>
    <t>20ps程度</t>
    <rPh sb="4" eb="6">
      <t>テイド</t>
    </rPh>
    <phoneticPr fontId="15"/>
  </si>
  <si>
    <t>20～30ps程度</t>
    <rPh sb="7" eb="9">
      <t>テイド</t>
    </rPh>
    <phoneticPr fontId="15"/>
  </si>
  <si>
    <t>トラクター</t>
    <phoneticPr fontId="4"/>
  </si>
  <si>
    <t>（イ）肥料名</t>
    <phoneticPr fontId="4"/>
  </si>
  <si>
    <t>数量</t>
    <phoneticPr fontId="4"/>
  </si>
  <si>
    <t>（ｔ）</t>
    <phoneticPr fontId="4"/>
  </si>
  <si>
    <t>化学肥料</t>
    <rPh sb="0" eb="2">
      <t>カガク</t>
    </rPh>
    <rPh sb="2" eb="4">
      <t>ヒリョウ</t>
    </rPh>
    <phoneticPr fontId="4"/>
  </si>
  <si>
    <t>（ｋｇ）</t>
    <phoneticPr fontId="4"/>
  </si>
  <si>
    <t>（ウ）農薬名</t>
    <phoneticPr fontId="4"/>
  </si>
  <si>
    <t>２種類</t>
    <phoneticPr fontId="4"/>
  </si>
  <si>
    <t>展着剤</t>
    <rPh sb="0" eb="3">
      <t>テンチャクザイ</t>
    </rPh>
    <phoneticPr fontId="4"/>
  </si>
  <si>
    <t>１種類</t>
    <phoneticPr fontId="4"/>
  </si>
  <si>
    <t>（エ）燃料名</t>
    <phoneticPr fontId="4"/>
  </si>
  <si>
    <t>軽油</t>
    <phoneticPr fontId="4"/>
  </si>
  <si>
    <t>ガソリン</t>
    <phoneticPr fontId="4"/>
  </si>
  <si>
    <t>潤滑油</t>
    <phoneticPr fontId="4"/>
  </si>
  <si>
    <t>燃料費の</t>
    <phoneticPr fontId="4"/>
  </si>
  <si>
    <t>混合</t>
    <phoneticPr fontId="4"/>
  </si>
  <si>
    <t>灯油</t>
    <phoneticPr fontId="4"/>
  </si>
  <si>
    <t>電気</t>
    <phoneticPr fontId="4"/>
  </si>
  <si>
    <t>kg/苗１枚</t>
    <rPh sb="3" eb="4">
      <t>ナエ</t>
    </rPh>
    <rPh sb="5" eb="6">
      <t>マイ</t>
    </rPh>
    <phoneticPr fontId="4"/>
  </si>
  <si>
    <t>ｍｌ</t>
    <phoneticPr fontId="4"/>
  </si>
  <si>
    <t>ｇ</t>
    <phoneticPr fontId="4"/>
  </si>
  <si>
    <t>10a機械</t>
    <phoneticPr fontId="4"/>
  </si>
  <si>
    <t>20ｐｓ～30ｐｓ程度</t>
    <rPh sb="9" eb="11">
      <t>テイド</t>
    </rPh>
    <phoneticPr fontId="4"/>
  </si>
  <si>
    <t>白ねぎ(８～９月どり）</t>
    <rPh sb="0" eb="1">
      <t>シロ</t>
    </rPh>
    <rPh sb="7" eb="8">
      <t>ガツ</t>
    </rPh>
    <phoneticPr fontId="4"/>
  </si>
  <si>
    <t>白ねぎ（12～1月どり）</t>
    <rPh sb="0" eb="1">
      <t>シロ</t>
    </rPh>
    <rPh sb="8" eb="9">
      <t>ガツ</t>
    </rPh>
    <phoneticPr fontId="4"/>
  </si>
  <si>
    <t>８～９月どり</t>
    <rPh sb="3" eb="4">
      <t>ガツ</t>
    </rPh>
    <phoneticPr fontId="4"/>
  </si>
  <si>
    <t>12～1月どり</t>
    <rPh sb="4" eb="5">
      <t>ガツ</t>
    </rPh>
    <phoneticPr fontId="4"/>
  </si>
  <si>
    <t>露地：12～1月どり</t>
    <rPh sb="0" eb="2">
      <t>ロジ</t>
    </rPh>
    <rPh sb="7" eb="8">
      <t>ガツ</t>
    </rPh>
    <phoneticPr fontId="4"/>
  </si>
  <si>
    <t>露地：８～９月どり</t>
    <rPh sb="0" eb="2">
      <t>ロジ</t>
    </rPh>
    <rPh sb="6" eb="7">
      <t>ガツ</t>
    </rPh>
    <phoneticPr fontId="4"/>
  </si>
  <si>
    <t>露地</t>
    <rPh sb="0" eb="2">
      <t>ロジ</t>
    </rPh>
    <phoneticPr fontId="4"/>
  </si>
  <si>
    <t>軽トラック</t>
    <rPh sb="0" eb="1">
      <t>ケイ</t>
    </rPh>
    <phoneticPr fontId="4"/>
  </si>
  <si>
    <t>台</t>
    <rPh sb="0" eb="1">
      <t>ダイ</t>
    </rPh>
    <phoneticPr fontId="4"/>
  </si>
  <si>
    <t>作業場</t>
    <rPh sb="0" eb="2">
      <t>サギョウ</t>
    </rPh>
    <rPh sb="2" eb="3">
      <t>バ</t>
    </rPh>
    <phoneticPr fontId="4"/>
  </si>
  <si>
    <t>育苗パイプハウス</t>
    <rPh sb="0" eb="2">
      <t>イクビョウ</t>
    </rPh>
    <phoneticPr fontId="4"/>
  </si>
  <si>
    <t>負担面積（a）</t>
    <rPh sb="0" eb="2">
      <t>フタン</t>
    </rPh>
    <rPh sb="2" eb="4">
      <t>メンセキ</t>
    </rPh>
    <phoneticPr fontId="4"/>
  </si>
  <si>
    <t>水田転換初年度～３年</t>
    <rPh sb="0" eb="2">
      <t>スイデン</t>
    </rPh>
    <rPh sb="2" eb="4">
      <t>テンカン</t>
    </rPh>
    <rPh sb="4" eb="7">
      <t>ショネンド</t>
    </rPh>
    <rPh sb="9" eb="10">
      <t>ネン</t>
    </rPh>
    <phoneticPr fontId="4"/>
  </si>
  <si>
    <t>（２）労働需給（経営体）</t>
    <rPh sb="3" eb="5">
      <t>ロウドウ</t>
    </rPh>
    <rPh sb="5" eb="7">
      <t>ジュキュウ</t>
    </rPh>
    <rPh sb="8" eb="10">
      <t>ケイエイ</t>
    </rPh>
    <phoneticPr fontId="4"/>
  </si>
  <si>
    <t>設定規模</t>
    <rPh sb="0" eb="2">
      <t>セッテイ</t>
    </rPh>
    <rPh sb="2" eb="4">
      <t>キボ</t>
    </rPh>
    <phoneticPr fontId="4"/>
  </si>
  <si>
    <t>旬　別　計　①</t>
    <phoneticPr fontId="4"/>
  </si>
  <si>
    <t>月　  　計</t>
    <phoneticPr fontId="4"/>
  </si>
  <si>
    <t>保有労働力</t>
    <rPh sb="0" eb="2">
      <t>ホユウ</t>
    </rPh>
    <rPh sb="2" eb="5">
      <t>ロウドウリョク</t>
    </rPh>
    <phoneticPr fontId="4"/>
  </si>
  <si>
    <t>Ａ</t>
    <phoneticPr fontId="4"/>
  </si>
  <si>
    <t>Ｂ</t>
    <phoneticPr fontId="4"/>
  </si>
  <si>
    <t>C</t>
    <phoneticPr fontId="4"/>
  </si>
  <si>
    <t>計　②</t>
    <rPh sb="0" eb="1">
      <t>ケイ</t>
    </rPh>
    <phoneticPr fontId="4"/>
  </si>
  <si>
    <t>過不足労働力　③=②-①</t>
    <phoneticPr fontId="4"/>
  </si>
  <si>
    <t>雇用労働力</t>
    <phoneticPr fontId="4"/>
  </si>
  <si>
    <t>３　標準技術（白ねぎ）</t>
    <rPh sb="2" eb="4">
      <t>ヒョウジュン</t>
    </rPh>
    <rPh sb="4" eb="6">
      <t>ギジュツ</t>
    </rPh>
    <rPh sb="7" eb="8">
      <t>シロ</t>
    </rPh>
    <phoneticPr fontId="4"/>
  </si>
  <si>
    <t>６　固定資本装備と減価償却費（10a当たり・1年当たり）</t>
    <rPh sb="18" eb="19">
      <t>ア</t>
    </rPh>
    <rPh sb="23" eb="24">
      <t>ネン</t>
    </rPh>
    <rPh sb="24" eb="25">
      <t>ア</t>
    </rPh>
    <phoneticPr fontId="4"/>
  </si>
  <si>
    <t>８　経費の算出基礎（白ねぎ，10a当たり）</t>
    <rPh sb="2" eb="4">
      <t>ケイヒ</t>
    </rPh>
    <rPh sb="5" eb="7">
      <t>サンシュツ</t>
    </rPh>
    <rPh sb="7" eb="9">
      <t>キソ</t>
    </rPh>
    <rPh sb="10" eb="11">
      <t>シロ</t>
    </rPh>
    <rPh sb="17" eb="18">
      <t>ア</t>
    </rPh>
    <phoneticPr fontId="4"/>
  </si>
  <si>
    <t>鍬</t>
    <rPh sb="0" eb="1">
      <t>クワ</t>
    </rPh>
    <phoneticPr fontId="4"/>
  </si>
  <si>
    <t>はさみ</t>
    <phoneticPr fontId="4"/>
  </si>
  <si>
    <t>ａ</t>
    <phoneticPr fontId="4"/>
  </si>
  <si>
    <t>本</t>
    <rPh sb="0" eb="1">
      <t>ホン</t>
    </rPh>
    <phoneticPr fontId="4"/>
  </si>
  <si>
    <t>右表（粗収益の算出基礎）広島中央卸売市場広島産５カ年平均</t>
    <rPh sb="0" eb="1">
      <t>ミギ</t>
    </rPh>
    <rPh sb="1" eb="2">
      <t>ヒョウ</t>
    </rPh>
    <rPh sb="3" eb="4">
      <t>ソ</t>
    </rPh>
    <rPh sb="4" eb="6">
      <t>シュウエキ</t>
    </rPh>
    <rPh sb="7" eb="9">
      <t>サンシュツ</t>
    </rPh>
    <rPh sb="9" eb="11">
      <t>キソ</t>
    </rPh>
    <rPh sb="12" eb="14">
      <t>ヒロシマ</t>
    </rPh>
    <rPh sb="14" eb="16">
      <t>チュウオウ</t>
    </rPh>
    <rPh sb="16" eb="18">
      <t>オロシウリ</t>
    </rPh>
    <rPh sb="18" eb="20">
      <t>シジョウ</t>
    </rPh>
    <rPh sb="20" eb="22">
      <t>ヒロシマ</t>
    </rPh>
    <rPh sb="22" eb="23">
      <t>サン</t>
    </rPh>
    <rPh sb="25" eb="26">
      <t>ネン</t>
    </rPh>
    <rPh sb="26" eb="28">
      <t>ヘイキン</t>
    </rPh>
    <phoneticPr fontId="4"/>
  </si>
  <si>
    <t>右表（粗収益の算出基礎）広島中央卸売市場広島産５カ年平均</t>
    <rPh sb="0" eb="1">
      <t>ミギ</t>
    </rPh>
    <rPh sb="1" eb="2">
      <t>ヒョウ</t>
    </rPh>
    <rPh sb="3" eb="4">
      <t>ソ</t>
    </rPh>
    <rPh sb="4" eb="6">
      <t>シュウエキ</t>
    </rPh>
    <rPh sb="7" eb="9">
      <t>サンシュツ</t>
    </rPh>
    <rPh sb="9" eb="11">
      <t>キソ</t>
    </rPh>
    <phoneticPr fontId="4"/>
  </si>
  <si>
    <t>園芸施設共済</t>
    <rPh sb="0" eb="2">
      <t>エンゲイ</t>
    </rPh>
    <rPh sb="2" eb="4">
      <t>シセツ</t>
    </rPh>
    <rPh sb="4" eb="6">
      <t>キョウサイ</t>
    </rPh>
    <phoneticPr fontId="4"/>
  </si>
  <si>
    <t>５　作業別・旬別作業時間（白ねぎ，10a当たり）</t>
    <rPh sb="13" eb="14">
      <t>シロ</t>
    </rPh>
    <phoneticPr fontId="4"/>
  </si>
  <si>
    <t>（枚）</t>
    <rPh sb="1" eb="2">
      <t>マイ</t>
    </rPh>
    <phoneticPr fontId="4"/>
  </si>
  <si>
    <t>(枚）</t>
    <rPh sb="1" eb="2">
      <t>マイ</t>
    </rPh>
    <phoneticPr fontId="4"/>
  </si>
  <si>
    <t>夏～冬どり</t>
    <rPh sb="0" eb="1">
      <t>ナツ</t>
    </rPh>
    <rPh sb="2" eb="3">
      <t>フユ</t>
    </rPh>
    <phoneticPr fontId="3"/>
  </si>
  <si>
    <t>適期に土寄せをするため，排水の良い圃場を選ぶ。
雑草対策を徹底する。</t>
    <rPh sb="0" eb="2">
      <t>テッキ</t>
    </rPh>
    <rPh sb="3" eb="5">
      <t>ツチヨ</t>
    </rPh>
    <rPh sb="12" eb="14">
      <t>ハイスイ</t>
    </rPh>
    <rPh sb="15" eb="16">
      <t>ヨ</t>
    </rPh>
    <rPh sb="17" eb="19">
      <t>ホジョウ</t>
    </rPh>
    <rPh sb="20" eb="21">
      <t>エラ</t>
    </rPh>
    <rPh sb="24" eb="26">
      <t>ザッソウ</t>
    </rPh>
    <rPh sb="26" eb="28">
      <t>タイサク</t>
    </rPh>
    <rPh sb="29" eb="31">
      <t>テッテイ</t>
    </rPh>
    <phoneticPr fontId="3"/>
  </si>
  <si>
    <t>チェーンポット苗</t>
    <rPh sb="7" eb="8">
      <t>ナエ</t>
    </rPh>
    <phoneticPr fontId="4"/>
  </si>
  <si>
    <t>チェーンポット苗</t>
    <phoneticPr fontId="4"/>
  </si>
  <si>
    <t>チェーンポット苗</t>
    <phoneticPr fontId="4"/>
  </si>
  <si>
    <t>ハウス</t>
    <phoneticPr fontId="4"/>
  </si>
  <si>
    <t>夏：１月</t>
    <phoneticPr fontId="4"/>
  </si>
  <si>
    <t>夏：３月上旬</t>
    <phoneticPr fontId="4"/>
  </si>
  <si>
    <t>夏：３月</t>
    <phoneticPr fontId="4"/>
  </si>
  <si>
    <t>夏：４月</t>
    <phoneticPr fontId="4"/>
  </si>
  <si>
    <t>秋冬：５～６月（梅雨入り前）</t>
    <rPh sb="0" eb="2">
      <t>シュウトウ</t>
    </rPh>
    <rPh sb="6" eb="7">
      <t>ガツ</t>
    </rPh>
    <rPh sb="8" eb="11">
      <t>ツユイ</t>
    </rPh>
    <rPh sb="12" eb="13">
      <t>マエ</t>
    </rPh>
    <phoneticPr fontId="4"/>
  </si>
  <si>
    <t>夏：５～６月</t>
    <phoneticPr fontId="4"/>
  </si>
  <si>
    <t>夏：７月</t>
    <phoneticPr fontId="4"/>
  </si>
  <si>
    <t>夏：８～９月</t>
    <phoneticPr fontId="4"/>
  </si>
  <si>
    <t>秋冬：３月</t>
    <rPh sb="0" eb="2">
      <t>シュウトウ</t>
    </rPh>
    <rPh sb="4" eb="5">
      <t>ガツ</t>
    </rPh>
    <phoneticPr fontId="4"/>
  </si>
  <si>
    <t>秋冬：４月</t>
    <rPh sb="0" eb="2">
      <t>シュウトウ</t>
    </rPh>
    <rPh sb="4" eb="5">
      <t>ガツ</t>
    </rPh>
    <phoneticPr fontId="4"/>
  </si>
  <si>
    <t>秋冬：４～５月</t>
    <rPh sb="0" eb="2">
      <t>シュウトウ</t>
    </rPh>
    <rPh sb="6" eb="7">
      <t>ガツ</t>
    </rPh>
    <phoneticPr fontId="4"/>
  </si>
  <si>
    <t>秋冬：６～９月（ただし７月下旬～８月は行わない）</t>
    <rPh sb="0" eb="2">
      <t>シュウトウ</t>
    </rPh>
    <rPh sb="6" eb="7">
      <t>ガツ</t>
    </rPh>
    <rPh sb="12" eb="13">
      <t>ガツ</t>
    </rPh>
    <rPh sb="13" eb="15">
      <t>ゲジュン</t>
    </rPh>
    <rPh sb="17" eb="18">
      <t>ガツ</t>
    </rPh>
    <rPh sb="19" eb="20">
      <t>オコナ</t>
    </rPh>
    <phoneticPr fontId="4"/>
  </si>
  <si>
    <t>秋：９月</t>
    <phoneticPr fontId="4"/>
  </si>
  <si>
    <t>秋：10～11月</t>
    <phoneticPr fontId="4"/>
  </si>
  <si>
    <t>冬：12～１月</t>
    <rPh sb="0" eb="1">
      <t>フユ</t>
    </rPh>
    <rPh sb="6" eb="7">
      <t>ガツ</t>
    </rPh>
    <phoneticPr fontId="4"/>
  </si>
  <si>
    <t>冬：10月</t>
    <rPh sb="0" eb="1">
      <t>フユ</t>
    </rPh>
    <rPh sb="4" eb="5">
      <t>ガツ</t>
    </rPh>
    <phoneticPr fontId="4"/>
  </si>
  <si>
    <t>100a</t>
    <phoneticPr fontId="4"/>
  </si>
  <si>
    <t>（１-１）10a当たり８～９月どり</t>
    <rPh sb="8" eb="9">
      <t>ア</t>
    </rPh>
    <rPh sb="14" eb="15">
      <t>ガツ</t>
    </rPh>
    <phoneticPr fontId="4"/>
  </si>
  <si>
    <t>旬　別　計</t>
    <phoneticPr fontId="4"/>
  </si>
  <si>
    <t>旬　別　計</t>
    <phoneticPr fontId="4"/>
  </si>
  <si>
    <t>月　  　計</t>
    <phoneticPr fontId="4"/>
  </si>
  <si>
    <t>作　　　型</t>
    <phoneticPr fontId="4"/>
  </si>
  <si>
    <t>排水対策</t>
    <rPh sb="0" eb="2">
      <t>ハイスイ</t>
    </rPh>
    <rPh sb="2" eb="4">
      <t>タイサク</t>
    </rPh>
    <phoneticPr fontId="4"/>
  </si>
  <si>
    <t>植え溝切り</t>
    <rPh sb="0" eb="1">
      <t>ウ</t>
    </rPh>
    <rPh sb="2" eb="3">
      <t>ミゾ</t>
    </rPh>
    <rPh sb="3" eb="4">
      <t>キ</t>
    </rPh>
    <phoneticPr fontId="4"/>
  </si>
  <si>
    <t>育苗管理</t>
    <rPh sb="0" eb="2">
      <t>イクビョウ</t>
    </rPh>
    <rPh sb="2" eb="4">
      <t>カンリ</t>
    </rPh>
    <phoneticPr fontId="4"/>
  </si>
  <si>
    <t>防除</t>
    <rPh sb="0" eb="2">
      <t>ボウジョ</t>
    </rPh>
    <phoneticPr fontId="4"/>
  </si>
  <si>
    <t>土寄せ</t>
    <rPh sb="0" eb="2">
      <t>ツチヨ</t>
    </rPh>
    <phoneticPr fontId="4"/>
  </si>
  <si>
    <t>収穫</t>
    <rPh sb="0" eb="2">
      <t>シュウカク</t>
    </rPh>
    <phoneticPr fontId="4"/>
  </si>
  <si>
    <t>選果選別</t>
    <rPh sb="0" eb="1">
      <t>セン</t>
    </rPh>
    <rPh sb="1" eb="2">
      <t>カ</t>
    </rPh>
    <rPh sb="2" eb="4">
      <t>センベツ</t>
    </rPh>
    <phoneticPr fontId="4"/>
  </si>
  <si>
    <t>出荷運送</t>
    <rPh sb="0" eb="2">
      <t>シュッカ</t>
    </rPh>
    <rPh sb="2" eb="4">
      <t>ウンソウ</t>
    </rPh>
    <phoneticPr fontId="4"/>
  </si>
  <si>
    <t>露地：８～１月どり（３作型）</t>
    <rPh sb="0" eb="2">
      <t>ロジ</t>
    </rPh>
    <rPh sb="6" eb="7">
      <t>ガツ</t>
    </rPh>
    <rPh sb="11" eb="12">
      <t>サク</t>
    </rPh>
    <rPh sb="12" eb="13">
      <t>ガタ</t>
    </rPh>
    <phoneticPr fontId="4"/>
  </si>
  <si>
    <t>作　業　別</t>
    <phoneticPr fontId="4"/>
  </si>
  <si>
    <t>作　　　型</t>
    <phoneticPr fontId="4"/>
  </si>
  <si>
    <t>月　  　計</t>
    <phoneticPr fontId="4"/>
  </si>
  <si>
    <t>月　  　計</t>
    <phoneticPr fontId="4"/>
  </si>
  <si>
    <t>資材・農機具庫</t>
  </si>
  <si>
    <t>〃</t>
  </si>
  <si>
    <t>㎡</t>
  </si>
  <si>
    <t>鉄骨，ルーフデッキ</t>
    <rPh sb="0" eb="2">
      <t>テッコツ</t>
    </rPh>
    <phoneticPr fontId="1"/>
  </si>
  <si>
    <t>10a/3000a</t>
    <phoneticPr fontId="4"/>
  </si>
  <si>
    <t>10a/100a</t>
    <phoneticPr fontId="4"/>
  </si>
  <si>
    <t>130円/箱（ダンボール，結束テープ）</t>
    <phoneticPr fontId="4"/>
  </si>
  <si>
    <t>11円/出荷量（ｋｇ）</t>
    <phoneticPr fontId="4"/>
  </si>
  <si>
    <t>販売額×11.5％</t>
    <phoneticPr fontId="4"/>
  </si>
  <si>
    <t>販売額×11.5％</t>
    <phoneticPr fontId="4"/>
  </si>
  <si>
    <t>12～1月どり</t>
    <rPh sb="4" eb="5">
      <t>ガツ</t>
    </rPh>
    <phoneticPr fontId="4"/>
  </si>
  <si>
    <t>8～9月どり</t>
    <rPh sb="3" eb="4">
      <t>ガツ</t>
    </rPh>
    <phoneticPr fontId="4"/>
  </si>
  <si>
    <t>ａ</t>
    <phoneticPr fontId="4"/>
  </si>
  <si>
    <t>a</t>
    <phoneticPr fontId="4"/>
  </si>
  <si>
    <t>15a</t>
    <phoneticPr fontId="4"/>
  </si>
  <si>
    <t>40a</t>
    <phoneticPr fontId="3"/>
  </si>
  <si>
    <t>８～９月家族労働</t>
    <rPh sb="3" eb="4">
      <t>ガツ</t>
    </rPh>
    <rPh sb="4" eb="6">
      <t>カゾク</t>
    </rPh>
    <rPh sb="6" eb="8">
      <t>ロウドウ</t>
    </rPh>
    <phoneticPr fontId="4"/>
  </si>
  <si>
    <t>10a/100a</t>
    <phoneticPr fontId="4"/>
  </si>
  <si>
    <t>出荷（軽トラック）</t>
    <rPh sb="0" eb="2">
      <t>シュッカ</t>
    </rPh>
    <rPh sb="3" eb="4">
      <t>ケイ</t>
    </rPh>
    <phoneticPr fontId="4"/>
  </si>
  <si>
    <t>４種類</t>
    <phoneticPr fontId="4"/>
  </si>
  <si>
    <t>５種類</t>
    <phoneticPr fontId="4"/>
  </si>
  <si>
    <t>2.5粒まき　関羽一本太等</t>
    <phoneticPr fontId="4"/>
  </si>
  <si>
    <t>2.5粒まき　関羽一本太等</t>
    <rPh sb="7" eb="12">
      <t>カンウイッポンフト</t>
    </rPh>
    <rPh sb="12" eb="13">
      <t>トウ</t>
    </rPh>
    <phoneticPr fontId="4"/>
  </si>
  <si>
    <t>11月どり</t>
    <rPh sb="2" eb="3">
      <t>ガツ</t>
    </rPh>
    <phoneticPr fontId="4"/>
  </si>
  <si>
    <t>10月どり</t>
    <rPh sb="2" eb="3">
      <t>ガツ</t>
    </rPh>
    <phoneticPr fontId="4"/>
  </si>
  <si>
    <t>2.5粒まき　ホワイトスター等</t>
    <rPh sb="14" eb="15">
      <t>トウ</t>
    </rPh>
    <phoneticPr fontId="4"/>
  </si>
  <si>
    <t>2.5粒まき　ホワイトスター等</t>
    <rPh sb="3" eb="4">
      <t>リュウ</t>
    </rPh>
    <rPh sb="14" eb="15">
      <t>トウ</t>
    </rPh>
    <phoneticPr fontId="4"/>
  </si>
  <si>
    <t>（１-２）10a当たり10月どり</t>
    <rPh sb="8" eb="9">
      <t>ア</t>
    </rPh>
    <rPh sb="13" eb="14">
      <t>ガツ</t>
    </rPh>
    <phoneticPr fontId="4"/>
  </si>
  <si>
    <t>（１-３）10a当たり11月どり</t>
    <rPh sb="8" eb="9">
      <t>ア</t>
    </rPh>
    <rPh sb="13" eb="14">
      <t>ガツ</t>
    </rPh>
    <phoneticPr fontId="4"/>
  </si>
  <si>
    <t>（１-４）10a当たり12～１月どり</t>
    <rPh sb="8" eb="9">
      <t>ア</t>
    </rPh>
    <rPh sb="15" eb="16">
      <t>ガツ</t>
    </rPh>
    <phoneticPr fontId="4"/>
  </si>
  <si>
    <t>11月どり</t>
    <rPh sb="2" eb="3">
      <t>ガツ</t>
    </rPh>
    <phoneticPr fontId="4"/>
  </si>
  <si>
    <t>10月家族労働</t>
    <rPh sb="2" eb="3">
      <t>ガツ</t>
    </rPh>
    <rPh sb="3" eb="5">
      <t>カゾク</t>
    </rPh>
    <rPh sb="5" eb="7">
      <t>ロウドウ</t>
    </rPh>
    <phoneticPr fontId="4"/>
  </si>
  <si>
    <t>11月家族労働</t>
    <rPh sb="2" eb="3">
      <t>ガツ</t>
    </rPh>
    <rPh sb="3" eb="5">
      <t>カゾク</t>
    </rPh>
    <rPh sb="5" eb="7">
      <t>ロウドウ</t>
    </rPh>
    <phoneticPr fontId="4"/>
  </si>
  <si>
    <t>12～1月家族労働</t>
    <rPh sb="4" eb="5">
      <t>ガツ</t>
    </rPh>
    <rPh sb="5" eb="7">
      <t>カゾク</t>
    </rPh>
    <rPh sb="7" eb="9">
      <t>ロウドウ</t>
    </rPh>
    <phoneticPr fontId="4"/>
  </si>
  <si>
    <t>白ねぎ（11月どり）</t>
    <rPh sb="0" eb="1">
      <t>シロ</t>
    </rPh>
    <rPh sb="6" eb="7">
      <t>ガツ</t>
    </rPh>
    <phoneticPr fontId="4"/>
  </si>
  <si>
    <t>白ねぎ（10月どり）</t>
    <rPh sb="0" eb="1">
      <t>シロ</t>
    </rPh>
    <rPh sb="6" eb="7">
      <t>ガツ</t>
    </rPh>
    <phoneticPr fontId="4"/>
  </si>
  <si>
    <t>20a</t>
    <phoneticPr fontId="3"/>
  </si>
  <si>
    <t>25a</t>
    <phoneticPr fontId="3"/>
  </si>
  <si>
    <t>(播種は12月中旬）</t>
    <rPh sb="1" eb="3">
      <t>ハシュ</t>
    </rPh>
    <rPh sb="6" eb="7">
      <t>ガツ</t>
    </rPh>
    <rPh sb="7" eb="9">
      <t>チュウジュン</t>
    </rPh>
    <phoneticPr fontId="3"/>
  </si>
  <si>
    <t>(播種は1月下旬）</t>
    <rPh sb="1" eb="3">
      <t>ハシュ</t>
    </rPh>
    <rPh sb="5" eb="6">
      <t>ガツ</t>
    </rPh>
    <rPh sb="6" eb="8">
      <t>ゲジュン</t>
    </rPh>
    <phoneticPr fontId="3"/>
  </si>
  <si>
    <t>(播種は3月中旬）</t>
    <rPh sb="1" eb="3">
      <t>ハシュ</t>
    </rPh>
    <rPh sb="5" eb="6">
      <t>ガツ</t>
    </rPh>
    <rPh sb="6" eb="8">
      <t>チュウジュン</t>
    </rPh>
    <phoneticPr fontId="3"/>
  </si>
  <si>
    <t>10a/3000a</t>
    <phoneticPr fontId="4"/>
  </si>
  <si>
    <t>3000円/10a</t>
    <rPh sb="4" eb="5">
      <t>エン</t>
    </rPh>
    <phoneticPr fontId="4"/>
  </si>
  <si>
    <t>１作業</t>
    <rPh sb="1" eb="3">
      <t>サギョウ</t>
    </rPh>
    <phoneticPr fontId="4"/>
  </si>
  <si>
    <t>５作業</t>
    <rPh sb="1" eb="3">
      <t>サギョウ</t>
    </rPh>
    <phoneticPr fontId="4"/>
  </si>
  <si>
    <r>
      <t>時間</t>
    </r>
    <r>
      <rPr>
        <sz val="11"/>
        <rFont val="ＭＳ Ｐゴシック"/>
        <family val="3"/>
        <charset val="128"/>
      </rPr>
      <t>（作型面積按分）</t>
    </r>
    <rPh sb="0" eb="2">
      <t>ジカン</t>
    </rPh>
    <rPh sb="3" eb="5">
      <t>サクガタ</t>
    </rPh>
    <rPh sb="5" eb="7">
      <t>メンセキ</t>
    </rPh>
    <rPh sb="7" eb="9">
      <t>アンブン</t>
    </rPh>
    <phoneticPr fontId="4"/>
  </si>
  <si>
    <r>
      <rPr>
        <sz val="11"/>
        <rFont val="ＭＳ Ｐゴシック"/>
        <family val="3"/>
        <charset val="128"/>
      </rPr>
      <t>（育苗ハウス　２a）</t>
    </r>
    <rPh sb="1" eb="3">
      <t>イクビョウ</t>
    </rPh>
    <phoneticPr fontId="3"/>
  </si>
  <si>
    <r>
      <rPr>
        <sz val="11"/>
        <rFont val="ＭＳ Ｐゴシック"/>
        <family val="3"/>
        <charset val="128"/>
      </rPr>
      <t>経営規模30ha規模経営体導入
排水の圃場（降雨後24時間後に排水されていること）</t>
    </r>
    <rPh sb="0" eb="2">
      <t>ケイエイ</t>
    </rPh>
    <rPh sb="2" eb="4">
      <t>キボ</t>
    </rPh>
    <rPh sb="8" eb="10">
      <t>キボ</t>
    </rPh>
    <rPh sb="10" eb="13">
      <t>ケイエイタイ</t>
    </rPh>
    <rPh sb="13" eb="15">
      <t>ドウニュウ</t>
    </rPh>
    <rPh sb="16" eb="18">
      <t>ハイスイ</t>
    </rPh>
    <rPh sb="19" eb="21">
      <t>ホジョウ</t>
    </rPh>
    <rPh sb="22" eb="24">
      <t>コウウ</t>
    </rPh>
    <rPh sb="24" eb="25">
      <t>ゴ</t>
    </rPh>
    <rPh sb="27" eb="30">
      <t>ジカンゴ</t>
    </rPh>
    <rPh sb="31" eb="33">
      <t>ハイスイ</t>
    </rPh>
    <phoneticPr fontId="3"/>
  </si>
  <si>
    <r>
      <t>８～９月どり：早生（ホワイトスター）　10～11月どり：早生中生（ホワイトスター，</t>
    </r>
    <r>
      <rPr>
        <sz val="11"/>
        <rFont val="ＭＳ Ｐゴシック"/>
        <family val="3"/>
        <charset val="128"/>
      </rPr>
      <t>夏扇パワー）
12～１月どり：晩生（関羽一本太）</t>
    </r>
    <rPh sb="3" eb="4">
      <t>ガツ</t>
    </rPh>
    <rPh sb="7" eb="9">
      <t>ワセ</t>
    </rPh>
    <rPh sb="24" eb="25">
      <t>ガツ</t>
    </rPh>
    <rPh sb="28" eb="30">
      <t>ワセ</t>
    </rPh>
    <rPh sb="30" eb="32">
      <t>ナカテ</t>
    </rPh>
    <rPh sb="41" eb="42">
      <t>ナツ</t>
    </rPh>
    <rPh sb="42" eb="43">
      <t>オオギ</t>
    </rPh>
    <rPh sb="52" eb="53">
      <t>ガツ</t>
    </rPh>
    <rPh sb="56" eb="57">
      <t>バン</t>
    </rPh>
    <rPh sb="57" eb="58">
      <t>セイ</t>
    </rPh>
    <rPh sb="59" eb="64">
      <t>カンウイッポンフト</t>
    </rPh>
    <phoneticPr fontId="3"/>
  </si>
  <si>
    <r>
      <t>露地栽培　チェーンポットCP303の</t>
    </r>
    <r>
      <rPr>
        <sz val="11"/>
        <rFont val="ＭＳ Ｐゴシック"/>
        <family val="3"/>
        <charset val="128"/>
      </rPr>
      <t>2.5粒まき苗(30～50日育苗）を購入，50枚/10a（33000本/10a）定植</t>
    </r>
    <rPh sb="0" eb="2">
      <t>ロジ</t>
    </rPh>
    <rPh sb="2" eb="4">
      <t>サイバイ</t>
    </rPh>
    <rPh sb="21" eb="22">
      <t>リュウ</t>
    </rPh>
    <rPh sb="24" eb="25">
      <t>ナエ</t>
    </rPh>
    <rPh sb="31" eb="32">
      <t>ニチ</t>
    </rPh>
    <rPh sb="32" eb="34">
      <t>イクビョウ</t>
    </rPh>
    <rPh sb="36" eb="38">
      <t>コウニュウ</t>
    </rPh>
    <rPh sb="41" eb="42">
      <t>マイ</t>
    </rPh>
    <rPh sb="58" eb="60">
      <t>テイショク</t>
    </rPh>
    <phoneticPr fontId="3"/>
  </si>
  <si>
    <r>
      <t>簡易定植機，管理機，防除機，出荷調整機械，</t>
    </r>
    <r>
      <rPr>
        <sz val="11"/>
        <rFont val="ＭＳ Ｐゴシック"/>
        <family val="3"/>
        <charset val="128"/>
      </rPr>
      <t>他作物育苗ハウス利用</t>
    </r>
    <rPh sb="0" eb="2">
      <t>カンイ</t>
    </rPh>
    <rPh sb="2" eb="4">
      <t>テイショク</t>
    </rPh>
    <rPh sb="4" eb="5">
      <t>キ</t>
    </rPh>
    <rPh sb="6" eb="8">
      <t>カンリ</t>
    </rPh>
    <rPh sb="8" eb="9">
      <t>キ</t>
    </rPh>
    <rPh sb="10" eb="12">
      <t>ボウジョ</t>
    </rPh>
    <rPh sb="12" eb="13">
      <t>キ</t>
    </rPh>
    <rPh sb="14" eb="16">
      <t>シュッカ</t>
    </rPh>
    <rPh sb="16" eb="18">
      <t>チョウセイ</t>
    </rPh>
    <rPh sb="18" eb="20">
      <t>キカイ</t>
    </rPh>
    <rPh sb="21" eb="22">
      <t>タ</t>
    </rPh>
    <rPh sb="22" eb="24">
      <t>サクモツ</t>
    </rPh>
    <rPh sb="24" eb="26">
      <t>イクビョウ</t>
    </rPh>
    <rPh sb="29" eb="31">
      <t>リヨウ</t>
    </rPh>
    <phoneticPr fontId="3"/>
  </si>
  <si>
    <t>露地（夏：15a，秋：45a，冬：40a）</t>
    <rPh sb="0" eb="2">
      <t>ロジ</t>
    </rPh>
    <rPh sb="3" eb="4">
      <t>ナツ</t>
    </rPh>
    <rPh sb="9" eb="10">
      <t>アキ</t>
    </rPh>
    <rPh sb="15" eb="16">
      <t>フユ</t>
    </rPh>
    <phoneticPr fontId="4"/>
  </si>
  <si>
    <r>
      <t>露地：</t>
    </r>
    <r>
      <rPr>
        <sz val="11"/>
        <rFont val="ＭＳ Ｐゴシック"/>
        <family val="3"/>
        <charset val="128"/>
      </rPr>
      <t>11月どり</t>
    </r>
    <rPh sb="0" eb="2">
      <t>ロジ</t>
    </rPh>
    <rPh sb="5" eb="6">
      <t>ガツ</t>
    </rPh>
    <phoneticPr fontId="4"/>
  </si>
  <si>
    <r>
      <t>露地：</t>
    </r>
    <r>
      <rPr>
        <sz val="11"/>
        <rFont val="ＭＳ Ｐゴシック"/>
        <family val="3"/>
        <charset val="128"/>
      </rPr>
      <t>10月どり</t>
    </r>
    <rPh sb="0" eb="2">
      <t>ロジ</t>
    </rPh>
    <rPh sb="5" eb="6">
      <t>ガツ</t>
    </rPh>
    <phoneticPr fontId="4"/>
  </si>
  <si>
    <r>
      <t>耕起・</t>
    </r>
    <r>
      <rPr>
        <sz val="11"/>
        <rFont val="ＭＳ Ｐゴシック"/>
        <family val="3"/>
        <charset val="128"/>
      </rPr>
      <t>整地</t>
    </r>
    <rPh sb="0" eb="1">
      <t>コウ</t>
    </rPh>
    <rPh sb="1" eb="2">
      <t>キ</t>
    </rPh>
    <rPh sb="3" eb="5">
      <t>セイチ</t>
    </rPh>
    <phoneticPr fontId="4"/>
  </si>
  <si>
    <r>
      <rPr>
        <sz val="11"/>
        <rFont val="ＭＳ Ｐゴシック"/>
        <family val="3"/>
        <charset val="128"/>
      </rPr>
      <t>施肥・定植</t>
    </r>
    <rPh sb="0" eb="2">
      <t>セヒ</t>
    </rPh>
    <rPh sb="3" eb="5">
      <t>テイショク</t>
    </rPh>
    <phoneticPr fontId="4"/>
  </si>
  <si>
    <t>○：播種　△：仮植　×：定植　■：収穫　　　　：天井ビニール被覆　　　：天井ビニール撤去   ●：苗引取り</t>
    <rPh sb="17" eb="19">
      <t>シュウカク</t>
    </rPh>
    <rPh sb="24" eb="26">
      <t>テンジョウ</t>
    </rPh>
    <rPh sb="30" eb="32">
      <t>ヒフク</t>
    </rPh>
    <rPh sb="36" eb="38">
      <t>テンジョウ</t>
    </rPh>
    <rPh sb="42" eb="44">
      <t>テッキョ</t>
    </rPh>
    <rPh sb="49" eb="50">
      <t>ナエ</t>
    </rPh>
    <rPh sb="50" eb="52">
      <t>ヒキト</t>
    </rPh>
    <phoneticPr fontId="4"/>
  </si>
  <si>
    <t>2.5人</t>
    <rPh sb="3" eb="4">
      <t>ニン</t>
    </rPh>
    <phoneticPr fontId="3"/>
  </si>
  <si>
    <t>自家労力（2.5人），雇用労力</t>
    <rPh sb="0" eb="2">
      <t>ジカ</t>
    </rPh>
    <rPh sb="2" eb="4">
      <t>ロウリョク</t>
    </rPh>
    <rPh sb="8" eb="9">
      <t>ニン</t>
    </rPh>
    <rPh sb="11" eb="13">
      <t>コヨウ</t>
    </rPh>
    <rPh sb="13" eb="15">
      <t>ロウリョク</t>
    </rPh>
    <phoneticPr fontId="3"/>
  </si>
  <si>
    <t>⑤=③×④（円/10a）</t>
    <phoneticPr fontId="4"/>
  </si>
  <si>
    <t>⑦＝⑤×⑥（円/10a）</t>
    <rPh sb="6" eb="7">
      <t>エン</t>
    </rPh>
    <phoneticPr fontId="4"/>
  </si>
  <si>
    <t>⑨＝（⑤－⑦）÷⑧（円/10a）</t>
    <phoneticPr fontId="4"/>
  </si>
  <si>
    <t>育苗ハウス</t>
    <rPh sb="0" eb="2">
      <t>イクビョウ</t>
    </rPh>
    <phoneticPr fontId="4"/>
  </si>
  <si>
    <t>トラクター（サブソイラー・深耕ロータリー）</t>
    <rPh sb="13" eb="15">
      <t>シンコウ</t>
    </rPh>
    <phoneticPr fontId="4"/>
  </si>
  <si>
    <t>管理機
ひっぱりくん</t>
    <rPh sb="0" eb="2">
      <t>カンリ</t>
    </rPh>
    <rPh sb="2" eb="3">
      <t>キ</t>
    </rPh>
    <phoneticPr fontId="4"/>
  </si>
  <si>
    <t>動噴</t>
    <rPh sb="0" eb="2">
      <t>ドウフン</t>
    </rPh>
    <phoneticPr fontId="4"/>
  </si>
  <si>
    <t>三角鍬</t>
    <rPh sb="0" eb="2">
      <t>サンカク</t>
    </rPh>
    <rPh sb="2" eb="3">
      <t>クワ</t>
    </rPh>
    <phoneticPr fontId="4"/>
  </si>
  <si>
    <t>管理機</t>
    <rPh sb="0" eb="2">
      <t>カンリ</t>
    </rPh>
    <rPh sb="2" eb="3">
      <t>キ</t>
    </rPh>
    <phoneticPr fontId="4"/>
  </si>
  <si>
    <t>根切葉切機
皮むき機
コンプレッサー
結束機
軽トラック</t>
    <rPh sb="0" eb="2">
      <t>ネキ</t>
    </rPh>
    <rPh sb="2" eb="3">
      <t>ハ</t>
    </rPh>
    <rPh sb="3" eb="4">
      <t>キ</t>
    </rPh>
    <rPh sb="4" eb="5">
      <t>キ</t>
    </rPh>
    <rPh sb="6" eb="7">
      <t>カワ</t>
    </rPh>
    <rPh sb="9" eb="10">
      <t>キ</t>
    </rPh>
    <rPh sb="19" eb="21">
      <t>ケッソク</t>
    </rPh>
    <rPh sb="21" eb="22">
      <t>キ</t>
    </rPh>
    <rPh sb="23" eb="24">
      <t>ケイ</t>
    </rPh>
    <phoneticPr fontId="4"/>
  </si>
  <si>
    <t>牛糞堆肥　10ｔ
（ただし水田転換1～２年目）
牛糞堆肥　３～６ｔ
（ただし水田転換３年目～，または畑地）</t>
    <rPh sb="0" eb="2">
      <t>ギュウフン</t>
    </rPh>
    <rPh sb="2" eb="4">
      <t>タイヒ</t>
    </rPh>
    <rPh sb="13" eb="15">
      <t>スイデン</t>
    </rPh>
    <rPh sb="15" eb="17">
      <t>テンカン</t>
    </rPh>
    <rPh sb="20" eb="22">
      <t>ネンメ</t>
    </rPh>
    <rPh sb="24" eb="26">
      <t>ギュウフン</t>
    </rPh>
    <rPh sb="26" eb="28">
      <t>タイヒ</t>
    </rPh>
    <rPh sb="38" eb="40">
      <t>スイデン</t>
    </rPh>
    <rPh sb="40" eb="42">
      <t>テンカン</t>
    </rPh>
    <rPh sb="43" eb="45">
      <t>ネンメ</t>
    </rPh>
    <rPh sb="50" eb="52">
      <t>ハタチ</t>
    </rPh>
    <phoneticPr fontId="4"/>
  </si>
  <si>
    <t>基肥（例：ユートップ50号）
　夏：1.5ｋｇ/苗１枚
　秋冬：２ｋｇ/苗１枚
除草剤</t>
    <rPh sb="0" eb="2">
      <t>モトゴエ</t>
    </rPh>
    <rPh sb="3" eb="4">
      <t>レイ</t>
    </rPh>
    <rPh sb="12" eb="13">
      <t>ゴウ</t>
    </rPh>
    <rPh sb="16" eb="17">
      <t>ナツ</t>
    </rPh>
    <rPh sb="24" eb="25">
      <t>ナエ</t>
    </rPh>
    <rPh sb="26" eb="27">
      <t>マイ</t>
    </rPh>
    <rPh sb="29" eb="31">
      <t>シュウトウ</t>
    </rPh>
    <rPh sb="36" eb="37">
      <t>ナエ</t>
    </rPh>
    <rPh sb="38" eb="39">
      <t>マイ</t>
    </rPh>
    <rPh sb="40" eb="43">
      <t>ジョソウザイ</t>
    </rPh>
    <phoneticPr fontId="4"/>
  </si>
  <si>
    <t>殺菌剤
殺虫剤</t>
    <rPh sb="0" eb="3">
      <t>サッキンザイ</t>
    </rPh>
    <rPh sb="4" eb="7">
      <t>サッチュウザイ</t>
    </rPh>
    <phoneticPr fontId="4"/>
  </si>
  <si>
    <t>殺菌剤
殺虫剤
除草剤</t>
    <rPh sb="0" eb="3">
      <t>サッキンザイ</t>
    </rPh>
    <rPh sb="4" eb="7">
      <t>サッチュウザイ</t>
    </rPh>
    <rPh sb="8" eb="11">
      <t>ジョソウザイ</t>
    </rPh>
    <phoneticPr fontId="4"/>
  </si>
  <si>
    <t>追肥（例：い～ね463）
　冬：0.6ｋｇ/苗１枚</t>
    <rPh sb="0" eb="2">
      <t>ツイヒ</t>
    </rPh>
    <rPh sb="3" eb="4">
      <t>レイ</t>
    </rPh>
    <rPh sb="14" eb="15">
      <t>フユ</t>
    </rPh>
    <rPh sb="22" eb="23">
      <t>ナエ</t>
    </rPh>
    <rPh sb="24" eb="25">
      <t>マイ</t>
    </rPh>
    <phoneticPr fontId="4"/>
  </si>
  <si>
    <t>ゴザ</t>
    <phoneticPr fontId="4"/>
  </si>
  <si>
    <t>結束テープ
段ボール</t>
    <rPh sb="0" eb="2">
      <t>ケッソク</t>
    </rPh>
    <rPh sb="6" eb="7">
      <t>ダン</t>
    </rPh>
    <phoneticPr fontId="4"/>
  </si>
  <si>
    <t>埋戻し①：１時間
埋戻し②：２時間</t>
    <rPh sb="0" eb="2">
      <t>ウメモド</t>
    </rPh>
    <rPh sb="6" eb="8">
      <t>ジカン</t>
    </rPh>
    <rPh sb="9" eb="11">
      <t>ウメモド</t>
    </rPh>
    <rPh sb="15" eb="17">
      <t>ジカン</t>
    </rPh>
    <phoneticPr fontId="4"/>
  </si>
  <si>
    <t xml:space="preserve">
　サブソイラーで排水を良くすること。
　深耕ロータリーで深耕し，作土を確保すること。</t>
    <rPh sb="9" eb="11">
      <t>ハイスイ</t>
    </rPh>
    <rPh sb="12" eb="13">
      <t>ヨ</t>
    </rPh>
    <rPh sb="21" eb="23">
      <t>シンコウ</t>
    </rPh>
    <rPh sb="29" eb="31">
      <t>シンコウ</t>
    </rPh>
    <rPh sb="33" eb="34">
      <t>サク</t>
    </rPh>
    <rPh sb="34" eb="35">
      <t>ド</t>
    </rPh>
    <rPh sb="36" eb="38">
      <t>カクホ</t>
    </rPh>
    <phoneticPr fontId="4"/>
  </si>
  <si>
    <t xml:space="preserve">
　幅30ｃｍ，深さ15～20ｃｍの植え溝を掘る。
　植え溝が底土から５ｃｍ以上になるように掘る。
　条間は作土によって以下のように異なる。
　作土15ｃｍ以下：120～140ｃｍ
　作土20ｃｍ以上：90～120ｃｍ</t>
    <rPh sb="2" eb="3">
      <t>ハバ</t>
    </rPh>
    <rPh sb="8" eb="9">
      <t>フカ</t>
    </rPh>
    <rPh sb="18" eb="19">
      <t>ウ</t>
    </rPh>
    <rPh sb="20" eb="21">
      <t>ミゾ</t>
    </rPh>
    <rPh sb="22" eb="23">
      <t>ホ</t>
    </rPh>
    <rPh sb="51" eb="53">
      <t>ジョウカン</t>
    </rPh>
    <rPh sb="54" eb="55">
      <t>サク</t>
    </rPh>
    <rPh sb="55" eb="56">
      <t>ド</t>
    </rPh>
    <rPh sb="60" eb="62">
      <t>イカ</t>
    </rPh>
    <rPh sb="66" eb="67">
      <t>コト</t>
    </rPh>
    <rPh sb="72" eb="73">
      <t>サク</t>
    </rPh>
    <rPh sb="73" eb="74">
      <t>ド</t>
    </rPh>
    <rPh sb="78" eb="80">
      <t>イカ</t>
    </rPh>
    <rPh sb="92" eb="93">
      <t>サク</t>
    </rPh>
    <rPh sb="93" eb="94">
      <t>ド</t>
    </rPh>
    <rPh sb="98" eb="100">
      <t>イジョウ</t>
    </rPh>
    <phoneticPr fontId="4"/>
  </si>
  <si>
    <t xml:space="preserve">
　通路の雑草は，小さいうちに管理機等で鋤き込む。（その際にねぎに土がかからないようにする）
　ねぎ付近の雑草は，除草剤と埋戻し，土寄せで除草する。</t>
    <rPh sb="50" eb="52">
      <t>フキン</t>
    </rPh>
    <rPh sb="53" eb="55">
      <t>ザッソウ</t>
    </rPh>
    <rPh sb="57" eb="60">
      <t>ジョソウザイ</t>
    </rPh>
    <rPh sb="61" eb="63">
      <t>ウメモド</t>
    </rPh>
    <rPh sb="65" eb="67">
      <t>ツチヨ</t>
    </rPh>
    <rPh sb="69" eb="71">
      <t>ジョソウ</t>
    </rPh>
    <phoneticPr fontId="4"/>
  </si>
  <si>
    <t xml:space="preserve">
　省力化を図る場合は，粒剤中心に行う。
　病気は予防を中心に行う。</t>
    <rPh sb="2" eb="5">
      <t>ショウリョクカ</t>
    </rPh>
    <rPh sb="6" eb="7">
      <t>ハカ</t>
    </rPh>
    <rPh sb="8" eb="10">
      <t>バアイ</t>
    </rPh>
    <rPh sb="12" eb="14">
      <t>リュウザイ</t>
    </rPh>
    <rPh sb="14" eb="16">
      <t>チュウシン</t>
    </rPh>
    <rPh sb="17" eb="18">
      <t>オコナ</t>
    </rPh>
    <rPh sb="22" eb="24">
      <t>ビョウキ</t>
    </rPh>
    <rPh sb="25" eb="27">
      <t>ヨボウ</t>
    </rPh>
    <rPh sb="28" eb="30">
      <t>チュウシン</t>
    </rPh>
    <rPh sb="31" eb="32">
      <t>オコナ</t>
    </rPh>
    <phoneticPr fontId="4"/>
  </si>
  <si>
    <t xml:space="preserve">
　定植後14～20日で埋戻し①を行う。
　埋戻し①後，14～20日で埋戻し②を行う。</t>
    <rPh sb="2" eb="4">
      <t>テイショク</t>
    </rPh>
    <rPh sb="4" eb="5">
      <t>ゴ</t>
    </rPh>
    <rPh sb="10" eb="11">
      <t>ニチ</t>
    </rPh>
    <rPh sb="12" eb="14">
      <t>ウメモド</t>
    </rPh>
    <rPh sb="17" eb="18">
      <t>オコナ</t>
    </rPh>
    <rPh sb="22" eb="24">
      <t>ウメモド</t>
    </rPh>
    <rPh sb="26" eb="27">
      <t>ゴ</t>
    </rPh>
    <rPh sb="33" eb="34">
      <t>ニチ</t>
    </rPh>
    <rPh sb="35" eb="37">
      <t>ウメモド</t>
    </rPh>
    <rPh sb="40" eb="41">
      <t>オコナ</t>
    </rPh>
    <phoneticPr fontId="4"/>
  </si>
  <si>
    <t xml:space="preserve">
　埋戻し②後，20～30日後に土寄せ①を行う。
　土寄せ②後，20～30日後に土寄せ②を行う。</t>
    <rPh sb="2" eb="4">
      <t>ウメモド</t>
    </rPh>
    <rPh sb="6" eb="7">
      <t>ゴ</t>
    </rPh>
    <rPh sb="13" eb="15">
      <t>ニチゴ</t>
    </rPh>
    <rPh sb="16" eb="18">
      <t>ツチヨ</t>
    </rPh>
    <rPh sb="21" eb="22">
      <t>オコナ</t>
    </rPh>
    <rPh sb="26" eb="28">
      <t>ツチヨ</t>
    </rPh>
    <rPh sb="30" eb="31">
      <t>ゴ</t>
    </rPh>
    <rPh sb="37" eb="39">
      <t>ニチゴ</t>
    </rPh>
    <rPh sb="40" eb="42">
      <t>ツチヨ</t>
    </rPh>
    <rPh sb="45" eb="46">
      <t>オコナ</t>
    </rPh>
    <phoneticPr fontId="4"/>
  </si>
  <si>
    <t xml:space="preserve">
　土寄せ②終了後，収穫開始予定日の30日前に止め土を行う。</t>
    <rPh sb="2" eb="4">
      <t>ツチヨ</t>
    </rPh>
    <rPh sb="6" eb="9">
      <t>シュウリョウゴ</t>
    </rPh>
    <rPh sb="10" eb="12">
      <t>シュウカク</t>
    </rPh>
    <rPh sb="12" eb="14">
      <t>カイシ</t>
    </rPh>
    <rPh sb="14" eb="17">
      <t>ヨテイビ</t>
    </rPh>
    <rPh sb="20" eb="21">
      <t>ニチ</t>
    </rPh>
    <rPh sb="21" eb="22">
      <t>マエ</t>
    </rPh>
    <rPh sb="23" eb="24">
      <t>ト</t>
    </rPh>
    <rPh sb="25" eb="26">
      <t>ツチ</t>
    </rPh>
    <rPh sb="27" eb="28">
      <t>オコナ</t>
    </rPh>
    <phoneticPr fontId="4"/>
  </si>
  <si>
    <t xml:space="preserve">
　収穫後は霜が当たらない場所や凍らない場所に立てて保管する。</t>
    <rPh sb="2" eb="4">
      <t>シュウカク</t>
    </rPh>
    <rPh sb="4" eb="5">
      <t>ゴ</t>
    </rPh>
    <rPh sb="6" eb="7">
      <t>シモ</t>
    </rPh>
    <rPh sb="8" eb="9">
      <t>ア</t>
    </rPh>
    <rPh sb="13" eb="15">
      <t>バショ</t>
    </rPh>
    <rPh sb="16" eb="17">
      <t>コオ</t>
    </rPh>
    <rPh sb="20" eb="22">
      <t>バショ</t>
    </rPh>
    <rPh sb="23" eb="24">
      <t>タ</t>
    </rPh>
    <rPh sb="26" eb="28">
      <t>ホカン</t>
    </rPh>
    <phoneticPr fontId="4"/>
  </si>
  <si>
    <t xml:space="preserve">
　皮むき作業をスムーズに行うため，根切りを根元を切り落とさない程度に切る。</t>
    <rPh sb="2" eb="3">
      <t>カワ</t>
    </rPh>
    <rPh sb="5" eb="7">
      <t>サギョウ</t>
    </rPh>
    <rPh sb="13" eb="14">
      <t>オコナ</t>
    </rPh>
    <rPh sb="18" eb="20">
      <t>ネキ</t>
    </rPh>
    <rPh sb="22" eb="24">
      <t>ネモト</t>
    </rPh>
    <rPh sb="25" eb="26">
      <t>キ</t>
    </rPh>
    <rPh sb="27" eb="28">
      <t>オ</t>
    </rPh>
    <rPh sb="32" eb="34">
      <t>テイド</t>
    </rPh>
    <rPh sb="35" eb="36">
      <t>キ</t>
    </rPh>
    <phoneticPr fontId="4"/>
  </si>
  <si>
    <t xml:space="preserve">
２粒まきとする。
気温が上昇し始める３月は，ハウス，小トンネルの開閉をこまめにすること。</t>
    <rPh sb="2" eb="3">
      <t>リュウ</t>
    </rPh>
    <rPh sb="10" eb="12">
      <t>キオン</t>
    </rPh>
    <rPh sb="13" eb="15">
      <t>ジョウショウ</t>
    </rPh>
    <rPh sb="16" eb="17">
      <t>ハジ</t>
    </rPh>
    <rPh sb="20" eb="21">
      <t>ガツ</t>
    </rPh>
    <rPh sb="27" eb="28">
      <t>コ</t>
    </rPh>
    <rPh sb="33" eb="35">
      <t>カイヘイ</t>
    </rPh>
    <phoneticPr fontId="4"/>
  </si>
  <si>
    <t xml:space="preserve">
しっかりと深耕すること。
明渠を深く掘ること。</t>
    <rPh sb="6" eb="8">
      <t>シンコウ</t>
    </rPh>
    <rPh sb="14" eb="16">
      <t>メイキョ</t>
    </rPh>
    <rPh sb="17" eb="18">
      <t>フカ</t>
    </rPh>
    <rPh sb="19" eb="20">
      <t>ホ</t>
    </rPh>
    <phoneticPr fontId="4"/>
  </si>
  <si>
    <t xml:space="preserve">
定植後に必要に応じて除草剤（例：ゴーゴーサン乳剤）を散布する。</t>
    <rPh sb="1" eb="3">
      <t>テイショク</t>
    </rPh>
    <rPh sb="3" eb="4">
      <t>ゴ</t>
    </rPh>
    <rPh sb="5" eb="7">
      <t>ヒツヨウ</t>
    </rPh>
    <rPh sb="8" eb="9">
      <t>オウ</t>
    </rPh>
    <rPh sb="11" eb="14">
      <t>ジョソウザイ</t>
    </rPh>
    <rPh sb="15" eb="16">
      <t>レイ</t>
    </rPh>
    <rPh sb="23" eb="25">
      <t>ニュウザイ</t>
    </rPh>
    <rPh sb="27" eb="29">
      <t>サンプ</t>
    </rPh>
    <phoneticPr fontId="4"/>
  </si>
  <si>
    <t xml:space="preserve">
埋戻しや土寄せ後，草が生えないうちに除草剤を散布する。</t>
    <rPh sb="1" eb="3">
      <t>ウメモド</t>
    </rPh>
    <rPh sb="5" eb="7">
      <t>ツチヨ</t>
    </rPh>
    <rPh sb="8" eb="9">
      <t>ゴ</t>
    </rPh>
    <rPh sb="10" eb="11">
      <t>クサ</t>
    </rPh>
    <rPh sb="12" eb="13">
      <t>ハ</t>
    </rPh>
    <rPh sb="19" eb="22">
      <t>ジョソウザイ</t>
    </rPh>
    <rPh sb="23" eb="25">
      <t>サンプ</t>
    </rPh>
    <phoneticPr fontId="4"/>
  </si>
  <si>
    <t xml:space="preserve">
曲がったねぎの原因となるため，管理機では行わない。
病気予防として分岐部にかからないようにする。
埋戻しと同時に軟腐病対策薬剤（例：オリゼメート粒剤）を散布する。
埋戻し後に除草剤（例：トレファノ乳剤）を散布する。</t>
    <rPh sb="1" eb="2">
      <t>マ</t>
    </rPh>
    <rPh sb="8" eb="10">
      <t>ゲンイン</t>
    </rPh>
    <rPh sb="16" eb="18">
      <t>カンリ</t>
    </rPh>
    <rPh sb="18" eb="19">
      <t>キ</t>
    </rPh>
    <rPh sb="21" eb="22">
      <t>オコナ</t>
    </rPh>
    <rPh sb="27" eb="29">
      <t>ビョウキ</t>
    </rPh>
    <rPh sb="29" eb="31">
      <t>ヨボウ</t>
    </rPh>
    <rPh sb="34" eb="36">
      <t>ブンキ</t>
    </rPh>
    <rPh sb="36" eb="37">
      <t>ブ</t>
    </rPh>
    <rPh sb="50" eb="52">
      <t>ウメモド</t>
    </rPh>
    <rPh sb="54" eb="56">
      <t>ドウジ</t>
    </rPh>
    <rPh sb="57" eb="60">
      <t>ナンプビョウ</t>
    </rPh>
    <rPh sb="60" eb="62">
      <t>タイサク</t>
    </rPh>
    <rPh sb="62" eb="64">
      <t>ヤクザイ</t>
    </rPh>
    <rPh sb="65" eb="66">
      <t>レイ</t>
    </rPh>
    <rPh sb="73" eb="75">
      <t>リュウザイ</t>
    </rPh>
    <rPh sb="77" eb="79">
      <t>サンプ</t>
    </rPh>
    <rPh sb="83" eb="85">
      <t>ウメモド</t>
    </rPh>
    <rPh sb="86" eb="87">
      <t>ゴ</t>
    </rPh>
    <rPh sb="88" eb="91">
      <t>ジョソウザイ</t>
    </rPh>
    <rPh sb="92" eb="93">
      <t>レイ</t>
    </rPh>
    <rPh sb="99" eb="101">
      <t>ニュウザイ</t>
    </rPh>
    <rPh sb="103" eb="105">
      <t>サンプ</t>
    </rPh>
    <phoneticPr fontId="4"/>
  </si>
  <si>
    <t xml:space="preserve">
夕方の涼しい時間に行う。
秋冬では，７月下旬～８月末までは行わない。
病気予防として分岐部にかからないようにする。
合わせて病害虫防除（粒剤）を行う。
土寄せ後に除草剤（例：トレファノサイド乳剤）を散布する。</t>
    <rPh sb="1" eb="3">
      <t>ユウガタ</t>
    </rPh>
    <rPh sb="4" eb="5">
      <t>スズ</t>
    </rPh>
    <rPh sb="7" eb="9">
      <t>ジカン</t>
    </rPh>
    <rPh sb="10" eb="11">
      <t>オコナ</t>
    </rPh>
    <rPh sb="14" eb="16">
      <t>シュウトウ</t>
    </rPh>
    <rPh sb="20" eb="21">
      <t>ガツ</t>
    </rPh>
    <rPh sb="21" eb="23">
      <t>ゲジュン</t>
    </rPh>
    <rPh sb="25" eb="26">
      <t>ガツ</t>
    </rPh>
    <rPh sb="26" eb="27">
      <t>マツ</t>
    </rPh>
    <rPh sb="30" eb="31">
      <t>オコナ</t>
    </rPh>
    <rPh sb="43" eb="45">
      <t>ブンキ</t>
    </rPh>
    <rPh sb="45" eb="46">
      <t>ブ</t>
    </rPh>
    <rPh sb="59" eb="60">
      <t>ア</t>
    </rPh>
    <rPh sb="63" eb="66">
      <t>ビョウガイチュウ</t>
    </rPh>
    <rPh sb="66" eb="68">
      <t>ボウジョ</t>
    </rPh>
    <rPh sb="69" eb="71">
      <t>リュウザイ</t>
    </rPh>
    <rPh sb="73" eb="74">
      <t>オコナ</t>
    </rPh>
    <rPh sb="77" eb="79">
      <t>ツチヨ</t>
    </rPh>
    <rPh sb="80" eb="81">
      <t>ゴ</t>
    </rPh>
    <rPh sb="82" eb="85">
      <t>ジョソウザイ</t>
    </rPh>
    <rPh sb="86" eb="87">
      <t>レイ</t>
    </rPh>
    <rPh sb="96" eb="98">
      <t>ニュウザイ</t>
    </rPh>
    <rPh sb="100" eb="102">
      <t>サンプ</t>
    </rPh>
    <phoneticPr fontId="4"/>
  </si>
  <si>
    <t xml:space="preserve">
軟白部分と緑色の境界を明確にするため，分岐部までしっかりとかける。
土が沈んだ場合も再度土をかける。</t>
    <rPh sb="1" eb="3">
      <t>ナンパク</t>
    </rPh>
    <rPh sb="3" eb="5">
      <t>ブブン</t>
    </rPh>
    <rPh sb="6" eb="7">
      <t>ミドリ</t>
    </rPh>
    <rPh sb="7" eb="8">
      <t>イロ</t>
    </rPh>
    <rPh sb="9" eb="11">
      <t>キョウカイ</t>
    </rPh>
    <rPh sb="12" eb="14">
      <t>メイカク</t>
    </rPh>
    <rPh sb="20" eb="22">
      <t>ブンキ</t>
    </rPh>
    <rPh sb="22" eb="23">
      <t>ブ</t>
    </rPh>
    <rPh sb="35" eb="36">
      <t>ツチ</t>
    </rPh>
    <rPh sb="37" eb="38">
      <t>シズ</t>
    </rPh>
    <rPh sb="40" eb="42">
      <t>バアイ</t>
    </rPh>
    <rPh sb="43" eb="45">
      <t>サイド</t>
    </rPh>
    <rPh sb="45" eb="46">
      <t>ツチ</t>
    </rPh>
    <phoneticPr fontId="4"/>
  </si>
  <si>
    <t xml:space="preserve">
無駄のない作業導線とすること。</t>
    <rPh sb="1" eb="3">
      <t>ムダ</t>
    </rPh>
    <rPh sb="6" eb="8">
      <t>サギョウ</t>
    </rPh>
    <rPh sb="8" eb="10">
      <t>ドウセン</t>
    </rPh>
    <phoneticPr fontId="4"/>
  </si>
  <si>
    <t xml:space="preserve">
　作土の深さにより育苗枚数が異なる。
　作土15ｃｍ以下：35～50枚/10a
　作土20ｃｍ程度：60枚/10a
　作土30ｃｍ程度：80枚/10a</t>
    <rPh sb="2" eb="3">
      <t>サク</t>
    </rPh>
    <rPh sb="3" eb="4">
      <t>ド</t>
    </rPh>
    <rPh sb="5" eb="6">
      <t>フカ</t>
    </rPh>
    <rPh sb="10" eb="12">
      <t>イクビョウ</t>
    </rPh>
    <rPh sb="12" eb="14">
      <t>マイスウ</t>
    </rPh>
    <rPh sb="15" eb="16">
      <t>コト</t>
    </rPh>
    <rPh sb="22" eb="23">
      <t>サク</t>
    </rPh>
    <rPh sb="23" eb="24">
      <t>ド</t>
    </rPh>
    <rPh sb="28" eb="30">
      <t>イカ</t>
    </rPh>
    <rPh sb="36" eb="37">
      <t>マイ</t>
    </rPh>
    <rPh sb="44" eb="45">
      <t>サク</t>
    </rPh>
    <rPh sb="45" eb="46">
      <t>ド</t>
    </rPh>
    <rPh sb="50" eb="52">
      <t>テイド</t>
    </rPh>
    <rPh sb="55" eb="56">
      <t>マイ</t>
    </rPh>
    <rPh sb="63" eb="64">
      <t>サク</t>
    </rPh>
    <rPh sb="64" eb="65">
      <t>ド</t>
    </rPh>
    <rPh sb="69" eb="71">
      <t>テイド</t>
    </rPh>
    <rPh sb="74" eb="75">
      <t>マイ</t>
    </rPh>
    <phoneticPr fontId="4"/>
  </si>
  <si>
    <t>右表（イ）　</t>
    <phoneticPr fontId="4"/>
  </si>
  <si>
    <t>右表（ウ）　</t>
    <phoneticPr fontId="4"/>
  </si>
  <si>
    <t>右表（エ）　</t>
    <phoneticPr fontId="4"/>
  </si>
  <si>
    <t>右表（エ）　</t>
    <phoneticPr fontId="4"/>
  </si>
  <si>
    <t>複合用</t>
    <rPh sb="0" eb="2">
      <t>フクゴウ</t>
    </rPh>
    <rPh sb="2" eb="3">
      <t>ヨウ</t>
    </rPh>
    <phoneticPr fontId="3"/>
  </si>
  <si>
    <t>1ha（借地1ha）</t>
    <rPh sb="4" eb="6">
      <t>シャクチ</t>
    </rPh>
    <phoneticPr fontId="4"/>
  </si>
  <si>
    <t>７－１　経営収支（白ねぎ部門，10a当たり）</t>
    <rPh sb="9" eb="10">
      <t>シロ</t>
    </rPh>
    <rPh sb="12" eb="14">
      <t>ブモン</t>
    </rPh>
    <rPh sb="18" eb="19">
      <t>ア</t>
    </rPh>
    <phoneticPr fontId="4"/>
  </si>
  <si>
    <t>７－２　経営収支（白ねぎ部門，10a当たり）</t>
    <rPh sb="9" eb="10">
      <t>シロ</t>
    </rPh>
    <rPh sb="12" eb="14">
      <t>ブモン</t>
    </rPh>
    <rPh sb="18" eb="19">
      <t>ア</t>
    </rPh>
    <phoneticPr fontId="4"/>
  </si>
  <si>
    <t>７－３　経営収支（白ねぎ部門，10a当たり）</t>
    <rPh sb="9" eb="10">
      <t>シロ</t>
    </rPh>
    <rPh sb="12" eb="14">
      <t>ブモン</t>
    </rPh>
    <rPh sb="18" eb="19">
      <t>ア</t>
    </rPh>
    <phoneticPr fontId="4"/>
  </si>
  <si>
    <t>７－４　経営収支（白ねぎ部門，10a当たり）</t>
    <rPh sb="9" eb="10">
      <t>シロ</t>
    </rPh>
    <rPh sb="12" eb="14">
      <t>ブモン</t>
    </rPh>
    <rPh sb="18" eb="19">
      <t>ア</t>
    </rPh>
    <phoneticPr fontId="4"/>
  </si>
  <si>
    <t>出荷調製・出荷</t>
    <rPh sb="2" eb="4">
      <t>チョウセイ</t>
    </rPh>
    <rPh sb="5" eb="7">
      <t>シュッカ</t>
    </rPh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</si>
  <si>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</si>
  <si>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</si>
  <si>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</si>
  <si>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</si>
  <si>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C</t>
    <phoneticPr fontId="4"/>
  </si>
  <si>
    <t>E</t>
    <phoneticPr fontId="4"/>
  </si>
  <si>
    <t>A</t>
    <phoneticPr fontId="4"/>
  </si>
  <si>
    <t>９　単価の算出基礎（白ねぎ，1kg当たり）</t>
    <rPh sb="2" eb="4">
      <t>タンカ</t>
    </rPh>
    <rPh sb="10" eb="11">
      <t>シロ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</si>
</sst>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#,##0_);[Red]\(#,##0\)"/>
    <numFmt numFmtId="177" formatCode="#,##0;&quot;▲ &quot;#,##0"/>
    <numFmt numFmtId="178" formatCode="#,##0.0;&quot;▲ &quot;#,##0.0"/>
    <numFmt numFmtId="179" formatCode="#,##0.0_);[Red]\(#,##0.0\)"/>
    <numFmt numFmtId="180" formatCode="0\ &quot;年&quot;"/>
    <numFmt numFmtId="181" formatCode="#,##0;&quot;△ &quot;#,##0"/>
    <numFmt numFmtId="182" formatCode="0.0%"/>
    <numFmt numFmtId="183" formatCode="0.0_);[Red]\(0.0\)"/>
    <numFmt numFmtId="184" formatCode="00&quot;a&quot;"/>
    <numFmt numFmtId="185" formatCode="#,##0.00;&quot;▲ &quot;#,##0.00"/>
    <numFmt numFmtId="186" formatCode="#,##0.0_ ;[Red]\-#,##0.0\ "/>
    <numFmt numFmtId="187" formatCode="#,##0.0;[Red]#,##0.0"/>
    <numFmt numFmtId="188" formatCode="#,##0.0;&quot;△ &quot;#,##0.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</fills>
  <borders count="362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dotted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dotted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 diagonalDown="1"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 style="thin">
        <color indexed="8"/>
      </diagonal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hair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/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double">
        <color indexed="8"/>
      </top>
      <bottom/>
      <diagonal/>
    </border>
    <border>
      <left/>
      <right style="medium">
        <color indexed="64"/>
      </right>
      <top style="double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1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/>
    <xf numFmtId="37" fontId="12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1" fillId="0" borderId="0"/>
  </cellStyleXfs>
  <cellXfs count="1019">
    <xf numFmtId="0" fontId="0" fillId="0" borderId="0" xfId="0">
      <alignment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Border="1" applyAlignment="1">
      <alignment vertical="center"/>
    </xf>
    <xf numFmtId="177" fontId="0" fillId="0" borderId="0" xfId="0" applyNumberForma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6" fontId="5" fillId="0" borderId="78" xfId="0" applyNumberFormat="1" applyFont="1" applyBorder="1" applyAlignment="1">
      <alignment horizontal="center" vertical="center" shrinkToFit="1"/>
    </xf>
    <xf numFmtId="176" fontId="0" fillId="0" borderId="78" xfId="0" applyNumberFormat="1" applyBorder="1" applyAlignment="1">
      <alignment vertical="center" shrinkToFi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38" fontId="0" fillId="0" borderId="0" xfId="1" applyFont="1" applyAlignment="1">
      <alignment vertical="center"/>
    </xf>
    <xf numFmtId="0" fontId="0" fillId="0" borderId="67" xfId="0" applyFont="1" applyBorder="1" applyAlignment="1">
      <alignment horizontal="center" vertical="center"/>
    </xf>
    <xf numFmtId="0" fontId="0" fillId="0" borderId="68" xfId="0" applyFont="1" applyBorder="1" applyAlignment="1">
      <alignment horizontal="center" vertical="center"/>
    </xf>
    <xf numFmtId="0" fontId="0" fillId="0" borderId="32" xfId="0" applyFont="1" applyBorder="1" applyAlignment="1">
      <alignment vertical="center" wrapText="1"/>
    </xf>
    <xf numFmtId="0" fontId="0" fillId="0" borderId="58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0" fillId="0" borderId="35" xfId="0" applyFont="1" applyBorder="1" applyAlignment="1">
      <alignment vertical="center"/>
    </xf>
    <xf numFmtId="181" fontId="0" fillId="0" borderId="35" xfId="0" applyNumberFormat="1" applyFont="1" applyBorder="1" applyAlignment="1">
      <alignment horizontal="right" vertical="center"/>
    </xf>
    <xf numFmtId="181" fontId="0" fillId="0" borderId="23" xfId="0" applyNumberFormat="1" applyFont="1" applyBorder="1" applyAlignment="1">
      <alignment horizontal="right" vertical="center"/>
    </xf>
    <xf numFmtId="0" fontId="8" fillId="0" borderId="35" xfId="0" applyFont="1" applyBorder="1" applyAlignment="1">
      <alignment vertical="center"/>
    </xf>
    <xf numFmtId="0" fontId="0" fillId="0" borderId="31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176" fontId="0" fillId="0" borderId="0" xfId="0" applyNumberFormat="1" applyFont="1" applyAlignment="1">
      <alignment vertical="center"/>
    </xf>
    <xf numFmtId="179" fontId="0" fillId="0" borderId="0" xfId="0" applyNumberFormat="1" applyFont="1" applyAlignment="1">
      <alignment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left" vertical="center"/>
    </xf>
    <xf numFmtId="176" fontId="0" fillId="0" borderId="61" xfId="0" applyNumberFormat="1" applyFont="1" applyBorder="1" applyAlignment="1">
      <alignment horizontal="center" vertical="center"/>
    </xf>
    <xf numFmtId="176" fontId="0" fillId="0" borderId="60" xfId="0" applyNumberFormat="1" applyFont="1" applyBorder="1" applyAlignment="1">
      <alignment horizontal="center" vertical="center"/>
    </xf>
    <xf numFmtId="0" fontId="1" fillId="0" borderId="0" xfId="2" applyFont="1" applyBorder="1" applyAlignment="1">
      <alignment vertical="center"/>
    </xf>
    <xf numFmtId="0" fontId="1" fillId="0" borderId="0" xfId="2" applyFont="1" applyAlignment="1">
      <alignment vertical="center"/>
    </xf>
    <xf numFmtId="0" fontId="10" fillId="0" borderId="0" xfId="2" applyFont="1" applyAlignment="1">
      <alignment horizontal="justify" vertical="center"/>
    </xf>
    <xf numFmtId="0" fontId="1" fillId="0" borderId="0" xfId="0" applyFont="1" applyAlignment="1">
      <alignment vertical="center"/>
    </xf>
    <xf numFmtId="177" fontId="0" fillId="0" borderId="0" xfId="0" applyNumberFormat="1" applyFont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right" vertical="center"/>
    </xf>
    <xf numFmtId="177" fontId="0" fillId="0" borderId="4" xfId="0" applyNumberFormat="1" applyFont="1" applyBorder="1" applyAlignment="1">
      <alignment vertical="center"/>
    </xf>
    <xf numFmtId="177" fontId="0" fillId="0" borderId="5" xfId="0" applyNumberFormat="1" applyFont="1" applyBorder="1" applyAlignment="1">
      <alignment vertical="center"/>
    </xf>
    <xf numFmtId="177" fontId="0" fillId="0" borderId="4" xfId="0" applyNumberFormat="1" applyFont="1" applyBorder="1" applyAlignment="1">
      <alignment horizontal="center" vertical="center"/>
    </xf>
    <xf numFmtId="177" fontId="0" fillId="0" borderId="0" xfId="0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177" fontId="0" fillId="2" borderId="16" xfId="0" applyNumberFormat="1" applyFont="1" applyFill="1" applyBorder="1" applyAlignment="1">
      <alignment vertical="center"/>
    </xf>
    <xf numFmtId="177" fontId="0" fillId="2" borderId="10" xfId="0" applyNumberFormat="1" applyFont="1" applyFill="1" applyBorder="1" applyAlignment="1">
      <alignment vertical="center"/>
    </xf>
    <xf numFmtId="177" fontId="0" fillId="0" borderId="13" xfId="0" applyNumberFormat="1" applyFont="1" applyBorder="1" applyAlignment="1">
      <alignment vertical="center"/>
    </xf>
    <xf numFmtId="177" fontId="0" fillId="0" borderId="0" xfId="3" applyNumberFormat="1" applyFont="1" applyAlignment="1">
      <alignment vertical="center"/>
    </xf>
    <xf numFmtId="177" fontId="0" fillId="0" borderId="0" xfId="3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center" vertical="center"/>
    </xf>
    <xf numFmtId="177" fontId="0" fillId="0" borderId="0" xfId="0" applyNumberFormat="1" applyFont="1" applyBorder="1" applyAlignment="1">
      <alignment vertical="center" shrinkToFit="1"/>
    </xf>
    <xf numFmtId="177" fontId="0" fillId="0" borderId="0" xfId="0" applyNumberFormat="1" applyFont="1" applyBorder="1" applyAlignment="1">
      <alignment horizontal="center" vertical="center" shrinkToFit="1"/>
    </xf>
    <xf numFmtId="177" fontId="0" fillId="0" borderId="0" xfId="3" applyNumberFormat="1" applyFont="1" applyBorder="1" applyAlignment="1">
      <alignment horizontal="right" vertical="center"/>
    </xf>
    <xf numFmtId="177" fontId="0" fillId="2" borderId="17" xfId="0" applyNumberFormat="1" applyFont="1" applyFill="1" applyBorder="1" applyAlignment="1">
      <alignment vertical="center"/>
    </xf>
    <xf numFmtId="177" fontId="0" fillId="2" borderId="18" xfId="0" applyNumberFormat="1" applyFont="1" applyFill="1" applyBorder="1" applyAlignment="1">
      <alignment vertical="center"/>
    </xf>
    <xf numFmtId="181" fontId="0" fillId="0" borderId="0" xfId="0" applyNumberFormat="1" applyFont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177" fontId="0" fillId="0" borderId="0" xfId="0" applyNumberFormat="1" applyFont="1" applyBorder="1" applyAlignment="1">
      <alignment horizontal="left" vertical="center"/>
    </xf>
    <xf numFmtId="176" fontId="0" fillId="0" borderId="0" xfId="0" applyNumberFormat="1" applyFont="1" applyAlignment="1">
      <alignment vertical="center" shrinkToFit="1"/>
    </xf>
    <xf numFmtId="176" fontId="0" fillId="0" borderId="0" xfId="0" applyNumberFormat="1" applyFont="1" applyBorder="1" applyAlignment="1">
      <alignment vertical="center" shrinkToFit="1"/>
    </xf>
    <xf numFmtId="177" fontId="0" fillId="0" borderId="5" xfId="0" applyNumberFormat="1" applyFont="1" applyBorder="1" applyAlignment="1">
      <alignment horizontal="center" vertical="center" shrinkToFit="1"/>
    </xf>
    <xf numFmtId="177" fontId="0" fillId="2" borderId="1" xfId="0" applyNumberFormat="1" applyFont="1" applyFill="1" applyBorder="1" applyAlignment="1">
      <alignment vertical="center" shrinkToFit="1"/>
    </xf>
    <xf numFmtId="177" fontId="0" fillId="0" borderId="1" xfId="3" applyNumberFormat="1" applyFont="1" applyBorder="1" applyAlignment="1">
      <alignment vertical="center" shrinkToFit="1"/>
    </xf>
    <xf numFmtId="177" fontId="0" fillId="0" borderId="78" xfId="0" applyNumberFormat="1" applyFont="1" applyBorder="1" applyAlignment="1">
      <alignment vertical="center" shrinkToFit="1"/>
    </xf>
    <xf numFmtId="176" fontId="0" fillId="0" borderId="66" xfId="0" applyNumberFormat="1" applyFont="1" applyBorder="1" applyAlignment="1">
      <alignment vertical="center" shrinkToFit="1"/>
    </xf>
    <xf numFmtId="176" fontId="0" fillId="0" borderId="2" xfId="0" applyNumberFormat="1" applyFont="1" applyBorder="1" applyAlignment="1">
      <alignment vertical="center" shrinkToFit="1"/>
    </xf>
    <xf numFmtId="176" fontId="0" fillId="2" borderId="99" xfId="0" applyNumberFormat="1" applyFont="1" applyFill="1" applyBorder="1" applyAlignment="1">
      <alignment vertical="center" shrinkToFit="1"/>
    </xf>
    <xf numFmtId="176" fontId="0" fillId="2" borderId="105" xfId="0" applyNumberFormat="1" applyFont="1" applyFill="1" applyBorder="1" applyAlignment="1">
      <alignment vertical="center" shrinkToFit="1"/>
    </xf>
    <xf numFmtId="176" fontId="0" fillId="2" borderId="10" xfId="0" applyNumberFormat="1" applyFont="1" applyFill="1" applyBorder="1" applyAlignment="1">
      <alignment horizontal="center" vertical="center" shrinkToFit="1"/>
    </xf>
    <xf numFmtId="176" fontId="0" fillId="2" borderId="10" xfId="0" applyNumberFormat="1" applyFont="1" applyFill="1" applyBorder="1" applyAlignment="1">
      <alignment vertical="center" shrinkToFit="1"/>
    </xf>
    <xf numFmtId="176" fontId="0" fillId="2" borderId="106" xfId="0" applyNumberFormat="1" applyFont="1" applyFill="1" applyBorder="1" applyAlignment="1">
      <alignment vertical="center" shrinkToFit="1"/>
    </xf>
    <xf numFmtId="176" fontId="0" fillId="2" borderId="18" xfId="0" applyNumberFormat="1" applyFont="1" applyFill="1" applyBorder="1" applyAlignment="1">
      <alignment horizontal="center" vertical="center" shrinkToFit="1"/>
    </xf>
    <xf numFmtId="176" fontId="0" fillId="2" borderId="18" xfId="0" applyNumberFormat="1" applyFont="1" applyFill="1" applyBorder="1" applyAlignment="1">
      <alignment vertical="center" shrinkToFit="1"/>
    </xf>
    <xf numFmtId="176" fontId="0" fillId="2" borderId="63" xfId="0" applyNumberFormat="1" applyFont="1" applyFill="1" applyBorder="1" applyAlignment="1">
      <alignment vertical="center" shrinkToFit="1"/>
    </xf>
    <xf numFmtId="176" fontId="0" fillId="0" borderId="23" xfId="0" applyNumberFormat="1" applyFont="1" applyBorder="1" applyAlignment="1">
      <alignment vertical="center" shrinkToFit="1"/>
    </xf>
    <xf numFmtId="176" fontId="0" fillId="0" borderId="0" xfId="0" applyNumberFormat="1" applyFont="1" applyFill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Border="1" applyAlignment="1">
      <alignment horizontal="left" vertical="center"/>
    </xf>
    <xf numFmtId="176" fontId="0" fillId="5" borderId="18" xfId="0" applyNumberFormat="1" applyFont="1" applyFill="1" applyBorder="1" applyAlignment="1">
      <alignment vertical="center" shrinkToFit="1"/>
    </xf>
    <xf numFmtId="176" fontId="0" fillId="5" borderId="105" xfId="0" applyNumberFormat="1" applyFont="1" applyFill="1" applyBorder="1" applyAlignment="1">
      <alignment vertical="center" shrinkToFit="1"/>
    </xf>
    <xf numFmtId="179" fontId="0" fillId="0" borderId="112" xfId="0" applyNumberFormat="1" applyFont="1" applyBorder="1" applyAlignment="1">
      <alignment horizontal="center" vertical="center" shrinkToFit="1"/>
    </xf>
    <xf numFmtId="183" fontId="0" fillId="5" borderId="99" xfId="0" applyNumberFormat="1" applyFont="1" applyFill="1" applyBorder="1" applyAlignment="1">
      <alignment vertical="center" shrinkToFit="1"/>
    </xf>
    <xf numFmtId="183" fontId="0" fillId="5" borderId="48" xfId="0" applyNumberFormat="1" applyFont="1" applyFill="1" applyBorder="1" applyAlignment="1">
      <alignment vertical="center" shrinkToFit="1"/>
    </xf>
    <xf numFmtId="183" fontId="0" fillId="5" borderId="21" xfId="0" applyNumberFormat="1" applyFont="1" applyFill="1" applyBorder="1" applyAlignment="1">
      <alignment vertical="center" shrinkToFit="1"/>
    </xf>
    <xf numFmtId="183" fontId="0" fillId="5" borderId="107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Alignment="1">
      <alignment vertical="center"/>
    </xf>
    <xf numFmtId="183" fontId="0" fillId="5" borderId="114" xfId="0" applyNumberFormat="1" applyFont="1" applyFill="1" applyBorder="1" applyAlignment="1">
      <alignment vertical="center" shrinkToFit="1"/>
    </xf>
    <xf numFmtId="177" fontId="0" fillId="0" borderId="66" xfId="0" applyNumberFormat="1" applyFont="1" applyBorder="1" applyAlignment="1">
      <alignment vertical="center" shrinkToFit="1"/>
    </xf>
    <xf numFmtId="177" fontId="0" fillId="2" borderId="107" xfId="0" applyNumberFormat="1" applyFont="1" applyFill="1" applyBorder="1" applyAlignment="1">
      <alignment vertical="center" shrinkToFit="1"/>
    </xf>
    <xf numFmtId="177" fontId="0" fillId="0" borderId="1" xfId="0" applyNumberForma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7" fontId="0" fillId="0" borderId="122" xfId="0" applyNumberFormat="1" applyFill="1" applyBorder="1" applyAlignment="1">
      <alignment vertical="center"/>
    </xf>
    <xf numFmtId="177" fontId="0" fillId="5" borderId="123" xfId="0" applyNumberFormat="1" applyFont="1" applyFill="1" applyBorder="1" applyAlignment="1">
      <alignment vertical="center" shrinkToFit="1"/>
    </xf>
    <xf numFmtId="177" fontId="0" fillId="0" borderId="123" xfId="3" applyNumberFormat="1" applyFont="1" applyBorder="1" applyAlignment="1">
      <alignment vertical="center"/>
    </xf>
    <xf numFmtId="177" fontId="0" fillId="0" borderId="97" xfId="3" applyNumberFormat="1" applyFont="1" applyBorder="1" applyAlignment="1">
      <alignment horizontal="right" vertical="center"/>
    </xf>
    <xf numFmtId="177" fontId="0" fillId="0" borderId="97" xfId="3" applyNumberFormat="1" applyFont="1" applyBorder="1" applyAlignment="1">
      <alignment horizontal="left" vertical="center" shrinkToFit="1"/>
    </xf>
    <xf numFmtId="177" fontId="0" fillId="0" borderId="122" xfId="0" applyNumberFormat="1" applyFont="1" applyBorder="1" applyAlignment="1">
      <alignment vertical="center"/>
    </xf>
    <xf numFmtId="177" fontId="0" fillId="0" borderId="124" xfId="3" applyNumberFormat="1" applyFont="1" applyBorder="1" applyAlignment="1">
      <alignment vertical="center" shrinkToFit="1"/>
    </xf>
    <xf numFmtId="177" fontId="0" fillId="0" borderId="124" xfId="0" applyNumberFormat="1" applyFont="1" applyFill="1" applyBorder="1" applyAlignment="1">
      <alignment vertical="center"/>
    </xf>
    <xf numFmtId="177" fontId="0" fillId="0" borderId="122" xfId="0" applyNumberFormat="1" applyFont="1" applyFill="1" applyBorder="1" applyAlignment="1">
      <alignment horizontal="center" vertical="center"/>
    </xf>
    <xf numFmtId="177" fontId="0" fillId="0" borderId="122" xfId="0" applyNumberFormat="1" applyFont="1" applyFill="1" applyBorder="1" applyAlignment="1">
      <alignment vertical="center"/>
    </xf>
    <xf numFmtId="178" fontId="0" fillId="0" borderId="122" xfId="0" applyNumberFormat="1" applyFont="1" applyFill="1" applyBorder="1" applyAlignment="1">
      <alignment vertical="center"/>
    </xf>
    <xf numFmtId="177" fontId="0" fillId="0" borderId="11" xfId="0" applyNumberFormat="1" applyFill="1" applyBorder="1" applyAlignment="1">
      <alignment vertical="center"/>
    </xf>
    <xf numFmtId="177" fontId="0" fillId="0" borderId="108" xfId="0" applyNumberFormat="1" applyFont="1" applyFill="1" applyBorder="1" applyAlignment="1">
      <alignment vertical="center"/>
    </xf>
    <xf numFmtId="177" fontId="0" fillId="0" borderId="69" xfId="0" applyNumberFormat="1" applyFont="1" applyFill="1" applyBorder="1" applyAlignment="1">
      <alignment horizontal="center" vertical="center"/>
    </xf>
    <xf numFmtId="177" fontId="0" fillId="0" borderId="12" xfId="0" applyNumberFormat="1" applyFill="1" applyBorder="1" applyAlignment="1">
      <alignment vertical="center"/>
    </xf>
    <xf numFmtId="177" fontId="0" fillId="0" borderId="20" xfId="0" applyNumberForma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vertical="center" shrinkToFit="1"/>
    </xf>
    <xf numFmtId="177" fontId="0" fillId="0" borderId="8" xfId="0" applyNumberFormat="1" applyFill="1" applyBorder="1" applyAlignment="1">
      <alignment vertical="center" shrinkToFit="1"/>
    </xf>
    <xf numFmtId="177" fontId="0" fillId="0" borderId="45" xfId="0" applyNumberFormat="1" applyFont="1" applyFill="1" applyBorder="1" applyAlignment="1">
      <alignment vertical="center" shrinkToFit="1"/>
    </xf>
    <xf numFmtId="177" fontId="0" fillId="0" borderId="7" xfId="0" applyNumberFormat="1" applyFont="1" applyFill="1" applyBorder="1" applyAlignment="1">
      <alignment vertical="center"/>
    </xf>
    <xf numFmtId="177" fontId="0" fillId="0" borderId="7" xfId="0" applyNumberFormat="1" applyFont="1" applyFill="1" applyBorder="1" applyAlignment="1">
      <alignment vertical="center" shrinkToFit="1"/>
    </xf>
    <xf numFmtId="177" fontId="0" fillId="0" borderId="1" xfId="0" applyNumberFormat="1" applyFill="1" applyBorder="1" applyAlignment="1">
      <alignment vertical="center" shrinkToFit="1"/>
    </xf>
    <xf numFmtId="177" fontId="0" fillId="0" borderId="122" xfId="3" applyNumberFormat="1" applyFont="1" applyFill="1" applyBorder="1" applyAlignment="1">
      <alignment vertical="center"/>
    </xf>
    <xf numFmtId="178" fontId="0" fillId="0" borderId="13" xfId="0" applyNumberFormat="1" applyFont="1" applyFill="1" applyBorder="1" applyAlignment="1">
      <alignment horizontal="left" vertical="center"/>
    </xf>
    <xf numFmtId="177" fontId="0" fillId="0" borderId="13" xfId="3" applyNumberFormat="1" applyFont="1" applyFill="1" applyBorder="1" applyAlignment="1">
      <alignment vertical="center" shrinkToFit="1"/>
    </xf>
    <xf numFmtId="178" fontId="0" fillId="0" borderId="124" xfId="0" applyNumberFormat="1" applyFont="1" applyFill="1" applyBorder="1" applyAlignment="1">
      <alignment horizontal="left" vertical="center"/>
    </xf>
    <xf numFmtId="177" fontId="0" fillId="0" borderId="124" xfId="3" applyNumberFormat="1" applyFont="1" applyFill="1" applyBorder="1" applyAlignment="1">
      <alignment vertical="center" shrinkToFit="1"/>
    </xf>
    <xf numFmtId="177" fontId="0" fillId="0" borderId="1" xfId="3" applyNumberFormat="1" applyFont="1" applyFill="1" applyBorder="1" applyAlignment="1">
      <alignment vertical="center" shrinkToFit="1"/>
    </xf>
    <xf numFmtId="182" fontId="0" fillId="0" borderId="13" xfId="0" applyNumberFormat="1" applyFont="1" applyFill="1" applyBorder="1" applyAlignment="1">
      <alignment vertical="center"/>
    </xf>
    <xf numFmtId="176" fontId="0" fillId="2" borderId="46" xfId="0" applyNumberFormat="1" applyFont="1" applyFill="1" applyBorder="1" applyAlignment="1">
      <alignment horizontal="center" vertical="center" shrinkToFit="1"/>
    </xf>
    <xf numFmtId="177" fontId="0" fillId="0" borderId="130" xfId="3" applyNumberFormat="1" applyFont="1" applyBorder="1" applyAlignment="1">
      <alignment vertical="center" shrinkToFit="1"/>
    </xf>
    <xf numFmtId="177" fontId="0" fillId="0" borderId="23" xfId="3" applyNumberFormat="1" applyFont="1" applyBorder="1" applyAlignment="1">
      <alignment vertical="center" shrinkToFit="1"/>
    </xf>
    <xf numFmtId="177" fontId="0" fillId="0" borderId="23" xfId="3" applyNumberFormat="1" applyFont="1" applyFill="1" applyBorder="1" applyAlignment="1">
      <alignment vertical="center" shrinkToFit="1"/>
    </xf>
    <xf numFmtId="176" fontId="0" fillId="2" borderId="128" xfId="0" applyNumberFormat="1" applyFont="1" applyFill="1" applyBorder="1" applyAlignment="1">
      <alignment vertical="center" shrinkToFit="1"/>
    </xf>
    <xf numFmtId="176" fontId="0" fillId="0" borderId="55" xfId="0" applyNumberFormat="1" applyFont="1" applyBorder="1" applyAlignment="1">
      <alignment vertical="center"/>
    </xf>
    <xf numFmtId="177" fontId="0" fillId="2" borderId="46" xfId="3" applyNumberFormat="1" applyFont="1" applyFill="1" applyBorder="1" applyAlignment="1">
      <alignment horizontal="center" vertical="center" shrinkToFit="1"/>
    </xf>
    <xf numFmtId="177" fontId="0" fillId="2" borderId="46" xfId="3" applyNumberFormat="1" applyFont="1" applyFill="1" applyBorder="1" applyAlignment="1">
      <alignment vertical="center" shrinkToFit="1"/>
    </xf>
    <xf numFmtId="176" fontId="0" fillId="5" borderId="128" xfId="0" applyNumberFormat="1" applyFont="1" applyFill="1" applyBorder="1" applyAlignment="1">
      <alignment vertical="center"/>
    </xf>
    <xf numFmtId="177" fontId="0" fillId="0" borderId="77" xfId="0" applyNumberFormat="1" applyFont="1" applyBorder="1" applyAlignment="1">
      <alignment vertical="center" shrinkToFit="1"/>
    </xf>
    <xf numFmtId="176" fontId="0" fillId="5" borderId="99" xfId="0" applyNumberFormat="1" applyFont="1" applyFill="1" applyBorder="1" applyAlignment="1">
      <alignment horizontal="center" vertical="center" shrinkToFit="1"/>
    </xf>
    <xf numFmtId="176" fontId="0" fillId="5" borderId="107" xfId="0" applyNumberFormat="1" applyFont="1" applyFill="1" applyBorder="1" applyAlignment="1">
      <alignment horizontal="center" vertical="center" shrinkToFit="1"/>
    </xf>
    <xf numFmtId="176" fontId="0" fillId="0" borderId="131" xfId="0" applyNumberFormat="1" applyFont="1" applyBorder="1" applyAlignment="1">
      <alignment vertical="center"/>
    </xf>
    <xf numFmtId="176" fontId="0" fillId="0" borderId="134" xfId="0" applyNumberFormat="1" applyFont="1" applyBorder="1" applyAlignment="1">
      <alignment vertical="center"/>
    </xf>
    <xf numFmtId="179" fontId="0" fillId="0" borderId="23" xfId="0" applyNumberFormat="1" applyFont="1" applyFill="1" applyBorder="1" applyAlignment="1">
      <alignment vertical="center"/>
    </xf>
    <xf numFmtId="9" fontId="0" fillId="0" borderId="23" xfId="3" applyNumberFormat="1" applyFont="1" applyFill="1" applyBorder="1" applyAlignment="1">
      <alignment vertical="center" shrinkToFit="1"/>
    </xf>
    <xf numFmtId="3" fontId="0" fillId="0" borderId="23" xfId="5" applyNumberFormat="1" applyFont="1" applyFill="1" applyBorder="1" applyAlignment="1">
      <alignment vertical="center" shrinkToFit="1"/>
    </xf>
    <xf numFmtId="176" fontId="0" fillId="0" borderId="55" xfId="0" applyNumberFormat="1" applyFont="1" applyBorder="1" applyAlignment="1">
      <alignment vertical="center" shrinkToFit="1"/>
    </xf>
    <xf numFmtId="177" fontId="0" fillId="2" borderId="139" xfId="0" applyNumberFormat="1" applyFont="1" applyFill="1" applyBorder="1" applyAlignment="1">
      <alignment vertical="center" shrinkToFit="1"/>
    </xf>
    <xf numFmtId="176" fontId="0" fillId="2" borderId="140" xfId="0" applyNumberFormat="1" applyFont="1" applyFill="1" applyBorder="1" applyAlignment="1">
      <alignment vertical="center" shrinkToFit="1"/>
    </xf>
    <xf numFmtId="177" fontId="0" fillId="2" borderId="136" xfId="3" applyNumberFormat="1" applyFont="1" applyFill="1" applyBorder="1" applyAlignment="1">
      <alignment horizontal="center" vertical="center" shrinkToFit="1"/>
    </xf>
    <xf numFmtId="177" fontId="0" fillId="2" borderId="136" xfId="3" applyNumberFormat="1" applyFont="1" applyFill="1" applyBorder="1" applyAlignment="1">
      <alignment vertical="center" shrinkToFit="1"/>
    </xf>
    <xf numFmtId="177" fontId="0" fillId="0" borderId="144" xfId="0" applyNumberFormat="1" applyFont="1" applyFill="1" applyBorder="1" applyAlignment="1">
      <alignment vertical="center" shrinkToFit="1"/>
    </xf>
    <xf numFmtId="177" fontId="0" fillId="0" borderId="137" xfId="0" applyNumberFormat="1" applyFill="1" applyBorder="1" applyAlignment="1">
      <alignment vertical="center"/>
    </xf>
    <xf numFmtId="181" fontId="0" fillId="0" borderId="110" xfId="0" applyNumberFormat="1" applyFont="1" applyBorder="1" applyAlignment="1">
      <alignment horizontal="right" vertical="center"/>
    </xf>
    <xf numFmtId="0" fontId="0" fillId="0" borderId="0" xfId="2" applyFont="1" applyAlignment="1">
      <alignment vertical="center"/>
    </xf>
    <xf numFmtId="179" fontId="0" fillId="0" borderId="122" xfId="0" applyNumberFormat="1" applyFont="1" applyBorder="1" applyAlignment="1">
      <alignment vertical="center" shrinkToFit="1"/>
    </xf>
    <xf numFmtId="0" fontId="1" fillId="0" borderId="0" xfId="2" applyFont="1" applyAlignment="1">
      <alignment horizontal="right" vertical="center"/>
    </xf>
    <xf numFmtId="176" fontId="0" fillId="0" borderId="78" xfId="0" applyNumberFormat="1" applyFont="1" applyBorder="1" applyAlignment="1">
      <alignment vertical="center" shrinkToFit="1"/>
    </xf>
    <xf numFmtId="177" fontId="0" fillId="0" borderId="11" xfId="0" applyNumberFormat="1" applyFill="1" applyBorder="1" applyAlignment="1">
      <alignment horizontal="center" vertical="center" shrinkToFit="1"/>
    </xf>
    <xf numFmtId="177" fontId="0" fillId="0" borderId="11" xfId="0" applyNumberFormat="1" applyFill="1" applyBorder="1" applyAlignment="1">
      <alignment horizontal="center" vertical="center"/>
    </xf>
    <xf numFmtId="0" fontId="0" fillId="0" borderId="23" xfId="0" applyFont="1" applyBorder="1" applyAlignment="1">
      <alignment vertical="center"/>
    </xf>
    <xf numFmtId="0" fontId="0" fillId="0" borderId="23" xfId="0" applyFont="1" applyFill="1" applyBorder="1" applyAlignment="1">
      <alignment vertical="center"/>
    </xf>
    <xf numFmtId="177" fontId="0" fillId="0" borderId="137" xfId="0" applyNumberFormat="1" applyFont="1" applyBorder="1" applyAlignment="1">
      <alignment vertical="center" shrinkToFit="1"/>
    </xf>
    <xf numFmtId="176" fontId="0" fillId="0" borderId="122" xfId="0" applyNumberFormat="1" applyFont="1" applyBorder="1" applyAlignment="1">
      <alignment vertical="center" shrinkToFit="1"/>
    </xf>
    <xf numFmtId="184" fontId="0" fillId="0" borderId="68" xfId="0" applyNumberFormat="1" applyFont="1" applyBorder="1" applyAlignment="1">
      <alignment horizontal="center" vertical="center"/>
    </xf>
    <xf numFmtId="0" fontId="0" fillId="0" borderId="151" xfId="0" applyFont="1" applyBorder="1" applyAlignment="1">
      <alignment horizontal="center" vertical="center"/>
    </xf>
    <xf numFmtId="181" fontId="0" fillId="4" borderId="37" xfId="0" applyNumberFormat="1" applyFont="1" applyFill="1" applyBorder="1" applyAlignment="1">
      <alignment horizontal="right" vertical="center"/>
    </xf>
    <xf numFmtId="181" fontId="0" fillId="6" borderId="35" xfId="0" applyNumberFormat="1" applyFont="1" applyFill="1" applyBorder="1" applyAlignment="1">
      <alignment horizontal="right" vertical="center"/>
    </xf>
    <xf numFmtId="181" fontId="0" fillId="6" borderId="38" xfId="1" applyNumberFormat="1" applyFont="1" applyFill="1" applyBorder="1" applyAlignment="1">
      <alignment horizontal="right" vertical="center"/>
    </xf>
    <xf numFmtId="181" fontId="0" fillId="3" borderId="23" xfId="1" applyNumberFormat="1" applyFont="1" applyFill="1" applyBorder="1" applyAlignment="1">
      <alignment horizontal="right" vertical="center"/>
    </xf>
    <xf numFmtId="182" fontId="0" fillId="3" borderId="23" xfId="1" applyNumberFormat="1" applyFont="1" applyFill="1" applyBorder="1" applyAlignment="1">
      <alignment horizontal="right" vertical="center"/>
    </xf>
    <xf numFmtId="0" fontId="0" fillId="0" borderId="152" xfId="0" applyFont="1" applyBorder="1" applyAlignment="1">
      <alignment horizontal="center" vertical="center"/>
    </xf>
    <xf numFmtId="184" fontId="0" fillId="0" borderId="118" xfId="0" applyNumberFormat="1" applyFont="1" applyBorder="1" applyAlignment="1">
      <alignment horizontal="center" vertical="center"/>
    </xf>
    <xf numFmtId="177" fontId="0" fillId="0" borderId="122" xfId="3" applyNumberFormat="1" applyFont="1" applyFill="1" applyBorder="1" applyAlignment="1">
      <alignment vertical="center" shrinkToFit="1"/>
    </xf>
    <xf numFmtId="176" fontId="4" fillId="0" borderId="163" xfId="0" applyNumberFormat="1" applyFont="1" applyBorder="1" applyAlignment="1">
      <alignment horizontal="left" vertical="center" wrapText="1"/>
    </xf>
    <xf numFmtId="176" fontId="0" fillId="0" borderId="18" xfId="0" applyNumberFormat="1" applyFont="1" applyBorder="1" applyAlignment="1">
      <alignment vertical="center" shrinkToFit="1"/>
    </xf>
    <xf numFmtId="176" fontId="0" fillId="0" borderId="63" xfId="0" applyNumberFormat="1" applyFont="1" applyBorder="1" applyAlignment="1">
      <alignment vertical="center" shrinkToFit="1"/>
    </xf>
    <xf numFmtId="176" fontId="0" fillId="0" borderId="62" xfId="0" applyNumberFormat="1" applyFont="1" applyBorder="1" applyAlignment="1">
      <alignment horizontal="center" vertical="center" shrinkToFit="1"/>
    </xf>
    <xf numFmtId="176" fontId="0" fillId="0" borderId="164" xfId="0" applyNumberFormat="1" applyFont="1" applyBorder="1" applyAlignment="1">
      <alignment horizontal="center" vertical="center" shrinkToFit="1"/>
    </xf>
    <xf numFmtId="176" fontId="5" fillId="0" borderId="2" xfId="0" applyNumberFormat="1" applyFont="1" applyBorder="1" applyAlignment="1">
      <alignment horizontal="center" vertical="center" wrapText="1" shrinkToFit="1"/>
    </xf>
    <xf numFmtId="177" fontId="0" fillId="0" borderId="78" xfId="0" applyNumberFormat="1" applyFont="1" applyBorder="1" applyAlignment="1">
      <alignment horizontal="center" vertical="center" shrinkToFit="1"/>
    </xf>
    <xf numFmtId="177" fontId="0" fillId="0" borderId="13" xfId="0" applyNumberFormat="1" applyFont="1" applyFill="1" applyBorder="1" applyAlignment="1">
      <alignment vertical="center"/>
    </xf>
    <xf numFmtId="177" fontId="0" fillId="0" borderId="13" xfId="0" applyNumberFormat="1" applyFont="1" applyBorder="1" applyAlignment="1">
      <alignment vertical="center"/>
    </xf>
    <xf numFmtId="176" fontId="0" fillId="0" borderId="23" xfId="0" applyNumberFormat="1" applyFont="1" applyBorder="1" applyAlignment="1">
      <alignment vertical="center"/>
    </xf>
    <xf numFmtId="177" fontId="0" fillId="0" borderId="5" xfId="0" applyNumberFormat="1" applyFont="1" applyBorder="1" applyAlignment="1">
      <alignment horizontal="center" vertical="center" shrinkToFit="1"/>
    </xf>
    <xf numFmtId="177" fontId="0" fillId="2" borderId="138" xfId="0" applyNumberFormat="1" applyFont="1" applyFill="1" applyBorder="1" applyAlignment="1">
      <alignment horizontal="center" vertical="center" shrinkToFit="1"/>
    </xf>
    <xf numFmtId="0" fontId="1" fillId="0" borderId="171" xfId="2" applyFont="1" applyBorder="1" applyAlignment="1">
      <alignment vertical="center"/>
    </xf>
    <xf numFmtId="0" fontId="1" fillId="0" borderId="137" xfId="2" applyFont="1" applyBorder="1" applyAlignment="1">
      <alignment horizontal="center" vertical="top" wrapText="1"/>
    </xf>
    <xf numFmtId="176" fontId="0" fillId="0" borderId="122" xfId="0" applyNumberFormat="1" applyFont="1" applyBorder="1" applyAlignment="1">
      <alignment horizontal="center" vertical="center"/>
    </xf>
    <xf numFmtId="176" fontId="0" fillId="0" borderId="124" xfId="0" applyNumberFormat="1" applyFont="1" applyBorder="1" applyAlignment="1">
      <alignment horizontal="center" vertical="center"/>
    </xf>
    <xf numFmtId="0" fontId="14" fillId="0" borderId="0" xfId="0" applyFont="1" applyBorder="1" applyAlignment="1"/>
    <xf numFmtId="0" fontId="14" fillId="0" borderId="38" xfId="0" applyFont="1" applyBorder="1" applyAlignment="1"/>
    <xf numFmtId="0" fontId="14" fillId="0" borderId="49" xfId="0" applyFont="1" applyBorder="1" applyAlignment="1"/>
    <xf numFmtId="0" fontId="0" fillId="0" borderId="0" xfId="0" applyBorder="1" applyAlignment="1"/>
    <xf numFmtId="0" fontId="0" fillId="0" borderId="0" xfId="0" applyAlignment="1"/>
    <xf numFmtId="176" fontId="1" fillId="0" borderId="0" xfId="0" applyNumberFormat="1" applyFont="1" applyAlignment="1">
      <alignment vertical="center"/>
    </xf>
    <xf numFmtId="179" fontId="1" fillId="0" borderId="0" xfId="0" applyNumberFormat="1" applyFont="1" applyAlignment="1">
      <alignment vertical="center"/>
    </xf>
    <xf numFmtId="176" fontId="1" fillId="0" borderId="0" xfId="0" applyNumberFormat="1" applyFont="1" applyBorder="1" applyAlignment="1">
      <alignment vertical="center"/>
    </xf>
    <xf numFmtId="176" fontId="1" fillId="0" borderId="0" xfId="0" applyNumberFormat="1" applyFont="1" applyBorder="1" applyAlignment="1">
      <alignment horizontal="right" vertical="center"/>
    </xf>
    <xf numFmtId="176" fontId="1" fillId="0" borderId="0" xfId="0" applyNumberFormat="1" applyFont="1" applyBorder="1" applyAlignment="1">
      <alignment horizontal="left" vertical="center"/>
    </xf>
    <xf numFmtId="176" fontId="1" fillId="0" borderId="17" xfId="0" applyNumberFormat="1" applyFont="1" applyBorder="1" applyAlignment="1">
      <alignment vertical="center"/>
    </xf>
    <xf numFmtId="176" fontId="1" fillId="0" borderId="183" xfId="0" applyNumberFormat="1" applyFont="1" applyBorder="1" applyAlignment="1">
      <alignment horizontal="center" vertical="center" shrinkToFit="1"/>
    </xf>
    <xf numFmtId="176" fontId="0" fillId="0" borderId="183" xfId="0" applyNumberFormat="1" applyBorder="1" applyAlignment="1">
      <alignment horizontal="center" vertical="center" shrinkToFit="1"/>
    </xf>
    <xf numFmtId="179" fontId="1" fillId="0" borderId="183" xfId="0" applyNumberFormat="1" applyFont="1" applyBorder="1" applyAlignment="1">
      <alignment horizontal="center" vertical="center" shrinkToFit="1"/>
    </xf>
    <xf numFmtId="176" fontId="1" fillId="0" borderId="180" xfId="0" applyNumberFormat="1" applyFont="1" applyBorder="1" applyAlignment="1">
      <alignment horizontal="center" vertical="center" shrinkToFit="1"/>
    </xf>
    <xf numFmtId="176" fontId="5" fillId="0" borderId="122" xfId="0" applyNumberFormat="1" applyFont="1" applyBorder="1" applyAlignment="1">
      <alignment horizontal="center" vertical="center" shrinkToFit="1"/>
    </xf>
    <xf numFmtId="179" fontId="5" fillId="0" borderId="122" xfId="0" applyNumberFormat="1" applyFont="1" applyBorder="1" applyAlignment="1">
      <alignment horizontal="center" vertical="center" shrinkToFit="1"/>
    </xf>
    <xf numFmtId="176" fontId="1" fillId="0" borderId="78" xfId="0" applyNumberFormat="1" applyFont="1" applyBorder="1" applyAlignment="1">
      <alignment vertical="center" shrinkToFit="1"/>
    </xf>
    <xf numFmtId="9" fontId="1" fillId="0" borderId="78" xfId="0" applyNumberFormat="1" applyFont="1" applyBorder="1" applyAlignment="1">
      <alignment vertical="center" shrinkToFit="1"/>
    </xf>
    <xf numFmtId="182" fontId="1" fillId="0" borderId="78" xfId="4" applyNumberFormat="1" applyFont="1" applyBorder="1" applyAlignment="1">
      <alignment vertical="center" shrinkToFit="1"/>
    </xf>
    <xf numFmtId="176" fontId="1" fillId="0" borderId="122" xfId="0" applyNumberFormat="1" applyFont="1" applyBorder="1" applyAlignment="1">
      <alignment vertical="center" shrinkToFit="1"/>
    </xf>
    <xf numFmtId="9" fontId="1" fillId="0" borderId="122" xfId="0" applyNumberFormat="1" applyFont="1" applyBorder="1" applyAlignment="1">
      <alignment vertical="center" shrinkToFit="1"/>
    </xf>
    <xf numFmtId="176" fontId="1" fillId="0" borderId="2" xfId="0" applyNumberFormat="1" applyFont="1" applyBorder="1" applyAlignment="1">
      <alignment vertical="center" shrinkToFit="1"/>
    </xf>
    <xf numFmtId="176" fontId="0" fillId="0" borderId="165" xfId="0" applyNumberFormat="1" applyFont="1" applyBorder="1" applyAlignment="1">
      <alignment vertical="center" shrinkToFit="1"/>
    </xf>
    <xf numFmtId="9" fontId="0" fillId="0" borderId="165" xfId="0" applyNumberFormat="1" applyFont="1" applyBorder="1" applyAlignment="1">
      <alignment vertical="center" shrinkToFit="1"/>
    </xf>
    <xf numFmtId="9" fontId="0" fillId="0" borderId="122" xfId="0" applyNumberFormat="1" applyFont="1" applyBorder="1" applyAlignment="1">
      <alignment vertical="center" shrinkToFit="1"/>
    </xf>
    <xf numFmtId="182" fontId="1" fillId="0" borderId="122" xfId="4" applyNumberFormat="1" applyFont="1" applyBorder="1" applyAlignment="1">
      <alignment vertical="center" shrinkToFit="1"/>
    </xf>
    <xf numFmtId="176" fontId="1" fillId="2" borderId="122" xfId="0" applyNumberFormat="1" applyFont="1" applyFill="1" applyBorder="1" applyAlignment="1">
      <alignment vertical="center" shrinkToFit="1"/>
    </xf>
    <xf numFmtId="176" fontId="1" fillId="2" borderId="122" xfId="0" applyNumberFormat="1" applyFont="1" applyFill="1" applyBorder="1" applyAlignment="1">
      <alignment horizontal="left" vertical="center" shrinkToFit="1"/>
    </xf>
    <xf numFmtId="179" fontId="1" fillId="2" borderId="122" xfId="0" applyNumberFormat="1" applyFont="1" applyFill="1" applyBorder="1" applyAlignment="1">
      <alignment vertical="center" shrinkToFit="1"/>
    </xf>
    <xf numFmtId="176" fontId="1" fillId="2" borderId="2" xfId="0" applyNumberFormat="1" applyFont="1" applyFill="1" applyBorder="1" applyAlignment="1">
      <alignment vertical="center" shrinkToFit="1"/>
    </xf>
    <xf numFmtId="3" fontId="17" fillId="0" borderId="122" xfId="6" applyNumberFormat="1" applyFont="1" applyBorder="1" applyAlignment="1">
      <alignment vertical="center" wrapText="1"/>
    </xf>
    <xf numFmtId="3" fontId="0" fillId="0" borderId="122" xfId="6" applyNumberFormat="1" applyFont="1" applyBorder="1" applyAlignment="1">
      <alignment vertical="center"/>
    </xf>
    <xf numFmtId="1" fontId="17" fillId="0" borderId="122" xfId="6" applyNumberFormat="1" applyFont="1" applyBorder="1" applyAlignment="1">
      <alignment vertical="center"/>
    </xf>
    <xf numFmtId="49" fontId="1" fillId="0" borderId="78" xfId="0" applyNumberFormat="1" applyFont="1" applyBorder="1" applyAlignment="1">
      <alignment vertical="center" shrinkToFit="1"/>
    </xf>
    <xf numFmtId="176" fontId="1" fillId="2" borderId="78" xfId="0" applyNumberFormat="1" applyFont="1" applyFill="1" applyBorder="1" applyAlignment="1">
      <alignment vertical="center" shrinkToFit="1"/>
    </xf>
    <xf numFmtId="176" fontId="1" fillId="2" borderId="78" xfId="0" applyNumberFormat="1" applyFont="1" applyFill="1" applyBorder="1" applyAlignment="1">
      <alignment horizontal="left" vertical="center" shrinkToFit="1"/>
    </xf>
    <xf numFmtId="179" fontId="1" fillId="2" borderId="78" xfId="0" applyNumberFormat="1" applyFont="1" applyFill="1" applyBorder="1" applyAlignment="1">
      <alignment vertical="center" shrinkToFit="1"/>
    </xf>
    <xf numFmtId="9" fontId="1" fillId="0" borderId="78" xfId="4" applyFont="1" applyBorder="1" applyAlignment="1">
      <alignment vertical="center" shrinkToFit="1"/>
    </xf>
    <xf numFmtId="9" fontId="1" fillId="0" borderId="122" xfId="4" applyFont="1" applyBorder="1" applyAlignment="1">
      <alignment vertical="center" shrinkToFit="1"/>
    </xf>
    <xf numFmtId="176" fontId="0" fillId="0" borderId="122" xfId="0" applyNumberFormat="1" applyBorder="1" applyAlignment="1">
      <alignment vertical="center" shrinkToFit="1"/>
    </xf>
    <xf numFmtId="176" fontId="1" fillId="2" borderId="9" xfId="0" applyNumberFormat="1" applyFont="1" applyFill="1" applyBorder="1" applyAlignment="1">
      <alignment vertical="center" shrinkToFit="1"/>
    </xf>
    <xf numFmtId="176" fontId="0" fillId="0" borderId="120" xfId="0" applyNumberFormat="1" applyBorder="1" applyAlignment="1">
      <alignment vertical="center" textRotation="255" shrinkToFit="1"/>
    </xf>
    <xf numFmtId="176" fontId="1" fillId="0" borderId="74" xfId="0" applyNumberFormat="1" applyFont="1" applyFill="1" applyBorder="1" applyAlignment="1">
      <alignment vertical="center" shrinkToFit="1"/>
    </xf>
    <xf numFmtId="176" fontId="1" fillId="0" borderId="18" xfId="0" applyNumberFormat="1" applyFont="1" applyFill="1" applyBorder="1" applyAlignment="1">
      <alignment vertical="center" shrinkToFit="1"/>
    </xf>
    <xf numFmtId="176" fontId="1" fillId="0" borderId="18" xfId="0" applyNumberFormat="1" applyFont="1" applyFill="1" applyBorder="1" applyAlignment="1">
      <alignment horizontal="left" vertical="center" shrinkToFit="1"/>
    </xf>
    <xf numFmtId="179" fontId="1" fillId="0" borderId="18" xfId="0" applyNumberFormat="1" applyFont="1" applyFill="1" applyBorder="1" applyAlignment="1">
      <alignment vertical="center" shrinkToFit="1"/>
    </xf>
    <xf numFmtId="176" fontId="1" fillId="0" borderId="63" xfId="0" applyNumberFormat="1" applyFont="1" applyFill="1" applyBorder="1" applyAlignment="1">
      <alignment vertical="center" shrinkToFit="1"/>
    </xf>
    <xf numFmtId="176" fontId="0" fillId="0" borderId="176" xfId="0" applyNumberFormat="1" applyFont="1" applyBorder="1" applyAlignment="1">
      <alignment horizontal="center" vertical="center" shrinkToFit="1"/>
    </xf>
    <xf numFmtId="176" fontId="0" fillId="0" borderId="188" xfId="0" applyNumberFormat="1" applyFont="1" applyBorder="1" applyAlignment="1">
      <alignment horizontal="center" vertical="center" shrinkToFit="1"/>
    </xf>
    <xf numFmtId="177" fontId="0" fillId="0" borderId="189" xfId="0" applyNumberFormat="1" applyFill="1" applyBorder="1" applyAlignment="1">
      <alignment vertical="center"/>
    </xf>
    <xf numFmtId="176" fontId="0" fillId="0" borderId="78" xfId="0" applyNumberFormat="1" applyFont="1" applyFill="1" applyBorder="1" applyAlignment="1">
      <alignment vertical="center" shrinkToFit="1"/>
    </xf>
    <xf numFmtId="177" fontId="0" fillId="0" borderId="190" xfId="0" applyNumberFormat="1" applyFill="1" applyBorder="1" applyAlignment="1">
      <alignment vertical="center"/>
    </xf>
    <xf numFmtId="176" fontId="0" fillId="0" borderId="191" xfId="0" applyNumberFormat="1" applyFont="1" applyBorder="1" applyAlignment="1">
      <alignment vertical="center" shrinkToFit="1"/>
    </xf>
    <xf numFmtId="177" fontId="0" fillId="0" borderId="192" xfId="0" applyNumberFormat="1" applyFill="1" applyBorder="1" applyAlignment="1">
      <alignment vertical="center"/>
    </xf>
    <xf numFmtId="177" fontId="0" fillId="0" borderId="193" xfId="0" applyNumberFormat="1" applyFill="1" applyBorder="1" applyAlignment="1">
      <alignment vertical="center"/>
    </xf>
    <xf numFmtId="176" fontId="0" fillId="0" borderId="177" xfId="0" applyNumberFormat="1" applyFont="1" applyBorder="1" applyAlignment="1">
      <alignment vertical="center" shrinkToFit="1"/>
    </xf>
    <xf numFmtId="176" fontId="0" fillId="0" borderId="172" xfId="0" applyNumberFormat="1" applyFont="1" applyBorder="1" applyAlignment="1">
      <alignment horizontal="center" vertical="center" shrinkToFit="1"/>
    </xf>
    <xf numFmtId="179" fontId="0" fillId="0" borderId="195" xfId="0" applyNumberFormat="1" applyFont="1" applyBorder="1" applyAlignment="1">
      <alignment horizontal="center" vertical="center" shrinkToFit="1"/>
    </xf>
    <xf numFmtId="177" fontId="0" fillId="0" borderId="177" xfId="0" applyNumberFormat="1" applyFont="1" applyBorder="1" applyAlignment="1">
      <alignment horizontal="center" vertical="center" shrinkToFit="1"/>
    </xf>
    <xf numFmtId="177" fontId="0" fillId="0" borderId="172" xfId="0" applyNumberFormat="1" applyFont="1" applyBorder="1" applyAlignment="1">
      <alignment horizontal="center" vertical="center" shrinkToFit="1"/>
    </xf>
    <xf numFmtId="177" fontId="0" fillId="0" borderId="188" xfId="0" applyNumberFormat="1" applyFont="1" applyBorder="1" applyAlignment="1">
      <alignment horizontal="center" vertical="center" shrinkToFit="1"/>
    </xf>
    <xf numFmtId="176" fontId="0" fillId="0" borderId="122" xfId="0" applyNumberFormat="1" applyFont="1" applyBorder="1" applyAlignment="1">
      <alignment horizontal="center" vertical="center" shrinkToFit="1"/>
    </xf>
    <xf numFmtId="176" fontId="0" fillId="0" borderId="122" xfId="0" applyNumberFormat="1" applyFont="1" applyFill="1" applyBorder="1" applyAlignment="1">
      <alignment vertical="center" shrinkToFit="1"/>
    </xf>
    <xf numFmtId="176" fontId="5" fillId="0" borderId="122" xfId="0" applyNumberFormat="1" applyFont="1" applyBorder="1" applyAlignment="1">
      <alignment vertical="center" wrapText="1" shrinkToFit="1"/>
    </xf>
    <xf numFmtId="183" fontId="0" fillId="0" borderId="122" xfId="0" applyNumberFormat="1" applyFont="1" applyBorder="1" applyAlignment="1">
      <alignment vertical="center" shrinkToFit="1"/>
    </xf>
    <xf numFmtId="177" fontId="0" fillId="2" borderId="138" xfId="0" applyNumberFormat="1" applyFont="1" applyFill="1" applyBorder="1" applyAlignment="1">
      <alignment vertical="center" shrinkToFit="1"/>
    </xf>
    <xf numFmtId="177" fontId="0" fillId="2" borderId="140" xfId="0" applyNumberFormat="1" applyFont="1" applyFill="1" applyBorder="1" applyAlignment="1">
      <alignment vertical="center" shrinkToFit="1"/>
    </xf>
    <xf numFmtId="177" fontId="0" fillId="0" borderId="176" xfId="0" applyNumberFormat="1" applyFont="1" applyBorder="1" applyAlignment="1">
      <alignment horizontal="center" vertical="center" shrinkToFit="1"/>
    </xf>
    <xf numFmtId="183" fontId="0" fillId="5" borderId="139" xfId="0" applyNumberFormat="1" applyFont="1" applyFill="1" applyBorder="1" applyAlignment="1">
      <alignment vertical="center" shrinkToFit="1"/>
    </xf>
    <xf numFmtId="176" fontId="0" fillId="5" borderId="140" xfId="0" applyNumberFormat="1" applyFont="1" applyFill="1" applyBorder="1" applyAlignment="1">
      <alignment vertical="center" shrinkToFit="1"/>
    </xf>
    <xf numFmtId="177" fontId="0" fillId="0" borderId="200" xfId="3" applyNumberFormat="1" applyFont="1" applyBorder="1" applyAlignment="1">
      <alignment horizontal="center" vertical="center" shrinkToFit="1"/>
    </xf>
    <xf numFmtId="177" fontId="0" fillId="0" borderId="201" xfId="3" applyNumberFormat="1" applyFont="1" applyBorder="1" applyAlignment="1">
      <alignment horizontal="center" vertical="center" shrinkToFit="1"/>
    </xf>
    <xf numFmtId="177" fontId="0" fillId="0" borderId="201" xfId="0" applyNumberFormat="1" applyFont="1" applyBorder="1" applyAlignment="1">
      <alignment horizontal="center" vertical="center" shrinkToFit="1"/>
    </xf>
    <xf numFmtId="177" fontId="0" fillId="0" borderId="204" xfId="0" applyNumberFormat="1" applyFont="1" applyBorder="1" applyAlignment="1">
      <alignment horizontal="center" vertical="center" shrinkToFit="1"/>
    </xf>
    <xf numFmtId="177" fontId="0" fillId="0" borderId="175" xfId="3" applyNumberFormat="1" applyFont="1" applyBorder="1" applyAlignment="1">
      <alignment horizontal="center" vertical="center" shrinkToFit="1"/>
    </xf>
    <xf numFmtId="177" fontId="0" fillId="0" borderId="175" xfId="0" applyNumberFormat="1" applyFont="1" applyBorder="1" applyAlignment="1">
      <alignment horizontal="center" vertical="center" shrinkToFit="1"/>
    </xf>
    <xf numFmtId="177" fontId="0" fillId="0" borderId="205" xfId="0" applyNumberFormat="1" applyFont="1" applyBorder="1" applyAlignment="1">
      <alignment horizontal="center" vertical="center" shrinkToFit="1"/>
    </xf>
    <xf numFmtId="176" fontId="0" fillId="0" borderId="207" xfId="0" applyNumberFormat="1" applyFont="1" applyBorder="1" applyAlignment="1">
      <alignment vertical="center"/>
    </xf>
    <xf numFmtId="176" fontId="0" fillId="0" borderId="44" xfId="3" applyNumberFormat="1" applyFont="1" applyFill="1" applyBorder="1" applyAlignment="1">
      <alignment vertical="center" shrinkToFit="1"/>
    </xf>
    <xf numFmtId="176" fontId="0" fillId="0" borderId="59" xfId="0" applyNumberFormat="1" applyFont="1" applyBorder="1" applyAlignment="1">
      <alignment vertical="center"/>
    </xf>
    <xf numFmtId="176" fontId="0" fillId="2" borderId="136" xfId="0" applyNumberFormat="1" applyFont="1" applyFill="1" applyBorder="1" applyAlignment="1">
      <alignment horizontal="center" vertical="center" shrinkToFit="1"/>
    </xf>
    <xf numFmtId="177" fontId="0" fillId="2" borderId="136" xfId="0" applyNumberFormat="1" applyFont="1" applyFill="1" applyBorder="1" applyAlignment="1">
      <alignment vertical="center" shrinkToFit="1"/>
    </xf>
    <xf numFmtId="176" fontId="0" fillId="2" borderId="141" xfId="0" applyNumberFormat="1" applyFont="1" applyFill="1" applyBorder="1" applyAlignment="1">
      <alignment vertical="center" shrinkToFit="1"/>
    </xf>
    <xf numFmtId="177" fontId="0" fillId="0" borderId="122" xfId="0" applyNumberFormat="1" applyFont="1" applyFill="1" applyBorder="1" applyAlignment="1">
      <alignment vertical="center" shrinkToFit="1"/>
    </xf>
    <xf numFmtId="177" fontId="0" fillId="0" borderId="122" xfId="0" applyNumberFormat="1" applyFont="1" applyBorder="1" applyAlignment="1">
      <alignment vertical="center" shrinkToFit="1"/>
    </xf>
    <xf numFmtId="177" fontId="0" fillId="0" borderId="144" xfId="0" applyNumberFormat="1" applyFont="1" applyBorder="1" applyAlignment="1">
      <alignment vertical="center"/>
    </xf>
    <xf numFmtId="177" fontId="0" fillId="0" borderId="122" xfId="3" applyNumberFormat="1" applyFont="1" applyBorder="1" applyAlignment="1">
      <alignment vertical="center" shrinkToFit="1"/>
    </xf>
    <xf numFmtId="0" fontId="0" fillId="0" borderId="144" xfId="3" applyFont="1" applyFill="1" applyBorder="1" applyAlignment="1">
      <alignment vertical="center" shrinkToFit="1"/>
    </xf>
    <xf numFmtId="181" fontId="0" fillId="0" borderId="210" xfId="0" applyNumberFormat="1" applyFont="1" applyBorder="1" applyAlignment="1">
      <alignment horizontal="right" vertical="center"/>
    </xf>
    <xf numFmtId="181" fontId="0" fillId="0" borderId="44" xfId="0" applyNumberFormat="1" applyFont="1" applyBorder="1" applyAlignment="1">
      <alignment horizontal="right" vertical="center"/>
    </xf>
    <xf numFmtId="181" fontId="0" fillId="0" borderId="209" xfId="0" applyNumberFormat="1" applyFont="1" applyBorder="1" applyAlignment="1">
      <alignment horizontal="right" vertical="center"/>
    </xf>
    <xf numFmtId="181" fontId="0" fillId="0" borderId="189" xfId="0" applyNumberFormat="1" applyFont="1" applyBorder="1" applyAlignment="1">
      <alignment horizontal="right" vertical="center"/>
    </xf>
    <xf numFmtId="181" fontId="0" fillId="3" borderId="189" xfId="0" applyNumberFormat="1" applyFont="1" applyFill="1" applyBorder="1" applyAlignment="1">
      <alignment horizontal="right" vertical="center"/>
    </xf>
    <xf numFmtId="181" fontId="0" fillId="3" borderId="211" xfId="0" applyNumberFormat="1" applyFont="1" applyFill="1" applyBorder="1" applyAlignment="1">
      <alignment horizontal="right" vertical="center"/>
    </xf>
    <xf numFmtId="179" fontId="0" fillId="0" borderId="23" xfId="0" applyNumberFormat="1" applyFont="1" applyBorder="1" applyAlignment="1">
      <alignment vertical="center"/>
    </xf>
    <xf numFmtId="179" fontId="0" fillId="2" borderId="46" xfId="0" applyNumberFormat="1" applyFont="1" applyFill="1" applyBorder="1" applyAlignment="1">
      <alignment vertical="center" shrinkToFit="1"/>
    </xf>
    <xf numFmtId="179" fontId="0" fillId="0" borderId="130" xfId="0" applyNumberFormat="1" applyFont="1" applyBorder="1" applyAlignment="1">
      <alignment vertical="center"/>
    </xf>
    <xf numFmtId="179" fontId="0" fillId="0" borderId="130" xfId="3" applyNumberFormat="1" applyFont="1" applyFill="1" applyBorder="1" applyAlignment="1">
      <alignment vertical="center" shrinkToFit="1"/>
    </xf>
    <xf numFmtId="179" fontId="0" fillId="0" borderId="23" xfId="3" applyNumberFormat="1" applyFont="1" applyFill="1" applyBorder="1" applyAlignment="1">
      <alignment vertical="center" shrinkToFit="1"/>
    </xf>
    <xf numFmtId="178" fontId="0" fillId="0" borderId="23" xfId="3" applyNumberFormat="1" applyFont="1" applyBorder="1" applyAlignment="1">
      <alignment vertical="center" shrinkToFit="1"/>
    </xf>
    <xf numFmtId="178" fontId="0" fillId="0" borderId="23" xfId="0" applyNumberFormat="1" applyFont="1" applyBorder="1" applyAlignment="1">
      <alignment vertical="center" shrinkToFit="1"/>
    </xf>
    <xf numFmtId="178" fontId="0" fillId="2" borderId="46" xfId="3" applyNumberFormat="1" applyFont="1" applyFill="1" applyBorder="1" applyAlignment="1">
      <alignment vertical="center" shrinkToFit="1"/>
    </xf>
    <xf numFmtId="181" fontId="0" fillId="0" borderId="201" xfId="0" applyNumberFormat="1" applyFont="1" applyBorder="1" applyAlignment="1">
      <alignment horizontal="right" vertical="center"/>
    </xf>
    <xf numFmtId="181" fontId="0" fillId="0" borderId="213" xfId="0" applyNumberFormat="1" applyFont="1" applyBorder="1" applyAlignment="1">
      <alignment horizontal="right" vertical="center"/>
    </xf>
    <xf numFmtId="181" fontId="0" fillId="7" borderId="37" xfId="0" applyNumberFormat="1" applyFont="1" applyFill="1" applyBorder="1" applyAlignment="1">
      <alignment horizontal="right" vertical="center"/>
    </xf>
    <xf numFmtId="181" fontId="0" fillId="7" borderId="44" xfId="0" applyNumberFormat="1" applyFont="1" applyFill="1" applyBorder="1" applyAlignment="1">
      <alignment horizontal="right" vertical="center"/>
    </xf>
    <xf numFmtId="177" fontId="0" fillId="0" borderId="144" xfId="0" applyNumberFormat="1" applyFont="1" applyFill="1" applyBorder="1" applyAlignment="1">
      <alignment vertical="center"/>
    </xf>
    <xf numFmtId="177" fontId="0" fillId="0" borderId="214" xfId="0" applyNumberFormat="1" applyFont="1" applyFill="1" applyBorder="1" applyAlignment="1">
      <alignment vertical="center"/>
    </xf>
    <xf numFmtId="177" fontId="0" fillId="0" borderId="144" xfId="0" applyNumberFormat="1" applyBorder="1" applyAlignment="1">
      <alignment vertical="center"/>
    </xf>
    <xf numFmtId="178" fontId="0" fillId="0" borderId="144" xfId="0" applyNumberFormat="1" applyFont="1" applyFill="1" applyBorder="1" applyAlignment="1">
      <alignment horizontal="left" vertical="center"/>
    </xf>
    <xf numFmtId="178" fontId="0" fillId="0" borderId="214" xfId="0" applyNumberFormat="1" applyFont="1" applyFill="1" applyBorder="1" applyAlignment="1">
      <alignment horizontal="left" vertical="center"/>
    </xf>
    <xf numFmtId="178" fontId="0" fillId="0" borderId="144" xfId="0" applyNumberFormat="1" applyFont="1" applyBorder="1" applyAlignment="1">
      <alignment horizontal="left" vertical="center"/>
    </xf>
    <xf numFmtId="177" fontId="0" fillId="0" borderId="215" xfId="0" applyNumberFormat="1" applyFont="1" applyBorder="1" applyAlignment="1">
      <alignment vertical="center"/>
    </xf>
    <xf numFmtId="176" fontId="0" fillId="0" borderId="217" xfId="0" applyNumberFormat="1" applyFont="1" applyBorder="1" applyAlignment="1">
      <alignment horizontal="center" vertical="center"/>
    </xf>
    <xf numFmtId="176" fontId="0" fillId="0" borderId="218" xfId="0" applyNumberFormat="1" applyBorder="1" applyAlignment="1">
      <alignment horizontal="center" vertical="center" textRotation="255" shrinkToFit="1"/>
    </xf>
    <xf numFmtId="176" fontId="0" fillId="0" borderId="220" xfId="0" applyNumberFormat="1" applyFont="1" applyBorder="1" applyAlignment="1">
      <alignment vertical="center" shrinkToFit="1"/>
    </xf>
    <xf numFmtId="176" fontId="0" fillId="0" borderId="219" xfId="0" applyNumberFormat="1" applyFont="1" applyBorder="1" applyAlignment="1">
      <alignment vertical="center" shrinkToFit="1"/>
    </xf>
    <xf numFmtId="176" fontId="0" fillId="0" borderId="22" xfId="0" applyNumberFormat="1" applyFont="1" applyBorder="1" applyAlignment="1">
      <alignment vertical="center" shrinkToFit="1"/>
    </xf>
    <xf numFmtId="176" fontId="0" fillId="0" borderId="223" xfId="0" applyNumberFormat="1" applyFont="1" applyBorder="1" applyAlignment="1">
      <alignment horizontal="center" vertical="center"/>
    </xf>
    <xf numFmtId="176" fontId="0" fillId="0" borderId="214" xfId="0" applyNumberFormat="1" applyFont="1" applyBorder="1" applyAlignment="1">
      <alignment horizontal="center" vertical="center"/>
    </xf>
    <xf numFmtId="179" fontId="0" fillId="0" borderId="224" xfId="0" applyNumberFormat="1" applyFont="1" applyBorder="1" applyAlignment="1">
      <alignment vertical="center" shrinkToFit="1"/>
    </xf>
    <xf numFmtId="179" fontId="0" fillId="0" borderId="9" xfId="0" applyNumberFormat="1" applyFont="1" applyBorder="1" applyAlignment="1">
      <alignment vertical="center" shrinkToFit="1"/>
    </xf>
    <xf numFmtId="179" fontId="0" fillId="0" borderId="0" xfId="0" applyNumberFormat="1" applyFont="1" applyBorder="1" applyAlignment="1">
      <alignment vertical="center" shrinkToFit="1"/>
    </xf>
    <xf numFmtId="179" fontId="0" fillId="0" borderId="227" xfId="0" applyNumberFormat="1" applyFont="1" applyBorder="1" applyAlignment="1">
      <alignment vertical="center" shrinkToFit="1"/>
    </xf>
    <xf numFmtId="179" fontId="0" fillId="0" borderId="11" xfId="0" applyNumberFormat="1" applyFont="1" applyBorder="1" applyAlignment="1">
      <alignment vertical="center" shrinkToFit="1"/>
    </xf>
    <xf numFmtId="179" fontId="0" fillId="0" borderId="228" xfId="0" applyNumberFormat="1" applyFont="1" applyBorder="1" applyAlignment="1">
      <alignment vertical="center" shrinkToFit="1"/>
    </xf>
    <xf numFmtId="179" fontId="0" fillId="0" borderId="229" xfId="0" applyNumberFormat="1" applyFont="1" applyBorder="1" applyAlignment="1">
      <alignment vertical="center" shrinkToFit="1"/>
    </xf>
    <xf numFmtId="179" fontId="0" fillId="0" borderId="217" xfId="0" applyNumberFormat="1" applyFont="1" applyBorder="1" applyAlignment="1">
      <alignment vertical="center" shrinkToFit="1"/>
    </xf>
    <xf numFmtId="176" fontId="0" fillId="0" borderId="230" xfId="0" applyNumberFormat="1" applyFont="1" applyBorder="1" applyAlignment="1">
      <alignment vertical="center"/>
    </xf>
    <xf numFmtId="179" fontId="0" fillId="0" borderId="10" xfId="0" applyNumberFormat="1" applyFont="1" applyBorder="1" applyAlignment="1">
      <alignment vertical="center" shrinkToFit="1"/>
    </xf>
    <xf numFmtId="179" fontId="0" fillId="0" borderId="233" xfId="0" applyNumberFormat="1" applyFont="1" applyBorder="1" applyAlignment="1">
      <alignment vertical="center" shrinkToFit="1"/>
    </xf>
    <xf numFmtId="179" fontId="0" fillId="0" borderId="106" xfId="0" applyNumberFormat="1" applyFont="1" applyBorder="1" applyAlignment="1">
      <alignment vertical="center" shrinkToFit="1"/>
    </xf>
    <xf numFmtId="186" fontId="0" fillId="0" borderId="11" xfId="0" applyNumberFormat="1" applyFont="1" applyBorder="1" applyAlignment="1">
      <alignment vertical="center" shrinkToFit="1"/>
    </xf>
    <xf numFmtId="186" fontId="0" fillId="0" borderId="228" xfId="0" applyNumberFormat="1" applyFont="1" applyBorder="1" applyAlignment="1">
      <alignment vertical="center" shrinkToFit="1"/>
    </xf>
    <xf numFmtId="176" fontId="0" fillId="0" borderId="197" xfId="0" applyNumberFormat="1" applyFont="1" applyBorder="1" applyAlignment="1">
      <alignment vertical="center"/>
    </xf>
    <xf numFmtId="176" fontId="0" fillId="0" borderId="198" xfId="0" applyNumberFormat="1" applyFont="1" applyBorder="1" applyAlignment="1">
      <alignment vertical="center"/>
    </xf>
    <xf numFmtId="176" fontId="0" fillId="0" borderId="31" xfId="0" applyNumberFormat="1" applyFont="1" applyBorder="1" applyAlignment="1">
      <alignment vertical="center"/>
    </xf>
    <xf numFmtId="176" fontId="0" fillId="0" borderId="199" xfId="0" applyNumberFormat="1" applyFont="1" applyBorder="1" applyAlignment="1">
      <alignment vertical="center"/>
    </xf>
    <xf numFmtId="176" fontId="0" fillId="0" borderId="31" xfId="0" applyNumberFormat="1" applyFont="1" applyBorder="1" applyAlignment="1"/>
    <xf numFmtId="176" fontId="0" fillId="0" borderId="199" xfId="0" applyNumberFormat="1" applyFont="1" applyBorder="1" applyAlignment="1"/>
    <xf numFmtId="176" fontId="0" fillId="0" borderId="24" xfId="0" applyNumberFormat="1" applyFont="1" applyBorder="1" applyAlignment="1">
      <alignment vertical="center"/>
    </xf>
    <xf numFmtId="176" fontId="0" fillId="0" borderId="206" xfId="0" applyNumberFormat="1" applyFont="1" applyBorder="1" applyAlignment="1">
      <alignment vertical="center"/>
    </xf>
    <xf numFmtId="176" fontId="0" fillId="0" borderId="207" xfId="0" applyNumberFormat="1" applyFont="1" applyFill="1" applyBorder="1" applyAlignment="1">
      <alignment horizontal="left" vertical="center" shrinkToFit="1"/>
    </xf>
    <xf numFmtId="177" fontId="0" fillId="0" borderId="239" xfId="0" applyNumberFormat="1" applyFont="1" applyBorder="1" applyAlignment="1">
      <alignment vertical="center" shrinkToFit="1"/>
    </xf>
    <xf numFmtId="177" fontId="0" fillId="0" borderId="162" xfId="0" applyNumberFormat="1" applyFont="1" applyBorder="1" applyAlignment="1">
      <alignment vertical="center" shrinkToFit="1"/>
    </xf>
    <xf numFmtId="177" fontId="0" fillId="0" borderId="162" xfId="0" applyNumberFormat="1" applyFont="1" applyBorder="1" applyAlignment="1">
      <alignment horizontal="center" vertical="center" shrinkToFit="1"/>
    </xf>
    <xf numFmtId="176" fontId="0" fillId="0" borderId="213" xfId="0" applyNumberFormat="1" applyFont="1" applyBorder="1" applyAlignment="1">
      <alignment vertical="center"/>
    </xf>
    <xf numFmtId="176" fontId="0" fillId="0" borderId="240" xfId="0" applyNumberFormat="1" applyFont="1" applyBorder="1" applyAlignment="1">
      <alignment vertical="center" shrinkToFit="1"/>
    </xf>
    <xf numFmtId="177" fontId="0" fillId="0" borderId="241" xfId="0" applyNumberFormat="1" applyFont="1" applyBorder="1" applyAlignment="1">
      <alignment vertical="center" shrinkToFit="1"/>
    </xf>
    <xf numFmtId="179" fontId="0" fillId="0" borderId="213" xfId="0" applyNumberFormat="1" applyFont="1" applyBorder="1" applyAlignment="1">
      <alignment horizontal="center" vertical="center"/>
    </xf>
    <xf numFmtId="179" fontId="0" fillId="0" borderId="242" xfId="0" applyNumberFormat="1" applyFont="1" applyBorder="1" applyAlignment="1">
      <alignment vertical="center"/>
    </xf>
    <xf numFmtId="176" fontId="0" fillId="5" borderId="243" xfId="0" applyNumberFormat="1" applyFont="1" applyFill="1" applyBorder="1" applyAlignment="1">
      <alignment vertical="center"/>
    </xf>
    <xf numFmtId="176" fontId="0" fillId="2" borderId="244" xfId="0" applyNumberFormat="1" applyFont="1" applyFill="1" applyBorder="1" applyAlignment="1">
      <alignment vertical="center" shrinkToFit="1"/>
    </xf>
    <xf numFmtId="176" fontId="0" fillId="0" borderId="214" xfId="0" applyNumberFormat="1" applyFont="1" applyBorder="1" applyAlignment="1">
      <alignment vertical="center"/>
    </xf>
    <xf numFmtId="176" fontId="0" fillId="0" borderId="245" xfId="0" applyNumberFormat="1" applyFont="1" applyBorder="1" applyAlignment="1">
      <alignment vertical="center"/>
    </xf>
    <xf numFmtId="177" fontId="0" fillId="0" borderId="23" xfId="0" applyNumberFormat="1" applyFont="1" applyBorder="1" applyAlignment="1">
      <alignment vertical="center"/>
    </xf>
    <xf numFmtId="179" fontId="0" fillId="0" borderId="214" xfId="0" applyNumberFormat="1" applyFont="1" applyBorder="1" applyAlignment="1">
      <alignment vertical="center" shrinkToFit="1"/>
    </xf>
    <xf numFmtId="179" fontId="0" fillId="0" borderId="223" xfId="0" applyNumberFormat="1" applyFont="1" applyBorder="1" applyAlignment="1">
      <alignment vertical="center" shrinkToFit="1"/>
    </xf>
    <xf numFmtId="187" fontId="0" fillId="0" borderId="237" xfId="0" applyNumberFormat="1" applyFont="1" applyBorder="1" applyAlignment="1">
      <alignment vertical="center" shrinkToFit="1"/>
    </xf>
    <xf numFmtId="187" fontId="0" fillId="0" borderId="114" xfId="0" applyNumberFormat="1" applyFont="1" applyBorder="1" applyAlignment="1">
      <alignment vertical="center" shrinkToFit="1"/>
    </xf>
    <xf numFmtId="187" fontId="0" fillId="0" borderId="253" xfId="0" applyNumberFormat="1" applyFont="1" applyBorder="1" applyAlignment="1">
      <alignment vertical="center" shrinkToFit="1"/>
    </xf>
    <xf numFmtId="177" fontId="0" fillId="0" borderId="254" xfId="0" applyNumberFormat="1" applyFont="1" applyBorder="1" applyAlignment="1">
      <alignment horizontal="center" vertical="center" shrinkToFit="1"/>
    </xf>
    <xf numFmtId="177" fontId="0" fillId="0" borderId="255" xfId="0" applyNumberFormat="1" applyFont="1" applyBorder="1" applyAlignment="1">
      <alignment horizontal="center" vertical="center" shrinkToFit="1"/>
    </xf>
    <xf numFmtId="176" fontId="0" fillId="0" borderId="256" xfId="0" applyNumberFormat="1" applyFont="1" applyBorder="1" applyAlignment="1">
      <alignment vertical="center" shrinkToFit="1"/>
    </xf>
    <xf numFmtId="176" fontId="0" fillId="0" borderId="257" xfId="0" applyNumberFormat="1" applyFont="1" applyBorder="1" applyAlignment="1">
      <alignment vertical="center"/>
    </xf>
    <xf numFmtId="179" fontId="0" fillId="0" borderId="257" xfId="0" applyNumberFormat="1" applyFont="1" applyBorder="1" applyAlignment="1">
      <alignment vertical="center"/>
    </xf>
    <xf numFmtId="179" fontId="0" fillId="0" borderId="241" xfId="0" applyNumberFormat="1" applyFont="1" applyBorder="1" applyAlignment="1">
      <alignment vertical="center"/>
    </xf>
    <xf numFmtId="0" fontId="0" fillId="0" borderId="260" xfId="2" applyFont="1" applyBorder="1" applyAlignment="1">
      <alignment horizontal="center" vertical="center" wrapText="1"/>
    </xf>
    <xf numFmtId="0" fontId="0" fillId="0" borderId="264" xfId="2" applyFont="1" applyBorder="1" applyAlignment="1">
      <alignment horizontal="center" vertical="center" wrapText="1"/>
    </xf>
    <xf numFmtId="0" fontId="0" fillId="0" borderId="214" xfId="2" applyFont="1" applyBorder="1" applyAlignment="1">
      <alignment horizontal="center" vertical="center" wrapText="1"/>
    </xf>
    <xf numFmtId="0" fontId="0" fillId="0" borderId="262" xfId="2" applyFont="1" applyBorder="1" applyAlignment="1">
      <alignment horizontal="center" vertical="center" wrapText="1"/>
    </xf>
    <xf numFmtId="179" fontId="0" fillId="0" borderId="18" xfId="0" applyNumberFormat="1" applyFont="1" applyBorder="1" applyAlignment="1">
      <alignment vertical="center" shrinkToFit="1"/>
    </xf>
    <xf numFmtId="179" fontId="0" fillId="0" borderId="17" xfId="0" applyNumberFormat="1" applyFont="1" applyBorder="1" applyAlignment="1">
      <alignment vertical="center" shrinkToFit="1"/>
    </xf>
    <xf numFmtId="179" fontId="0" fillId="0" borderId="63" xfId="0" applyNumberFormat="1" applyFont="1" applyBorder="1" applyAlignment="1">
      <alignment vertical="center" shrinkToFit="1"/>
    </xf>
    <xf numFmtId="179" fontId="14" fillId="0" borderId="181" xfId="0" applyNumberFormat="1" applyFont="1" applyBorder="1" applyAlignment="1"/>
    <xf numFmtId="0" fontId="14" fillId="0" borderId="181" xfId="0" applyFont="1" applyFill="1" applyBorder="1" applyAlignment="1"/>
    <xf numFmtId="0" fontId="14" fillId="0" borderId="181" xfId="0" applyFont="1" applyBorder="1" applyAlignment="1"/>
    <xf numFmtId="0" fontId="14" fillId="0" borderId="274" xfId="0" applyFont="1" applyBorder="1" applyAlignment="1"/>
    <xf numFmtId="176" fontId="0" fillId="0" borderId="258" xfId="0" applyNumberFormat="1" applyFont="1" applyBorder="1" applyAlignment="1">
      <alignment vertical="center"/>
    </xf>
    <xf numFmtId="176" fontId="0" fillId="0" borderId="122" xfId="0" applyNumberFormat="1" applyFont="1" applyBorder="1" applyAlignment="1">
      <alignment vertical="center"/>
    </xf>
    <xf numFmtId="176" fontId="0" fillId="0" borderId="230" xfId="0" applyNumberFormat="1" applyFont="1" applyBorder="1" applyAlignment="1">
      <alignment vertical="center" shrinkToFit="1"/>
    </xf>
    <xf numFmtId="176" fontId="0" fillId="0" borderId="224" xfId="0" applyNumberFormat="1" applyFont="1" applyBorder="1" applyAlignment="1">
      <alignment vertical="center" shrinkToFit="1"/>
    </xf>
    <xf numFmtId="177" fontId="0" fillId="0" borderId="221" xfId="0" applyNumberFormat="1" applyFont="1" applyFill="1" applyBorder="1" applyAlignment="1">
      <alignment vertical="center" shrinkToFit="1"/>
    </xf>
    <xf numFmtId="177" fontId="0" fillId="0" borderId="281" xfId="0" applyNumberFormat="1" applyFont="1" applyFill="1" applyBorder="1" applyAlignment="1">
      <alignment vertical="center" shrinkToFit="1"/>
    </xf>
    <xf numFmtId="179" fontId="0" fillId="0" borderId="282" xfId="0" applyNumberFormat="1" applyFont="1" applyBorder="1" applyAlignment="1">
      <alignment vertical="center" shrinkToFit="1"/>
    </xf>
    <xf numFmtId="176" fontId="0" fillId="0" borderId="283" xfId="0" applyNumberFormat="1" applyFont="1" applyBorder="1" applyAlignment="1">
      <alignment vertical="center"/>
    </xf>
    <xf numFmtId="176" fontId="0" fillId="0" borderId="227" xfId="0" applyNumberFormat="1" applyFont="1" applyBorder="1" applyAlignment="1">
      <alignment vertical="center"/>
    </xf>
    <xf numFmtId="176" fontId="0" fillId="0" borderId="224" xfId="0" applyNumberFormat="1" applyFont="1" applyBorder="1" applyAlignment="1">
      <alignment vertical="center"/>
    </xf>
    <xf numFmtId="0" fontId="14" fillId="0" borderId="284" xfId="0" applyFont="1" applyBorder="1" applyAlignment="1"/>
    <xf numFmtId="0" fontId="14" fillId="0" borderId="260" xfId="0" applyFont="1" applyBorder="1" applyAlignment="1"/>
    <xf numFmtId="0" fontId="14" fillId="0" borderId="279" xfId="0" applyFont="1" applyBorder="1" applyAlignment="1"/>
    <xf numFmtId="0" fontId="14" fillId="0" borderId="285" xfId="0" applyFont="1" applyBorder="1" applyAlignment="1"/>
    <xf numFmtId="0" fontId="14" fillId="0" borderId="39" xfId="0" applyFont="1" applyBorder="1" applyAlignment="1"/>
    <xf numFmtId="0" fontId="14" fillId="0" borderId="208" xfId="0" applyFont="1" applyBorder="1" applyAlignment="1"/>
    <xf numFmtId="0" fontId="14" fillId="0" borderId="160" xfId="0" applyFont="1" applyBorder="1" applyAlignment="1"/>
    <xf numFmtId="179" fontId="0" fillId="0" borderId="287" xfId="0" applyNumberFormat="1" applyFont="1" applyBorder="1" applyAlignment="1">
      <alignment vertical="center" shrinkToFit="1"/>
    </xf>
    <xf numFmtId="179" fontId="0" fillId="0" borderId="286" xfId="0" applyNumberFormat="1" applyFont="1" applyBorder="1" applyAlignment="1">
      <alignment vertical="center" shrinkToFit="1"/>
    </xf>
    <xf numFmtId="176" fontId="0" fillId="0" borderId="288" xfId="0" applyNumberFormat="1" applyFont="1" applyBorder="1" applyAlignment="1">
      <alignment vertical="center"/>
    </xf>
    <xf numFmtId="179" fontId="0" fillId="0" borderId="289" xfId="0" applyNumberFormat="1" applyFont="1" applyBorder="1" applyAlignment="1">
      <alignment vertical="center" shrinkToFit="1"/>
    </xf>
    <xf numFmtId="176" fontId="0" fillId="0" borderId="214" xfId="0" applyNumberFormat="1" applyFont="1" applyBorder="1" applyAlignment="1">
      <alignment vertical="center" shrinkToFit="1"/>
    </xf>
    <xf numFmtId="176" fontId="0" fillId="5" borderId="292" xfId="0" applyNumberFormat="1" applyFont="1" applyFill="1" applyBorder="1" applyAlignment="1">
      <alignment horizontal="center" vertical="center" shrinkToFit="1"/>
    </xf>
    <xf numFmtId="183" fontId="0" fillId="0" borderId="258" xfId="0" applyNumberFormat="1" applyFont="1" applyBorder="1" applyAlignment="1">
      <alignment vertical="center" shrinkToFit="1"/>
    </xf>
    <xf numFmtId="183" fontId="0" fillId="5" borderId="10" xfId="0" applyNumberFormat="1" applyFont="1" applyFill="1" applyBorder="1" applyAlignment="1">
      <alignment vertical="center" shrinkToFit="1"/>
    </xf>
    <xf numFmtId="177" fontId="0" fillId="0" borderId="122" xfId="0" applyNumberFormat="1" applyFont="1" applyBorder="1" applyAlignment="1">
      <alignment vertical="center"/>
    </xf>
    <xf numFmtId="0" fontId="0" fillId="0" borderId="295" xfId="0" applyFont="1" applyBorder="1" applyAlignment="1">
      <alignment horizontal="center" vertical="center"/>
    </xf>
    <xf numFmtId="181" fontId="0" fillId="0" borderId="296" xfId="0" applyNumberFormat="1" applyFont="1" applyBorder="1" applyAlignment="1">
      <alignment horizontal="right" vertical="center"/>
    </xf>
    <xf numFmtId="176" fontId="0" fillId="0" borderId="242" xfId="0" applyNumberFormat="1" applyFont="1" applyBorder="1" applyAlignment="1">
      <alignment vertical="center"/>
    </xf>
    <xf numFmtId="0" fontId="0" fillId="0" borderId="300" xfId="0" applyFont="1" applyBorder="1" applyAlignment="1">
      <alignment vertical="center"/>
    </xf>
    <xf numFmtId="0" fontId="0" fillId="0" borderId="242" xfId="0" applyFont="1" applyBorder="1" applyAlignment="1">
      <alignment vertical="center"/>
    </xf>
    <xf numFmtId="0" fontId="0" fillId="0" borderId="153" xfId="0" applyFont="1" applyBorder="1" applyAlignment="1">
      <alignment vertical="center"/>
    </xf>
    <xf numFmtId="0" fontId="0" fillId="0" borderId="301" xfId="0" applyFont="1" applyBorder="1" applyAlignment="1">
      <alignment vertical="center"/>
    </xf>
    <xf numFmtId="181" fontId="0" fillId="0" borderId="302" xfId="0" applyNumberFormat="1" applyFont="1" applyBorder="1" applyAlignment="1">
      <alignment horizontal="right" vertical="center"/>
    </xf>
    <xf numFmtId="181" fontId="0" fillId="0" borderId="274" xfId="0" applyNumberFormat="1" applyFont="1" applyBorder="1" applyAlignment="1">
      <alignment horizontal="right" vertical="center"/>
    </xf>
    <xf numFmtId="181" fontId="0" fillId="3" borderId="296" xfId="0" applyNumberFormat="1" applyFont="1" applyFill="1" applyBorder="1" applyAlignment="1">
      <alignment horizontal="right" vertical="center"/>
    </xf>
    <xf numFmtId="181" fontId="0" fillId="6" borderId="296" xfId="0" applyNumberFormat="1" applyFont="1" applyFill="1" applyBorder="1" applyAlignment="1">
      <alignment horizontal="right" vertical="center"/>
    </xf>
    <xf numFmtId="177" fontId="0" fillId="0" borderId="137" xfId="0" applyNumberFormat="1" applyFont="1" applyFill="1" applyBorder="1" applyAlignment="1">
      <alignment vertical="center"/>
    </xf>
    <xf numFmtId="177" fontId="0" fillId="0" borderId="144" xfId="0" applyNumberFormat="1" applyFont="1" applyFill="1" applyBorder="1" applyAlignment="1">
      <alignment vertical="center"/>
    </xf>
    <xf numFmtId="181" fontId="1" fillId="3" borderId="43" xfId="1" applyNumberFormat="1" applyFont="1" applyFill="1" applyBorder="1" applyAlignment="1">
      <alignment horizontal="right" vertical="center"/>
    </xf>
    <xf numFmtId="181" fontId="0" fillId="0" borderId="35" xfId="0" applyNumberFormat="1" applyFont="1" applyFill="1" applyBorder="1" applyAlignment="1">
      <alignment horizontal="right" vertical="center"/>
    </xf>
    <xf numFmtId="38" fontId="0" fillId="0" borderId="35" xfId="1" applyFont="1" applyFill="1" applyBorder="1" applyAlignment="1">
      <alignment horizontal="right" vertical="center"/>
    </xf>
    <xf numFmtId="181" fontId="5" fillId="0" borderId="41" xfId="0" applyNumberFormat="1" applyFont="1" applyBorder="1" applyAlignment="1">
      <alignment vertical="center"/>
    </xf>
    <xf numFmtId="188" fontId="0" fillId="0" borderId="42" xfId="0" applyNumberFormat="1" applyFont="1" applyBorder="1" applyAlignment="1">
      <alignment horizontal="left" vertical="center"/>
    </xf>
    <xf numFmtId="181" fontId="5" fillId="0" borderId="42" xfId="0" applyNumberFormat="1" applyFont="1" applyBorder="1" applyAlignment="1">
      <alignment vertical="center"/>
    </xf>
    <xf numFmtId="179" fontId="0" fillId="0" borderId="293" xfId="0" applyNumberFormat="1" applyFont="1" applyBorder="1" applyAlignment="1">
      <alignment vertical="center"/>
    </xf>
    <xf numFmtId="176" fontId="0" fillId="0" borderId="294" xfId="0" applyNumberFormat="1" applyFont="1" applyBorder="1" applyAlignment="1">
      <alignment vertical="center"/>
    </xf>
    <xf numFmtId="0" fontId="1" fillId="0" borderId="78" xfId="2" applyFont="1" applyBorder="1" applyAlignment="1">
      <alignment horizontal="center" vertical="center" wrapText="1"/>
    </xf>
    <xf numFmtId="0" fontId="1" fillId="0" borderId="23" xfId="2" applyFont="1" applyBorder="1" applyAlignment="1">
      <alignment horizontal="center" vertical="center"/>
    </xf>
    <xf numFmtId="176" fontId="0" fillId="0" borderId="23" xfId="0" applyNumberFormat="1" applyFont="1" applyBorder="1" applyAlignment="1">
      <alignment vertical="center"/>
    </xf>
    <xf numFmtId="176" fontId="0" fillId="0" borderId="64" xfId="0" applyNumberFormat="1" applyFont="1" applyBorder="1" applyAlignment="1">
      <alignment horizontal="left" vertical="center" indent="1"/>
    </xf>
    <xf numFmtId="176" fontId="0" fillId="0" borderId="45" xfId="0" applyNumberFormat="1" applyFont="1" applyBorder="1" applyAlignment="1">
      <alignment horizontal="left" vertical="center" indent="1"/>
    </xf>
    <xf numFmtId="176" fontId="0" fillId="0" borderId="0" xfId="0" applyNumberFormat="1" applyFont="1" applyBorder="1" applyAlignment="1">
      <alignment horizontal="center" vertical="center"/>
    </xf>
    <xf numFmtId="0" fontId="0" fillId="0" borderId="145" xfId="0" applyFont="1" applyBorder="1" applyAlignment="1">
      <alignment horizontal="center" vertical="center" shrinkToFit="1"/>
    </xf>
    <xf numFmtId="0" fontId="0" fillId="0" borderId="148" xfId="0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0" fillId="0" borderId="0" xfId="2" applyFont="1" applyAlignment="1">
      <alignment horizontal="justify" vertical="center"/>
    </xf>
    <xf numFmtId="0" fontId="0" fillId="0" borderId="51" xfId="2" applyFont="1" applyBorder="1" applyAlignment="1">
      <alignment horizontal="center" vertical="center" wrapText="1"/>
    </xf>
    <xf numFmtId="0" fontId="0" fillId="0" borderId="259" xfId="2" applyFont="1" applyBorder="1" applyAlignment="1">
      <alignment horizontal="center" vertical="center" wrapText="1"/>
    </xf>
    <xf numFmtId="0" fontId="0" fillId="0" borderId="226" xfId="2" applyFont="1" applyBorder="1" applyAlignment="1">
      <alignment horizontal="center" vertical="center" wrapText="1"/>
    </xf>
    <xf numFmtId="0" fontId="0" fillId="0" borderId="263" xfId="2" applyFont="1" applyBorder="1" applyAlignment="1">
      <alignment horizontal="center" vertical="center" wrapText="1"/>
    </xf>
    <xf numFmtId="0" fontId="0" fillId="0" borderId="265" xfId="2" applyFont="1" applyBorder="1" applyAlignment="1">
      <alignment horizontal="center" vertical="center" wrapText="1"/>
    </xf>
    <xf numFmtId="0" fontId="0" fillId="0" borderId="122" xfId="2" applyFont="1" applyBorder="1" applyAlignment="1">
      <alignment horizontal="center" vertical="center" wrapText="1"/>
    </xf>
    <xf numFmtId="0" fontId="0" fillId="0" borderId="122" xfId="2" applyFont="1" applyBorder="1" applyAlignment="1">
      <alignment horizontal="center" vertical="center"/>
    </xf>
    <xf numFmtId="0" fontId="0" fillId="0" borderId="222" xfId="2" applyFont="1" applyBorder="1" applyAlignment="1">
      <alignment horizontal="center" vertical="center" wrapText="1"/>
    </xf>
    <xf numFmtId="0" fontId="0" fillId="0" borderId="261" xfId="2" applyFont="1" applyBorder="1" applyAlignment="1">
      <alignment horizontal="center" vertical="center" wrapText="1"/>
    </xf>
    <xf numFmtId="0" fontId="0" fillId="0" borderId="125" xfId="2" applyFont="1" applyBorder="1" applyAlignment="1">
      <alignment horizontal="center" vertical="center" wrapText="1"/>
    </xf>
    <xf numFmtId="0" fontId="0" fillId="0" borderId="214" xfId="2" applyFont="1" applyBorder="1" applyAlignment="1">
      <alignment horizontal="center" vertical="center"/>
    </xf>
    <xf numFmtId="0" fontId="0" fillId="0" borderId="258" xfId="2" applyFont="1" applyBorder="1" applyAlignment="1">
      <alignment horizontal="center" vertical="center" wrapText="1"/>
    </xf>
    <xf numFmtId="0" fontId="0" fillId="0" borderId="0" xfId="2" applyFont="1" applyBorder="1" applyAlignment="1">
      <alignment horizontal="center" vertical="center" wrapText="1"/>
    </xf>
    <xf numFmtId="0" fontId="0" fillId="0" borderId="72" xfId="2" applyFont="1" applyBorder="1" applyAlignment="1">
      <alignment horizontal="center" vertical="center" wrapText="1"/>
    </xf>
    <xf numFmtId="0" fontId="0" fillId="0" borderId="27" xfId="2" applyFont="1" applyBorder="1" applyAlignment="1">
      <alignment horizontal="center" vertical="center" wrapText="1"/>
    </xf>
    <xf numFmtId="0" fontId="0" fillId="0" borderId="0" xfId="2" applyFont="1" applyBorder="1" applyAlignment="1">
      <alignment horizontal="center" vertical="center"/>
    </xf>
    <xf numFmtId="0" fontId="0" fillId="0" borderId="28" xfId="2" applyFont="1" applyBorder="1" applyAlignment="1">
      <alignment horizontal="center" vertical="center" wrapText="1"/>
    </xf>
    <xf numFmtId="0" fontId="0" fillId="0" borderId="29" xfId="2" applyFont="1" applyBorder="1" applyAlignment="1">
      <alignment horizontal="center" vertical="center" wrapText="1"/>
    </xf>
    <xf numFmtId="0" fontId="0" fillId="0" borderId="9" xfId="2" applyFont="1" applyBorder="1" applyAlignment="1">
      <alignment horizontal="center" vertical="center" wrapText="1"/>
    </xf>
    <xf numFmtId="0" fontId="0" fillId="0" borderId="1" xfId="2" applyFont="1" applyBorder="1" applyAlignment="1">
      <alignment horizontal="center" vertical="center" wrapText="1"/>
    </xf>
    <xf numFmtId="0" fontId="0" fillId="0" borderId="7" xfId="2" applyFont="1" applyBorder="1" applyAlignment="1">
      <alignment horizontal="center" vertical="center" wrapText="1"/>
    </xf>
    <xf numFmtId="0" fontId="0" fillId="0" borderId="102" xfId="2" applyFont="1" applyBorder="1" applyAlignment="1">
      <alignment horizontal="center" vertical="center" wrapText="1"/>
    </xf>
    <xf numFmtId="0" fontId="0" fillId="0" borderId="53" xfId="2" applyFont="1" applyBorder="1" applyAlignment="1">
      <alignment horizontal="center" vertical="center" wrapText="1"/>
    </xf>
    <xf numFmtId="0" fontId="0" fillId="0" borderId="0" xfId="2" applyFont="1" applyBorder="1" applyAlignment="1">
      <alignment vertical="center" wrapText="1"/>
    </xf>
    <xf numFmtId="0" fontId="0" fillId="0" borderId="29" xfId="2" applyFont="1" applyBorder="1" applyAlignment="1">
      <alignment vertical="center" wrapText="1"/>
    </xf>
    <xf numFmtId="0" fontId="0" fillId="0" borderId="0" xfId="2" applyFont="1" applyAlignment="1">
      <alignment vertical="center" wrapText="1"/>
    </xf>
    <xf numFmtId="0" fontId="1" fillId="0" borderId="175" xfId="2" applyFont="1" applyBorder="1" applyAlignment="1">
      <alignment horizontal="center" vertical="center"/>
    </xf>
    <xf numFmtId="0" fontId="1" fillId="0" borderId="174" xfId="2" applyFont="1" applyBorder="1" applyAlignment="1">
      <alignment horizontal="center" vertical="center" wrapText="1"/>
    </xf>
    <xf numFmtId="0" fontId="1" fillId="0" borderId="172" xfId="2" applyFont="1" applyBorder="1" applyAlignment="1">
      <alignment horizontal="center" vertical="center" wrapText="1"/>
    </xf>
    <xf numFmtId="0" fontId="1" fillId="0" borderId="173" xfId="2" applyFont="1" applyBorder="1" applyAlignment="1">
      <alignment horizontal="center" vertical="center"/>
    </xf>
    <xf numFmtId="0" fontId="1" fillId="0" borderId="137" xfId="2" applyFont="1" applyBorder="1" applyAlignment="1">
      <alignment horizontal="center" vertical="center" wrapText="1"/>
    </xf>
    <xf numFmtId="0" fontId="1" fillId="0" borderId="78" xfId="2" applyFont="1" applyBorder="1" applyAlignment="1">
      <alignment vertical="top" wrapText="1"/>
    </xf>
    <xf numFmtId="0" fontId="1" fillId="0" borderId="23" xfId="2" applyFont="1" applyBorder="1" applyAlignment="1">
      <alignment horizontal="center" vertical="center" wrapText="1"/>
    </xf>
    <xf numFmtId="0" fontId="1" fillId="0" borderId="45" xfId="2" applyFont="1" applyBorder="1" applyAlignment="1">
      <alignment horizontal="center" vertical="center" wrapText="1"/>
    </xf>
    <xf numFmtId="0" fontId="1" fillId="0" borderId="230" xfId="2" applyFont="1" applyBorder="1" applyAlignment="1">
      <alignment horizontal="center" vertical="center" wrapText="1"/>
    </xf>
    <xf numFmtId="0" fontId="1" fillId="0" borderId="78" xfId="2" applyFont="1" applyBorder="1" applyAlignment="1">
      <alignment horizontal="center" vertical="center"/>
    </xf>
    <xf numFmtId="0" fontId="1" fillId="0" borderId="23" xfId="2" applyFont="1" applyBorder="1" applyAlignment="1">
      <alignment vertical="center"/>
    </xf>
    <xf numFmtId="0" fontId="1" fillId="0" borderId="139" xfId="2" applyFont="1" applyBorder="1" applyAlignment="1">
      <alignment horizontal="left" vertical="top" wrapText="1"/>
    </xf>
    <xf numFmtId="9" fontId="0" fillId="0" borderId="78" xfId="0" applyNumberFormat="1" applyFont="1" applyBorder="1" applyAlignment="1">
      <alignment vertical="center" shrinkToFit="1"/>
    </xf>
    <xf numFmtId="182" fontId="0" fillId="0" borderId="78" xfId="4" applyNumberFormat="1" applyFont="1" applyBorder="1" applyAlignment="1">
      <alignment vertical="center" shrinkToFit="1"/>
    </xf>
    <xf numFmtId="176" fontId="0" fillId="0" borderId="230" xfId="0" applyNumberFormat="1" applyFont="1" applyBorder="1" applyAlignment="1">
      <alignment horizontal="left" vertical="center" shrinkToFit="1"/>
    </xf>
    <xf numFmtId="9" fontId="0" fillId="0" borderId="230" xfId="0" applyNumberFormat="1" applyFont="1" applyBorder="1" applyAlignment="1">
      <alignment vertical="center" shrinkToFit="1"/>
    </xf>
    <xf numFmtId="182" fontId="0" fillId="0" borderId="122" xfId="4" applyNumberFormat="1" applyFont="1" applyBorder="1" applyAlignment="1">
      <alignment vertical="center" shrinkToFit="1"/>
    </xf>
    <xf numFmtId="176" fontId="0" fillId="2" borderId="122" xfId="0" applyNumberFormat="1" applyFont="1" applyFill="1" applyBorder="1" applyAlignment="1">
      <alignment horizontal="center" vertical="center" shrinkToFit="1"/>
    </xf>
    <xf numFmtId="176" fontId="0" fillId="2" borderId="122" xfId="0" applyNumberFormat="1" applyFont="1" applyFill="1" applyBorder="1" applyAlignment="1">
      <alignment vertical="center" shrinkToFit="1"/>
    </xf>
    <xf numFmtId="176" fontId="0" fillId="2" borderId="122" xfId="0" applyNumberFormat="1" applyFont="1" applyFill="1" applyBorder="1" applyAlignment="1">
      <alignment horizontal="left" vertical="center" shrinkToFit="1"/>
    </xf>
    <xf numFmtId="179" fontId="0" fillId="2" borderId="122" xfId="0" applyNumberFormat="1" applyFont="1" applyFill="1" applyBorder="1" applyAlignment="1">
      <alignment vertical="center" shrinkToFit="1"/>
    </xf>
    <xf numFmtId="176" fontId="0" fillId="2" borderId="2" xfId="0" applyNumberFormat="1" applyFont="1" applyFill="1" applyBorder="1" applyAlignment="1">
      <alignment vertical="center" shrinkToFit="1"/>
    </xf>
    <xf numFmtId="9" fontId="0" fillId="0" borderId="122" xfId="4" applyFont="1" applyFill="1" applyBorder="1" applyAlignment="1">
      <alignment vertical="center" shrinkToFit="1"/>
    </xf>
    <xf numFmtId="9" fontId="0" fillId="0" borderId="122" xfId="0" applyNumberFormat="1" applyFont="1" applyFill="1" applyBorder="1" applyAlignment="1">
      <alignment vertical="center" shrinkToFit="1"/>
    </xf>
    <xf numFmtId="176" fontId="0" fillId="0" borderId="122" xfId="6" applyNumberFormat="1" applyFont="1" applyBorder="1" applyAlignment="1">
      <alignment vertical="center"/>
    </xf>
    <xf numFmtId="1" fontId="0" fillId="0" borderId="122" xfId="6" applyNumberFormat="1" applyFont="1" applyBorder="1" applyAlignment="1">
      <alignment vertical="center"/>
    </xf>
    <xf numFmtId="1" fontId="0" fillId="0" borderId="122" xfId="6" applyNumberFormat="1" applyFont="1" applyFill="1" applyBorder="1" applyAlignment="1">
      <alignment vertical="center" wrapText="1"/>
    </xf>
    <xf numFmtId="9" fontId="0" fillId="0" borderId="22" xfId="0" applyNumberFormat="1" applyFont="1" applyBorder="1" applyAlignment="1">
      <alignment vertical="center" shrinkToFit="1"/>
    </xf>
    <xf numFmtId="9" fontId="0" fillId="0" borderId="9" xfId="0" applyNumberFormat="1" applyFont="1" applyBorder="1" applyAlignment="1">
      <alignment vertical="center" shrinkToFit="1"/>
    </xf>
    <xf numFmtId="176" fontId="0" fillId="0" borderId="9" xfId="0" applyNumberFormat="1" applyFont="1" applyBorder="1" applyAlignment="1">
      <alignment vertical="center" shrinkToFit="1"/>
    </xf>
    <xf numFmtId="176" fontId="0" fillId="0" borderId="185" xfId="0" applyNumberFormat="1" applyFont="1" applyBorder="1" applyAlignment="1">
      <alignment vertical="center" shrinkToFit="1"/>
    </xf>
    <xf numFmtId="176" fontId="0" fillId="0" borderId="137" xfId="0" applyNumberFormat="1" applyFont="1" applyBorder="1" applyAlignment="1">
      <alignment vertical="center" shrinkToFit="1"/>
    </xf>
    <xf numFmtId="9" fontId="0" fillId="0" borderId="23" xfId="0" applyNumberFormat="1" applyFont="1" applyBorder="1" applyAlignment="1">
      <alignment vertical="center" shrinkToFit="1"/>
    </xf>
    <xf numFmtId="182" fontId="0" fillId="0" borderId="23" xfId="4" applyNumberFormat="1" applyFont="1" applyBorder="1" applyAlignment="1">
      <alignment vertical="center" shrinkToFit="1"/>
    </xf>
    <xf numFmtId="176" fontId="0" fillId="0" borderId="186" xfId="0" applyNumberFormat="1" applyFont="1" applyBorder="1" applyAlignment="1">
      <alignment vertical="center" shrinkToFit="1"/>
    </xf>
    <xf numFmtId="176" fontId="0" fillId="0" borderId="162" xfId="0" applyNumberFormat="1" applyFont="1" applyBorder="1" applyAlignment="1">
      <alignment vertical="center" shrinkToFit="1"/>
    </xf>
    <xf numFmtId="9" fontId="0" fillId="0" borderId="162" xfId="0" applyNumberFormat="1" applyFont="1" applyBorder="1" applyAlignment="1">
      <alignment vertical="center" shrinkToFit="1"/>
    </xf>
    <xf numFmtId="182" fontId="0" fillId="0" borderId="162" xfId="4" applyNumberFormat="1" applyFont="1" applyBorder="1" applyAlignment="1">
      <alignment vertical="center" shrinkToFit="1"/>
    </xf>
    <xf numFmtId="49" fontId="0" fillId="0" borderId="78" xfId="0" applyNumberFormat="1" applyFont="1" applyBorder="1" applyAlignment="1">
      <alignment vertical="center" shrinkToFit="1"/>
    </xf>
    <xf numFmtId="177" fontId="1" fillId="0" borderId="23" xfId="3" applyNumberFormat="1" applyFont="1" applyBorder="1" applyAlignment="1">
      <alignment vertical="center" shrinkToFit="1"/>
    </xf>
    <xf numFmtId="179" fontId="1" fillId="0" borderId="23" xfId="0" applyNumberFormat="1" applyFont="1" applyFill="1" applyBorder="1" applyAlignment="1">
      <alignment vertical="center"/>
    </xf>
    <xf numFmtId="177" fontId="1" fillId="0" borderId="23" xfId="3" applyNumberFormat="1" applyFont="1" applyFill="1" applyBorder="1" applyAlignment="1">
      <alignment vertical="center" shrinkToFit="1"/>
    </xf>
    <xf numFmtId="9" fontId="1" fillId="0" borderId="23" xfId="3" applyNumberFormat="1" applyFont="1" applyFill="1" applyBorder="1" applyAlignment="1">
      <alignment vertical="center" shrinkToFit="1"/>
    </xf>
    <xf numFmtId="178" fontId="1" fillId="0" borderId="23" xfId="3" applyNumberFormat="1" applyFont="1" applyFill="1" applyBorder="1" applyAlignment="1">
      <alignment vertical="center" shrinkToFit="1"/>
    </xf>
    <xf numFmtId="176" fontId="1" fillId="0" borderId="55" xfId="0" applyNumberFormat="1" applyFont="1" applyBorder="1" applyAlignment="1">
      <alignment vertical="center"/>
    </xf>
    <xf numFmtId="179" fontId="0" fillId="0" borderId="296" xfId="0" applyNumberFormat="1" applyFont="1" applyBorder="1" applyAlignment="1">
      <alignment vertical="center"/>
    </xf>
    <xf numFmtId="176" fontId="0" fillId="0" borderId="296" xfId="0" applyNumberFormat="1" applyFont="1" applyBorder="1" applyAlignment="1">
      <alignment vertical="center"/>
    </xf>
    <xf numFmtId="178" fontId="0" fillId="0" borderId="296" xfId="0" applyNumberFormat="1" applyFont="1" applyBorder="1" applyAlignment="1">
      <alignment vertical="center"/>
    </xf>
    <xf numFmtId="0" fontId="0" fillId="0" borderId="0" xfId="2" applyFont="1" applyAlignment="1">
      <alignment horizontal="right" vertical="center"/>
    </xf>
    <xf numFmtId="0" fontId="0" fillId="0" borderId="0" xfId="0" applyFont="1" applyAlignment="1"/>
    <xf numFmtId="179" fontId="18" fillId="0" borderId="217" xfId="0" applyNumberFormat="1" applyFont="1" applyBorder="1" applyAlignment="1">
      <alignment vertical="center" shrinkToFit="1"/>
    </xf>
    <xf numFmtId="176" fontId="0" fillId="0" borderId="69" xfId="0" applyNumberFormat="1" applyFont="1" applyBorder="1" applyAlignment="1">
      <alignment vertical="center"/>
    </xf>
    <xf numFmtId="176" fontId="0" fillId="0" borderId="232" xfId="0" applyNumberFormat="1" applyFont="1" applyBorder="1" applyAlignment="1">
      <alignment horizontal="center" vertical="center"/>
    </xf>
    <xf numFmtId="187" fontId="0" fillId="0" borderId="238" xfId="0" applyNumberFormat="1" applyFont="1" applyBorder="1" applyAlignment="1">
      <alignment vertical="center" shrinkToFit="1"/>
    </xf>
    <xf numFmtId="179" fontId="0" fillId="0" borderId="112" xfId="0" applyNumberFormat="1" applyFont="1" applyFill="1" applyBorder="1" applyAlignment="1">
      <alignment horizontal="center" vertical="center" shrinkToFit="1"/>
    </xf>
    <xf numFmtId="177" fontId="0" fillId="0" borderId="11" xfId="0" applyNumberFormat="1" applyFont="1" applyFill="1" applyBorder="1" applyAlignment="1">
      <alignment horizontal="center" vertical="center"/>
    </xf>
    <xf numFmtId="177" fontId="0" fillId="0" borderId="20" xfId="0" applyNumberFormat="1" applyFont="1" applyFill="1" applyBorder="1" applyAlignment="1">
      <alignment horizontal="center" vertical="center"/>
    </xf>
    <xf numFmtId="177" fontId="0" fillId="0" borderId="11" xfId="0" applyNumberFormat="1" applyFont="1" applyFill="1" applyBorder="1" applyAlignment="1">
      <alignment horizontal="center" vertical="center" shrinkToFit="1"/>
    </xf>
    <xf numFmtId="177" fontId="0" fillId="0" borderId="20" xfId="0" applyNumberFormat="1" applyFont="1" applyFill="1" applyBorder="1" applyAlignment="1">
      <alignment horizontal="center" vertical="center" shrinkToFit="1"/>
    </xf>
    <xf numFmtId="177" fontId="0" fillId="0" borderId="221" xfId="0" applyNumberFormat="1" applyFill="1" applyBorder="1" applyAlignment="1">
      <alignment vertical="center"/>
    </xf>
    <xf numFmtId="181" fontId="0" fillId="0" borderId="31" xfId="0" applyNumberFormat="1" applyFont="1" applyFill="1" applyBorder="1" applyAlignment="1">
      <alignment horizontal="right" vertical="center"/>
    </xf>
    <xf numFmtId="181" fontId="0" fillId="0" borderId="34" xfId="0" applyNumberFormat="1" applyFont="1" applyFill="1" applyBorder="1" applyAlignment="1">
      <alignment vertical="center"/>
    </xf>
    <xf numFmtId="181" fontId="0" fillId="0" borderId="299" xfId="0" applyNumberFormat="1" applyFont="1" applyFill="1" applyBorder="1" applyAlignment="1">
      <alignment vertical="center"/>
    </xf>
    <xf numFmtId="181" fontId="0" fillId="0" borderId="34" xfId="0" applyNumberFormat="1" applyFont="1" applyFill="1" applyBorder="1" applyAlignment="1">
      <alignment horizontal="right" vertical="center"/>
    </xf>
    <xf numFmtId="177" fontId="0" fillId="0" borderId="303" xfId="0" applyNumberFormat="1" applyFont="1" applyFill="1" applyBorder="1" applyAlignment="1">
      <alignment vertical="center"/>
    </xf>
    <xf numFmtId="177" fontId="8" fillId="0" borderId="214" xfId="0" applyNumberFormat="1" applyFont="1" applyFill="1" applyBorder="1" applyAlignment="1">
      <alignment vertical="center" shrinkToFit="1"/>
    </xf>
    <xf numFmtId="177" fontId="0" fillId="0" borderId="258" xfId="0" applyNumberFormat="1" applyFont="1" applyFill="1" applyBorder="1" applyAlignment="1">
      <alignment vertical="center" shrinkToFit="1"/>
    </xf>
    <xf numFmtId="177" fontId="0" fillId="0" borderId="296" xfId="0" applyNumberFormat="1" applyFont="1" applyBorder="1" applyAlignment="1">
      <alignment vertical="center"/>
    </xf>
    <xf numFmtId="177" fontId="0" fillId="0" borderId="249" xfId="0" applyNumberFormat="1" applyFont="1" applyBorder="1" applyAlignment="1">
      <alignment vertical="center"/>
    </xf>
    <xf numFmtId="177" fontId="0" fillId="0" borderId="303" xfId="0" applyNumberFormat="1" applyBorder="1" applyAlignment="1">
      <alignment vertical="center"/>
    </xf>
    <xf numFmtId="177" fontId="0" fillId="0" borderId="303" xfId="0" applyNumberFormat="1" applyFont="1" applyBorder="1" applyAlignment="1">
      <alignment vertical="center"/>
    </xf>
    <xf numFmtId="177" fontId="0" fillId="0" borderId="303" xfId="0" applyNumberFormat="1" applyFont="1" applyFill="1" applyBorder="1" applyAlignment="1">
      <alignment vertical="center" shrinkToFit="1"/>
    </xf>
    <xf numFmtId="0" fontId="0" fillId="0" borderId="303" xfId="3" applyFont="1" applyFill="1" applyBorder="1" applyAlignment="1">
      <alignment vertical="center" shrinkToFit="1"/>
    </xf>
    <xf numFmtId="178" fontId="0" fillId="0" borderId="303" xfId="0" applyNumberFormat="1" applyFont="1" applyFill="1" applyBorder="1" applyAlignment="1">
      <alignment horizontal="left" vertical="center"/>
    </xf>
    <xf numFmtId="178" fontId="0" fillId="0" borderId="303" xfId="0" applyNumberFormat="1" applyFont="1" applyBorder="1" applyAlignment="1">
      <alignment horizontal="left" vertical="center"/>
    </xf>
    <xf numFmtId="177" fontId="0" fillId="0" borderId="304" xfId="0" applyNumberFormat="1" applyFont="1" applyBorder="1" applyAlignment="1">
      <alignment vertical="center"/>
    </xf>
    <xf numFmtId="177" fontId="0" fillId="0" borderId="308" xfId="0" applyNumberFormat="1" applyFill="1" applyBorder="1" applyAlignment="1">
      <alignment horizontal="center" vertical="center" shrinkToFit="1"/>
    </xf>
    <xf numFmtId="177" fontId="0" fillId="0" borderId="122" xfId="0" applyNumberFormat="1" applyFill="1" applyBorder="1" applyAlignment="1">
      <alignment horizontal="center" vertical="center" shrinkToFit="1"/>
    </xf>
    <xf numFmtId="177" fontId="0" fillId="0" borderId="122" xfId="0" applyNumberFormat="1" applyFont="1" applyFill="1" applyBorder="1" applyAlignment="1">
      <alignment horizontal="center" vertical="center" shrinkToFit="1"/>
    </xf>
    <xf numFmtId="177" fontId="0" fillId="0" borderId="310" xfId="0" applyNumberFormat="1" applyFont="1" applyFill="1" applyBorder="1" applyAlignment="1">
      <alignment vertical="center" shrinkToFit="1"/>
    </xf>
    <xf numFmtId="177" fontId="0" fillId="0" borderId="311" xfId="0" applyNumberFormat="1" applyFont="1" applyFill="1" applyBorder="1" applyAlignment="1">
      <alignment vertical="center" shrinkToFit="1"/>
    </xf>
    <xf numFmtId="177" fontId="0" fillId="0" borderId="158" xfId="0" applyNumberFormat="1" applyFill="1" applyBorder="1" applyAlignment="1">
      <alignment vertical="center" shrinkToFit="1"/>
    </xf>
    <xf numFmtId="177" fontId="8" fillId="0" borderId="122" xfId="0" applyNumberFormat="1" applyFont="1" applyFill="1" applyBorder="1" applyAlignment="1">
      <alignment vertical="center" shrinkToFit="1"/>
    </xf>
    <xf numFmtId="177" fontId="0" fillId="0" borderId="308" xfId="0" applyNumberFormat="1" applyFont="1" applyFill="1" applyBorder="1" applyAlignment="1">
      <alignment vertical="center" shrinkToFit="1"/>
    </xf>
    <xf numFmtId="177" fontId="0" fillId="0" borderId="158" xfId="0" applyNumberFormat="1" applyFont="1" applyBorder="1" applyAlignment="1">
      <alignment vertical="center" shrinkToFit="1"/>
    </xf>
    <xf numFmtId="177" fontId="0" fillId="0" borderId="258" xfId="0" applyNumberFormat="1" applyFont="1" applyBorder="1" applyAlignment="1">
      <alignment vertical="center" shrinkToFit="1"/>
    </xf>
    <xf numFmtId="177" fontId="0" fillId="2" borderId="258" xfId="0" applyNumberFormat="1" applyFont="1" applyFill="1" applyBorder="1" applyAlignment="1">
      <alignment horizontal="center" vertical="center" shrinkToFit="1"/>
    </xf>
    <xf numFmtId="177" fontId="0" fillId="2" borderId="314" xfId="0" applyNumberFormat="1" applyFont="1" applyFill="1" applyBorder="1" applyAlignment="1">
      <alignment vertical="center" shrinkToFit="1"/>
    </xf>
    <xf numFmtId="178" fontId="0" fillId="2" borderId="314" xfId="0" applyNumberFormat="1" applyFont="1" applyFill="1" applyBorder="1" applyAlignment="1">
      <alignment vertical="center" shrinkToFit="1"/>
    </xf>
    <xf numFmtId="177" fontId="0" fillId="0" borderId="312" xfId="0" applyNumberFormat="1" applyFont="1" applyFill="1" applyBorder="1" applyAlignment="1">
      <alignment vertical="center" shrinkToFit="1"/>
    </xf>
    <xf numFmtId="177" fontId="0" fillId="0" borderId="320" xfId="0" applyNumberFormat="1" applyFont="1" applyFill="1" applyBorder="1" applyAlignment="1">
      <alignment vertical="center"/>
    </xf>
    <xf numFmtId="177" fontId="0" fillId="0" borderId="311" xfId="0" applyNumberFormat="1" applyFont="1" applyFill="1" applyBorder="1" applyAlignment="1">
      <alignment vertical="center"/>
    </xf>
    <xf numFmtId="177" fontId="0" fillId="0" borderId="312" xfId="0" applyNumberFormat="1" applyFont="1" applyFill="1" applyBorder="1" applyAlignment="1">
      <alignment vertical="center"/>
    </xf>
    <xf numFmtId="0" fontId="0" fillId="0" borderId="303" xfId="0" applyFont="1" applyFill="1" applyBorder="1" applyAlignment="1">
      <alignment vertical="center"/>
    </xf>
    <xf numFmtId="0" fontId="0" fillId="0" borderId="313" xfId="0" applyFont="1" applyFill="1" applyBorder="1" applyAlignment="1">
      <alignment vertical="center"/>
    </xf>
    <xf numFmtId="178" fontId="0" fillId="0" borderId="312" xfId="0" applyNumberFormat="1" applyFont="1" applyFill="1" applyBorder="1" applyAlignment="1">
      <alignment horizontal="left" vertical="center"/>
    </xf>
    <xf numFmtId="178" fontId="0" fillId="0" borderId="303" xfId="0" applyNumberFormat="1" applyFont="1" applyFill="1" applyBorder="1" applyAlignment="1">
      <alignment horizontal="right" vertical="center"/>
    </xf>
    <xf numFmtId="0" fontId="0" fillId="0" borderId="313" xfId="0" applyFont="1" applyFill="1" applyBorder="1" applyAlignment="1">
      <alignment horizontal="left" vertical="center"/>
    </xf>
    <xf numFmtId="177" fontId="0" fillId="0" borderId="321" xfId="0" applyNumberFormat="1" applyFont="1" applyBorder="1" applyAlignment="1">
      <alignment vertical="center"/>
    </xf>
    <xf numFmtId="177" fontId="0" fillId="0" borderId="322" xfId="0" applyNumberFormat="1" applyFont="1" applyBorder="1" applyAlignment="1">
      <alignment vertical="center"/>
    </xf>
    <xf numFmtId="177" fontId="0" fillId="0" borderId="323" xfId="0" applyNumberFormat="1" applyFont="1" applyBorder="1" applyAlignment="1">
      <alignment vertical="center"/>
    </xf>
    <xf numFmtId="185" fontId="0" fillId="0" borderId="322" xfId="0" applyNumberFormat="1" applyFont="1" applyBorder="1" applyAlignment="1">
      <alignment vertical="center"/>
    </xf>
    <xf numFmtId="177" fontId="0" fillId="0" borderId="324" xfId="0" applyNumberFormat="1" applyFont="1" applyFill="1" applyBorder="1" applyAlignment="1">
      <alignment vertical="center"/>
    </xf>
    <xf numFmtId="177" fontId="0" fillId="0" borderId="325" xfId="0" applyNumberFormat="1" applyFont="1" applyBorder="1" applyAlignment="1">
      <alignment vertical="center"/>
    </xf>
    <xf numFmtId="177" fontId="0" fillId="0" borderId="312" xfId="0" applyNumberFormat="1" applyFill="1" applyBorder="1" applyAlignment="1">
      <alignment vertical="center"/>
    </xf>
    <xf numFmtId="178" fontId="0" fillId="0" borderId="303" xfId="0" applyNumberFormat="1" applyFont="1" applyFill="1" applyBorder="1" applyAlignment="1">
      <alignment vertical="center"/>
    </xf>
    <xf numFmtId="177" fontId="0" fillId="0" borderId="313" xfId="0" applyNumberFormat="1" applyFont="1" applyFill="1" applyBorder="1" applyAlignment="1">
      <alignment vertical="center"/>
    </xf>
    <xf numFmtId="177" fontId="0" fillId="0" borderId="312" xfId="0" applyNumberFormat="1" applyFont="1" applyBorder="1" applyAlignment="1">
      <alignment vertical="center"/>
    </xf>
    <xf numFmtId="177" fontId="0" fillId="0" borderId="313" xfId="0" applyNumberFormat="1" applyFont="1" applyBorder="1" applyAlignment="1">
      <alignment vertical="center"/>
    </xf>
    <xf numFmtId="177" fontId="0" fillId="0" borderId="318" xfId="0" applyNumberFormat="1" applyFont="1" applyFill="1" applyBorder="1" applyAlignment="1">
      <alignment horizontal="center" vertical="center"/>
    </xf>
    <xf numFmtId="177" fontId="0" fillId="0" borderId="214" xfId="0" applyNumberFormat="1" applyFill="1" applyBorder="1" applyAlignment="1">
      <alignment vertical="center"/>
    </xf>
    <xf numFmtId="177" fontId="0" fillId="0" borderId="312" xfId="0" applyNumberFormat="1" applyFont="1" applyFill="1" applyBorder="1" applyAlignment="1">
      <alignment horizontal="left" vertical="center"/>
    </xf>
    <xf numFmtId="177" fontId="0" fillId="0" borderId="303" xfId="0" applyNumberFormat="1" applyFont="1" applyFill="1" applyBorder="1" applyAlignment="1">
      <alignment horizontal="center" vertical="center"/>
    </xf>
    <xf numFmtId="177" fontId="0" fillId="0" borderId="313" xfId="0" applyNumberFormat="1" applyFont="1" applyFill="1" applyBorder="1" applyAlignment="1">
      <alignment horizontal="center" vertical="center"/>
    </xf>
    <xf numFmtId="9" fontId="0" fillId="0" borderId="303" xfId="0" applyNumberFormat="1" applyFont="1" applyFill="1" applyBorder="1" applyAlignment="1">
      <alignment vertical="center"/>
    </xf>
    <xf numFmtId="177" fontId="0" fillId="0" borderId="313" xfId="0" applyNumberFormat="1" applyFont="1" applyFill="1" applyBorder="1" applyAlignment="1">
      <alignment horizontal="left" vertical="center"/>
    </xf>
    <xf numFmtId="177" fontId="0" fillId="2" borderId="123" xfId="0" applyNumberFormat="1" applyFont="1" applyFill="1" applyBorder="1" applyAlignment="1">
      <alignment vertical="center"/>
    </xf>
    <xf numFmtId="177" fontId="0" fillId="2" borderId="97" xfId="0" applyNumberFormat="1" applyFont="1" applyFill="1" applyBorder="1" applyAlignment="1">
      <alignment vertical="center"/>
    </xf>
    <xf numFmtId="177" fontId="0" fillId="0" borderId="327" xfId="0" applyNumberFormat="1" applyFont="1" applyBorder="1" applyAlignment="1">
      <alignment vertical="center"/>
    </xf>
    <xf numFmtId="177" fontId="0" fillId="0" borderId="328" xfId="0" applyNumberFormat="1" applyFont="1" applyBorder="1" applyAlignment="1">
      <alignment vertical="center"/>
    </xf>
    <xf numFmtId="177" fontId="0" fillId="0" borderId="329" xfId="0" applyNumberFormat="1" applyFont="1" applyFill="1" applyBorder="1" applyAlignment="1">
      <alignment vertical="center" shrinkToFit="1"/>
    </xf>
    <xf numFmtId="177" fontId="0" fillId="0" borderId="330" xfId="0" applyNumberFormat="1" applyFont="1" applyBorder="1" applyAlignment="1">
      <alignment vertical="center"/>
    </xf>
    <xf numFmtId="177" fontId="0" fillId="0" borderId="303" xfId="0" applyNumberFormat="1" applyFill="1" applyBorder="1" applyAlignment="1">
      <alignment vertical="center"/>
    </xf>
    <xf numFmtId="177" fontId="0" fillId="0" borderId="331" xfId="0" applyNumberFormat="1" applyFont="1" applyFill="1" applyBorder="1" applyAlignment="1">
      <alignment vertical="center" shrinkToFit="1"/>
    </xf>
    <xf numFmtId="177" fontId="0" fillId="0" borderId="240" xfId="0" applyNumberFormat="1" applyFont="1" applyBorder="1" applyAlignment="1">
      <alignment vertical="center"/>
    </xf>
    <xf numFmtId="177" fontId="0" fillId="0" borderId="158" xfId="0" applyNumberFormat="1" applyFont="1" applyFill="1" applyBorder="1" applyAlignment="1">
      <alignment vertical="center" shrinkToFit="1"/>
    </xf>
    <xf numFmtId="0" fontId="0" fillId="0" borderId="45" xfId="2" applyFont="1" applyBorder="1" applyAlignment="1">
      <alignment horizontal="center" vertical="center" wrapText="1"/>
    </xf>
    <xf numFmtId="0" fontId="0" fillId="0" borderId="112" xfId="2" applyFont="1" applyBorder="1" applyAlignment="1">
      <alignment vertical="top" wrapText="1"/>
    </xf>
    <xf numFmtId="0" fontId="0" fillId="0" borderId="45" xfId="2" applyFont="1" applyBorder="1" applyAlignment="1">
      <alignment vertical="top" wrapText="1"/>
    </xf>
    <xf numFmtId="0" fontId="0" fillId="0" borderId="78" xfId="2" applyFont="1" applyBorder="1" applyAlignment="1">
      <alignment vertical="top" wrapText="1"/>
    </xf>
    <xf numFmtId="0" fontId="0" fillId="0" borderId="0" xfId="2" applyFont="1" applyAlignment="1">
      <alignment vertical="top" wrapText="1"/>
    </xf>
    <xf numFmtId="0" fontId="0" fillId="0" borderId="78" xfId="2" applyFont="1" applyBorder="1" applyAlignment="1">
      <alignment vertical="center" wrapText="1"/>
    </xf>
    <xf numFmtId="0" fontId="0" fillId="0" borderId="78" xfId="2" applyFont="1" applyBorder="1" applyAlignment="1">
      <alignment horizontal="left" vertical="top" wrapText="1"/>
    </xf>
    <xf numFmtId="0" fontId="0" fillId="0" borderId="23" xfId="2" applyFont="1" applyBorder="1" applyAlignment="1">
      <alignment vertical="top" wrapText="1"/>
    </xf>
    <xf numFmtId="0" fontId="0" fillId="0" borderId="139" xfId="2" applyFont="1" applyBorder="1" applyAlignment="1">
      <alignment vertical="top" wrapText="1"/>
    </xf>
    <xf numFmtId="0" fontId="0" fillId="0" borderId="139" xfId="2" applyFont="1" applyBorder="1" applyAlignment="1">
      <alignment horizontal="left" vertical="top" wrapText="1"/>
    </xf>
    <xf numFmtId="177" fontId="0" fillId="0" borderId="122" xfId="0" applyNumberFormat="1" applyFill="1" applyBorder="1" applyAlignment="1">
      <alignment horizontal="right" vertical="center"/>
    </xf>
    <xf numFmtId="182" fontId="0" fillId="0" borderId="124" xfId="0" applyNumberFormat="1" applyFont="1" applyFill="1" applyBorder="1" applyAlignment="1">
      <alignment horizontal="left" vertical="center"/>
    </xf>
    <xf numFmtId="177" fontId="0" fillId="0" borderId="11" xfId="0" applyNumberFormat="1" applyFont="1" applyFill="1" applyBorder="1" applyAlignment="1">
      <alignment horizontal="center" vertical="center"/>
    </xf>
    <xf numFmtId="177" fontId="0" fillId="0" borderId="20" xfId="0" applyNumberFormat="1" applyFont="1" applyFill="1" applyBorder="1" applyAlignment="1">
      <alignment horizontal="center" vertical="center"/>
    </xf>
    <xf numFmtId="177" fontId="0" fillId="0" borderId="98" xfId="0" applyNumberFormat="1" applyFont="1" applyFill="1" applyBorder="1" applyAlignment="1">
      <alignment horizontal="center" vertical="center"/>
    </xf>
    <xf numFmtId="177" fontId="0" fillId="0" borderId="11" xfId="0" applyNumberFormat="1" applyFont="1" applyFill="1" applyBorder="1" applyAlignment="1">
      <alignment horizontal="center" vertical="center" shrinkToFit="1"/>
    </xf>
    <xf numFmtId="177" fontId="0" fillId="0" borderId="20" xfId="0" applyNumberFormat="1" applyFont="1" applyFill="1" applyBorder="1" applyAlignment="1">
      <alignment horizontal="center" vertical="center" shrinkToFit="1"/>
    </xf>
    <xf numFmtId="177" fontId="0" fillId="0" borderId="122" xfId="0" applyNumberFormat="1" applyFont="1" applyFill="1" applyBorder="1" applyAlignment="1">
      <alignment horizontal="center" vertical="center" shrinkToFit="1"/>
    </xf>
    <xf numFmtId="179" fontId="0" fillId="0" borderId="241" xfId="0" applyNumberFormat="1" applyFont="1" applyBorder="1" applyAlignment="1">
      <alignment vertical="center" shrinkToFit="1"/>
    </xf>
    <xf numFmtId="188" fontId="0" fillId="0" borderId="337" xfId="0" applyNumberFormat="1" applyFont="1" applyBorder="1" applyAlignment="1">
      <alignment horizontal="left" vertical="center"/>
    </xf>
    <xf numFmtId="176" fontId="0" fillId="0" borderId="289" xfId="0" applyNumberFormat="1" applyFont="1" applyBorder="1" applyAlignment="1">
      <alignment horizontal="center" vertical="center"/>
    </xf>
    <xf numFmtId="176" fontId="0" fillId="0" borderId="282" xfId="0" applyNumberFormat="1" applyFont="1" applyBorder="1" applyAlignment="1">
      <alignment horizontal="center" vertical="center"/>
    </xf>
    <xf numFmtId="177" fontId="0" fillId="0" borderId="216" xfId="0" applyNumberFormat="1" applyFill="1" applyBorder="1" applyAlignment="1">
      <alignment horizontal="center" vertical="center" shrinkToFit="1"/>
    </xf>
    <xf numFmtId="177" fontId="0" fillId="0" borderId="216" xfId="0" applyNumberFormat="1" applyFill="1" applyBorder="1" applyAlignment="1">
      <alignment vertical="center" shrinkToFit="1"/>
    </xf>
    <xf numFmtId="177" fontId="0" fillId="0" borderId="342" xfId="0" applyNumberFormat="1" applyFont="1" applyFill="1" applyBorder="1" applyAlignment="1">
      <alignment vertical="center" shrinkToFit="1"/>
    </xf>
    <xf numFmtId="177" fontId="0" fillId="0" borderId="343" xfId="0" applyNumberFormat="1" applyFont="1" applyBorder="1" applyAlignment="1">
      <alignment vertical="center"/>
    </xf>
    <xf numFmtId="177" fontId="0" fillId="0" borderId="344" xfId="0" applyNumberFormat="1" applyFont="1" applyFill="1" applyBorder="1" applyAlignment="1">
      <alignment vertical="center" shrinkToFit="1"/>
    </xf>
    <xf numFmtId="177" fontId="0" fillId="0" borderId="348" xfId="0" applyNumberFormat="1" applyFont="1" applyBorder="1" applyAlignment="1">
      <alignment vertical="center"/>
    </xf>
    <xf numFmtId="177" fontId="0" fillId="0" borderId="349" xfId="0" applyNumberFormat="1" applyFont="1" applyBorder="1" applyAlignment="1">
      <alignment vertical="center"/>
    </xf>
    <xf numFmtId="177" fontId="0" fillId="0" borderId="350" xfId="0" applyNumberFormat="1" applyFont="1" applyBorder="1" applyAlignment="1">
      <alignment vertical="center"/>
    </xf>
    <xf numFmtId="178" fontId="0" fillId="0" borderId="339" xfId="0" applyNumberFormat="1" applyFont="1" applyFill="1" applyBorder="1" applyAlignment="1">
      <alignment horizontal="left" vertical="center"/>
    </xf>
    <xf numFmtId="178" fontId="0" fillId="0" borderId="345" xfId="0" applyNumberFormat="1" applyFont="1" applyFill="1" applyBorder="1" applyAlignment="1">
      <alignment horizontal="right" vertical="center"/>
    </xf>
    <xf numFmtId="0" fontId="0" fillId="0" borderId="351" xfId="0" applyFont="1" applyFill="1" applyBorder="1" applyAlignment="1">
      <alignment horizontal="left" vertical="center"/>
    </xf>
    <xf numFmtId="177" fontId="0" fillId="0" borderId="354" xfId="0" applyNumberFormat="1" applyFont="1" applyFill="1" applyBorder="1" applyAlignment="1">
      <alignment vertical="center" shrinkToFit="1"/>
    </xf>
    <xf numFmtId="177" fontId="0" fillId="0" borderId="216" xfId="0" applyNumberFormat="1" applyFont="1" applyFill="1" applyBorder="1" applyAlignment="1">
      <alignment vertical="center" shrinkToFit="1"/>
    </xf>
    <xf numFmtId="177" fontId="0" fillId="0" borderId="8" xfId="0" applyNumberFormat="1" applyFont="1" applyBorder="1" applyAlignment="1">
      <alignment vertical="center" shrinkToFit="1"/>
    </xf>
    <xf numFmtId="177" fontId="0" fillId="2" borderId="355" xfId="0" applyNumberFormat="1" applyFont="1" applyFill="1" applyBorder="1" applyAlignment="1">
      <alignment vertical="center" shrinkToFit="1"/>
    </xf>
    <xf numFmtId="178" fontId="0" fillId="2" borderId="355" xfId="0" applyNumberFormat="1" applyFont="1" applyFill="1" applyBorder="1" applyAlignment="1">
      <alignment vertical="center" shrinkToFit="1"/>
    </xf>
    <xf numFmtId="177" fontId="0" fillId="0" borderId="357" xfId="0" applyNumberFormat="1" applyFont="1" applyBorder="1" applyAlignment="1">
      <alignment vertical="center"/>
    </xf>
    <xf numFmtId="177" fontId="0" fillId="0" borderId="358" xfId="0" applyNumberFormat="1" applyFont="1" applyFill="1" applyBorder="1" applyAlignment="1">
      <alignment vertical="center"/>
    </xf>
    <xf numFmtId="177" fontId="0" fillId="0" borderId="339" xfId="0" applyNumberFormat="1" applyFont="1" applyFill="1" applyBorder="1" applyAlignment="1">
      <alignment vertical="center" shrinkToFit="1"/>
    </xf>
    <xf numFmtId="177" fontId="0" fillId="0" borderId="346" xfId="0" applyNumberFormat="1" applyFont="1" applyFill="1" applyBorder="1" applyAlignment="1">
      <alignment vertical="center"/>
    </xf>
    <xf numFmtId="177" fontId="0" fillId="0" borderId="341" xfId="0" applyNumberFormat="1" applyFont="1" applyFill="1" applyBorder="1" applyAlignment="1">
      <alignment vertical="center"/>
    </xf>
    <xf numFmtId="177" fontId="0" fillId="0" borderId="339" xfId="0" applyNumberFormat="1" applyFill="1" applyBorder="1" applyAlignment="1">
      <alignment vertical="center"/>
    </xf>
    <xf numFmtId="177" fontId="0" fillId="0" borderId="339" xfId="0" applyNumberFormat="1" applyFont="1" applyFill="1" applyBorder="1" applyAlignment="1">
      <alignment vertical="center"/>
    </xf>
    <xf numFmtId="178" fontId="0" fillId="0" borderId="345" xfId="0" applyNumberFormat="1" applyFont="1" applyFill="1" applyBorder="1" applyAlignment="1">
      <alignment vertical="center"/>
    </xf>
    <xf numFmtId="177" fontId="0" fillId="0" borderId="351" xfId="0" applyNumberFormat="1" applyFont="1" applyFill="1" applyBorder="1" applyAlignment="1">
      <alignment vertical="center"/>
    </xf>
    <xf numFmtId="177" fontId="0" fillId="0" borderId="345" xfId="0" applyNumberFormat="1" applyFont="1" applyFill="1" applyBorder="1" applyAlignment="1">
      <alignment vertical="center"/>
    </xf>
    <xf numFmtId="177" fontId="0" fillId="0" borderId="339" xfId="0" applyNumberFormat="1" applyFont="1" applyBorder="1" applyAlignment="1">
      <alignment vertical="center"/>
    </xf>
    <xf numFmtId="177" fontId="0" fillId="0" borderId="345" xfId="0" applyNumberFormat="1" applyFont="1" applyBorder="1" applyAlignment="1">
      <alignment vertical="center"/>
    </xf>
    <xf numFmtId="177" fontId="0" fillId="0" borderId="351" xfId="0" applyNumberFormat="1" applyFont="1" applyBorder="1" applyAlignment="1">
      <alignment vertical="center"/>
    </xf>
    <xf numFmtId="177" fontId="0" fillId="0" borderId="339" xfId="0" applyNumberFormat="1" applyFont="1" applyFill="1" applyBorder="1" applyAlignment="1">
      <alignment horizontal="left" vertical="center"/>
    </xf>
    <xf numFmtId="177" fontId="0" fillId="0" borderId="345" xfId="0" applyNumberFormat="1" applyFont="1" applyFill="1" applyBorder="1" applyAlignment="1">
      <alignment horizontal="center" vertical="center"/>
    </xf>
    <xf numFmtId="177" fontId="0" fillId="0" borderId="351" xfId="0" applyNumberFormat="1" applyFont="1" applyFill="1" applyBorder="1" applyAlignment="1">
      <alignment horizontal="center" vertical="center"/>
    </xf>
    <xf numFmtId="9" fontId="0" fillId="0" borderId="345" xfId="0" applyNumberFormat="1" applyFont="1" applyFill="1" applyBorder="1" applyAlignment="1">
      <alignment vertical="center"/>
    </xf>
    <xf numFmtId="177" fontId="0" fillId="0" borderId="351" xfId="0" applyNumberFormat="1" applyFont="1" applyFill="1" applyBorder="1" applyAlignment="1">
      <alignment horizontal="left" vertical="center"/>
    </xf>
    <xf numFmtId="177" fontId="0" fillId="0" borderId="359" xfId="0" applyNumberFormat="1" applyFont="1" applyBorder="1" applyAlignment="1">
      <alignment vertical="center"/>
    </xf>
    <xf numFmtId="177" fontId="0" fillId="0" borderId="360" xfId="0" applyNumberFormat="1" applyFont="1" applyBorder="1" applyAlignment="1">
      <alignment vertical="center"/>
    </xf>
    <xf numFmtId="177" fontId="0" fillId="0" borderId="361" xfId="0" applyNumberFormat="1" applyFont="1" applyBorder="1" applyAlignment="1">
      <alignment vertical="center"/>
    </xf>
    <xf numFmtId="0" fontId="0" fillId="0" borderId="172" xfId="2" applyFont="1" applyBorder="1" applyAlignment="1">
      <alignment horizontal="center" vertical="center" wrapText="1"/>
    </xf>
    <xf numFmtId="0" fontId="0" fillId="0" borderId="259" xfId="2" applyFont="1" applyBorder="1" applyAlignment="1">
      <alignment horizontal="center" vertical="center" wrapText="1"/>
    </xf>
    <xf numFmtId="0" fontId="0" fillId="0" borderId="260" xfId="2" applyFont="1" applyBorder="1" applyAlignment="1">
      <alignment horizontal="center" vertical="center" wrapText="1"/>
    </xf>
    <xf numFmtId="0" fontId="0" fillId="0" borderId="226" xfId="2" applyFont="1" applyBorder="1" applyAlignment="1">
      <alignment horizontal="center" vertical="center" wrapText="1"/>
    </xf>
    <xf numFmtId="0" fontId="0" fillId="0" borderId="122" xfId="2" applyFont="1" applyBorder="1" applyAlignment="1">
      <alignment horizontal="center" vertical="center" wrapText="1"/>
    </xf>
    <xf numFmtId="0" fontId="0" fillId="0" borderId="214" xfId="2" applyFont="1" applyBorder="1" applyAlignment="1">
      <alignment horizontal="center" vertical="center" wrapText="1"/>
    </xf>
    <xf numFmtId="0" fontId="0" fillId="0" borderId="222" xfId="2" applyFont="1" applyBorder="1" applyAlignment="1">
      <alignment horizontal="center" vertical="center" wrapText="1"/>
    </xf>
    <xf numFmtId="0" fontId="0" fillId="0" borderId="252" xfId="2" applyFont="1" applyBorder="1" applyAlignment="1">
      <alignment horizontal="center" vertical="center" wrapText="1"/>
    </xf>
    <xf numFmtId="0" fontId="0" fillId="0" borderId="162" xfId="2" applyFont="1" applyBorder="1" applyAlignment="1">
      <alignment horizontal="center" vertical="center" wrapText="1"/>
    </xf>
    <xf numFmtId="0" fontId="0" fillId="0" borderId="78" xfId="2" applyFont="1" applyBorder="1" applyAlignment="1">
      <alignment horizontal="center" vertical="center" wrapText="1"/>
    </xf>
    <xf numFmtId="0" fontId="0" fillId="0" borderId="12" xfId="2" applyFont="1" applyBorder="1" applyAlignment="1">
      <alignment horizontal="center" vertical="center" wrapText="1"/>
    </xf>
    <xf numFmtId="0" fontId="0" fillId="0" borderId="13" xfId="2" applyFont="1" applyBorder="1" applyAlignment="1">
      <alignment horizontal="center" vertical="center" wrapText="1"/>
    </xf>
    <xf numFmtId="0" fontId="0" fillId="0" borderId="45" xfId="2" applyFont="1" applyBorder="1" applyAlignment="1">
      <alignment horizontal="center" vertical="center" wrapText="1"/>
    </xf>
    <xf numFmtId="0" fontId="0" fillId="0" borderId="18" xfId="2" applyFont="1" applyBorder="1" applyAlignment="1">
      <alignment horizontal="center" vertical="center" wrapText="1"/>
    </xf>
    <xf numFmtId="0" fontId="0" fillId="0" borderId="17" xfId="2" applyFont="1" applyBorder="1" applyAlignment="1">
      <alignment horizontal="center" vertical="center" wrapText="1"/>
    </xf>
    <xf numFmtId="0" fontId="0" fillId="0" borderId="4" xfId="2" applyFont="1" applyBorder="1" applyAlignment="1">
      <alignment horizontal="center" vertical="center" wrapText="1"/>
    </xf>
    <xf numFmtId="0" fontId="0" fillId="0" borderId="80" xfId="2" applyFont="1" applyBorder="1" applyAlignment="1">
      <alignment horizontal="center" vertical="center" wrapText="1"/>
    </xf>
    <xf numFmtId="0" fontId="0" fillId="0" borderId="18" xfId="2" applyFont="1" applyBorder="1" applyAlignment="1">
      <alignment vertical="center" wrapText="1"/>
    </xf>
    <xf numFmtId="0" fontId="0" fillId="0" borderId="17" xfId="2" applyFont="1" applyBorder="1" applyAlignment="1">
      <alignment vertical="center" wrapText="1"/>
    </xf>
    <xf numFmtId="0" fontId="0" fillId="0" borderId="5" xfId="2" applyFont="1" applyBorder="1" applyAlignment="1">
      <alignment horizontal="center" vertical="center" wrapText="1"/>
    </xf>
    <xf numFmtId="0" fontId="0" fillId="0" borderId="76" xfId="2" applyFont="1" applyBorder="1" applyAlignment="1">
      <alignment horizontal="center" vertical="center" wrapText="1"/>
    </xf>
    <xf numFmtId="0" fontId="0" fillId="0" borderId="12" xfId="2" applyFont="1" applyBorder="1" applyAlignment="1">
      <alignment horizontal="left" vertical="center" wrapText="1"/>
    </xf>
    <xf numFmtId="0" fontId="0" fillId="0" borderId="13" xfId="2" applyFont="1" applyBorder="1" applyAlignment="1">
      <alignment horizontal="left" vertical="center" wrapText="1"/>
    </xf>
    <xf numFmtId="0" fontId="0" fillId="0" borderId="45" xfId="2" applyFont="1" applyBorder="1" applyAlignment="1">
      <alignment horizontal="left" vertical="center" wrapText="1"/>
    </xf>
    <xf numFmtId="0" fontId="0" fillId="0" borderId="79" xfId="2" applyFont="1" applyBorder="1" applyAlignment="1">
      <alignment horizontal="center" vertical="center" wrapText="1"/>
    </xf>
    <xf numFmtId="0" fontId="0" fillId="0" borderId="77" xfId="2" applyFont="1" applyBorder="1" applyAlignment="1">
      <alignment horizontal="center" vertical="center" wrapText="1"/>
    </xf>
    <xf numFmtId="0" fontId="0" fillId="0" borderId="14" xfId="2" applyFont="1" applyBorder="1" applyAlignment="1">
      <alignment horizontal="center" vertical="center" wrapText="1"/>
    </xf>
    <xf numFmtId="0" fontId="0" fillId="0" borderId="18" xfId="2" applyFont="1" applyBorder="1" applyAlignment="1">
      <alignment horizontal="left" vertical="center" wrapText="1"/>
    </xf>
    <xf numFmtId="0" fontId="0" fillId="0" borderId="17" xfId="2" applyFont="1" applyBorder="1" applyAlignment="1">
      <alignment horizontal="left" vertical="center" wrapText="1"/>
    </xf>
    <xf numFmtId="0" fontId="0" fillId="0" borderId="101" xfId="2" applyFont="1" applyBorder="1" applyAlignment="1">
      <alignment horizontal="left" vertical="center" wrapText="1"/>
    </xf>
    <xf numFmtId="0" fontId="0" fillId="0" borderId="19" xfId="2" applyFont="1" applyBorder="1" applyAlignment="1">
      <alignment horizontal="center" vertical="center" wrapText="1"/>
    </xf>
    <xf numFmtId="0" fontId="0" fillId="0" borderId="166" xfId="2" applyFont="1" applyBorder="1" applyAlignment="1">
      <alignment horizontal="center" vertical="center"/>
    </xf>
    <xf numFmtId="0" fontId="0" fillId="0" borderId="161" xfId="2" applyFont="1" applyBorder="1" applyAlignment="1">
      <alignment horizontal="center" vertical="center"/>
    </xf>
    <xf numFmtId="0" fontId="0" fillId="0" borderId="37" xfId="2" applyFont="1" applyBorder="1" applyAlignment="1">
      <alignment horizontal="center" vertical="center"/>
    </xf>
    <xf numFmtId="0" fontId="0" fillId="0" borderId="40" xfId="2" applyFont="1" applyBorder="1" applyAlignment="1">
      <alignment horizontal="center" vertical="center"/>
    </xf>
    <xf numFmtId="0" fontId="0" fillId="0" borderId="97" xfId="2" applyFont="1" applyBorder="1" applyAlignment="1">
      <alignment horizontal="center" vertical="center"/>
    </xf>
    <xf numFmtId="0" fontId="0" fillId="0" borderId="167" xfId="2" applyFont="1" applyBorder="1" applyAlignment="1">
      <alignment horizontal="center" vertical="center"/>
    </xf>
    <xf numFmtId="0" fontId="0" fillId="0" borderId="23" xfId="2" applyFont="1" applyBorder="1" applyAlignment="1">
      <alignment vertical="center" wrapText="1"/>
    </xf>
    <xf numFmtId="0" fontId="0" fillId="0" borderId="55" xfId="2" applyFont="1" applyBorder="1" applyAlignment="1">
      <alignment vertical="center" wrapText="1"/>
    </xf>
    <xf numFmtId="0" fontId="0" fillId="0" borderId="43" xfId="2" applyFont="1" applyBorder="1" applyAlignment="1">
      <alignment vertical="center" wrapText="1"/>
    </xf>
    <xf numFmtId="0" fontId="0" fillId="0" borderId="57" xfId="2" applyFont="1" applyBorder="1" applyAlignment="1">
      <alignment vertical="center" wrapText="1"/>
    </xf>
    <xf numFmtId="0" fontId="0" fillId="0" borderId="89" xfId="2" applyFont="1" applyBorder="1" applyAlignment="1">
      <alignment horizontal="center" vertical="center"/>
    </xf>
    <xf numFmtId="0" fontId="0" fillId="0" borderId="43" xfId="2" applyFont="1" applyBorder="1" applyAlignment="1">
      <alignment horizontal="center" vertical="center"/>
    </xf>
    <xf numFmtId="0" fontId="0" fillId="0" borderId="6" xfId="2" applyFont="1" applyBorder="1" applyAlignment="1">
      <alignment horizontal="center" vertical="center" wrapText="1"/>
    </xf>
    <xf numFmtId="0" fontId="0" fillId="0" borderId="169" xfId="2" applyFont="1" applyBorder="1" applyAlignment="1">
      <alignment horizontal="center" vertical="center"/>
    </xf>
    <xf numFmtId="0" fontId="0" fillId="0" borderId="155" xfId="2" applyFont="1" applyBorder="1" applyAlignment="1">
      <alignment horizontal="center" vertical="center"/>
    </xf>
    <xf numFmtId="0" fontId="0" fillId="0" borderId="170" xfId="2" applyFont="1" applyBorder="1" applyAlignment="1">
      <alignment horizontal="center" vertical="center"/>
    </xf>
    <xf numFmtId="0" fontId="0" fillId="0" borderId="154" xfId="2" applyFont="1" applyBorder="1" applyAlignment="1">
      <alignment vertical="center" wrapText="1"/>
    </xf>
    <xf numFmtId="0" fontId="0" fillId="0" borderId="155" xfId="2" applyFont="1" applyBorder="1" applyAlignment="1">
      <alignment vertical="center" wrapText="1"/>
    </xf>
    <xf numFmtId="0" fontId="0" fillId="0" borderId="156" xfId="2" applyFont="1" applyBorder="1" applyAlignment="1">
      <alignment vertical="center" wrapText="1"/>
    </xf>
    <xf numFmtId="0" fontId="0" fillId="0" borderId="24" xfId="2" applyFont="1" applyBorder="1" applyAlignment="1">
      <alignment horizontal="center" vertical="center" wrapText="1"/>
    </xf>
    <xf numFmtId="0" fontId="0" fillId="0" borderId="25" xfId="2" applyFont="1" applyBorder="1" applyAlignment="1">
      <alignment horizontal="center" vertical="center" wrapText="1"/>
    </xf>
    <xf numFmtId="0" fontId="0" fillId="0" borderId="26" xfId="2" applyFont="1" applyBorder="1" applyAlignment="1">
      <alignment horizontal="center" vertical="center" wrapText="1"/>
    </xf>
    <xf numFmtId="0" fontId="0" fillId="0" borderId="81" xfId="2" applyFont="1" applyBorder="1" applyAlignment="1">
      <alignment horizontal="center" vertical="center" wrapText="1"/>
    </xf>
    <xf numFmtId="0" fontId="0" fillId="0" borderId="82" xfId="2" applyFont="1" applyBorder="1" applyAlignment="1">
      <alignment horizontal="center" vertical="center" wrapText="1"/>
    </xf>
    <xf numFmtId="0" fontId="0" fillId="0" borderId="83" xfId="2" applyFont="1" applyBorder="1" applyAlignment="1">
      <alignment horizontal="center" vertical="center" wrapText="1"/>
    </xf>
    <xf numFmtId="0" fontId="0" fillId="0" borderId="84" xfId="2" applyFont="1" applyBorder="1" applyAlignment="1">
      <alignment horizontal="center" vertical="center"/>
    </xf>
    <xf numFmtId="0" fontId="0" fillId="0" borderId="85" xfId="2" applyFont="1" applyBorder="1" applyAlignment="1">
      <alignment horizontal="center" vertical="center"/>
    </xf>
    <xf numFmtId="0" fontId="0" fillId="0" borderId="86" xfId="2" applyFont="1" applyBorder="1" applyAlignment="1">
      <alignment horizontal="center" vertical="center"/>
    </xf>
    <xf numFmtId="0" fontId="0" fillId="0" borderId="87" xfId="2" applyFont="1" applyBorder="1" applyAlignment="1">
      <alignment horizontal="center" vertical="center"/>
    </xf>
    <xf numFmtId="0" fontId="0" fillId="0" borderId="44" xfId="2" applyFont="1" applyBorder="1" applyAlignment="1">
      <alignment horizontal="center" vertical="center"/>
    </xf>
    <xf numFmtId="0" fontId="0" fillId="0" borderId="44" xfId="2" applyFont="1" applyBorder="1" applyAlignment="1">
      <alignment vertical="center" wrapText="1"/>
    </xf>
    <xf numFmtId="0" fontId="0" fillId="0" borderId="59" xfId="2" applyFont="1" applyBorder="1" applyAlignment="1">
      <alignment vertical="center" wrapText="1"/>
    </xf>
    <xf numFmtId="0" fontId="0" fillId="0" borderId="54" xfId="2" applyFont="1" applyBorder="1" applyAlignment="1">
      <alignment horizontal="center" vertical="center" wrapText="1"/>
    </xf>
    <xf numFmtId="0" fontId="0" fillId="0" borderId="52" xfId="2" applyFont="1" applyBorder="1" applyAlignment="1">
      <alignment horizontal="center" vertical="center" wrapText="1"/>
    </xf>
    <xf numFmtId="0" fontId="0" fillId="0" borderId="30" xfId="2" applyFont="1" applyBorder="1" applyAlignment="1">
      <alignment horizontal="center" vertical="center" wrapText="1"/>
    </xf>
    <xf numFmtId="0" fontId="0" fillId="0" borderId="88" xfId="2" applyFont="1" applyBorder="1" applyAlignment="1">
      <alignment horizontal="center" vertical="center"/>
    </xf>
    <xf numFmtId="0" fontId="0" fillId="0" borderId="23" xfId="2" applyFont="1" applyBorder="1" applyAlignment="1">
      <alignment horizontal="center" vertical="center"/>
    </xf>
    <xf numFmtId="0" fontId="0" fillId="0" borderId="168" xfId="2" applyFont="1" applyBorder="1" applyAlignment="1">
      <alignment horizontal="center" vertical="center"/>
    </xf>
    <xf numFmtId="0" fontId="0" fillId="0" borderId="34" xfId="2" applyFont="1" applyBorder="1" applyAlignment="1">
      <alignment horizontal="center" vertical="center"/>
    </xf>
    <xf numFmtId="0" fontId="0" fillId="0" borderId="35" xfId="2" applyFont="1" applyBorder="1" applyAlignment="1">
      <alignment horizontal="center" vertical="center"/>
    </xf>
    <xf numFmtId="0" fontId="0" fillId="0" borderId="90" xfId="0" quotePrefix="1" applyFont="1" applyBorder="1" applyAlignment="1">
      <alignment horizontal="center" vertical="center" shrinkToFit="1"/>
    </xf>
    <xf numFmtId="0" fontId="0" fillId="0" borderId="90" xfId="0" applyFont="1" applyBorder="1" applyAlignment="1">
      <alignment horizontal="center" vertical="center" shrinkToFit="1"/>
    </xf>
    <xf numFmtId="0" fontId="0" fillId="0" borderId="91" xfId="0" applyFont="1" applyBorder="1" applyAlignment="1">
      <alignment horizontal="center" vertical="center" shrinkToFit="1"/>
    </xf>
    <xf numFmtId="0" fontId="0" fillId="0" borderId="92" xfId="0" applyFont="1" applyBorder="1" applyAlignment="1">
      <alignment horizontal="center" vertical="center" shrinkToFit="1"/>
    </xf>
    <xf numFmtId="0" fontId="0" fillId="0" borderId="93" xfId="0" applyFont="1" applyBorder="1" applyAlignment="1">
      <alignment horizontal="center" vertical="center" shrinkToFit="1"/>
    </xf>
    <xf numFmtId="0" fontId="0" fillId="0" borderId="94" xfId="0" applyFont="1" applyBorder="1" applyAlignment="1">
      <alignment horizontal="center" vertical="center" shrinkToFit="1"/>
    </xf>
    <xf numFmtId="0" fontId="0" fillId="0" borderId="65" xfId="0" applyFont="1" applyBorder="1" applyAlignment="1">
      <alignment horizontal="center" vertical="center" shrinkToFit="1"/>
    </xf>
    <xf numFmtId="0" fontId="0" fillId="0" borderId="3" xfId="2" applyFont="1" applyBorder="1" applyAlignment="1">
      <alignment horizontal="center" vertical="center" wrapText="1"/>
    </xf>
    <xf numFmtId="0" fontId="0" fillId="0" borderId="5" xfId="2" applyFont="1" applyBorder="1" applyAlignment="1">
      <alignment vertical="center" wrapText="1"/>
    </xf>
    <xf numFmtId="0" fontId="0" fillId="0" borderId="4" xfId="2" applyFont="1" applyBorder="1" applyAlignment="1">
      <alignment vertical="center" wrapText="1"/>
    </xf>
    <xf numFmtId="0" fontId="0" fillId="0" borderId="76" xfId="2" applyFont="1" applyBorder="1" applyAlignment="1">
      <alignment vertical="center" wrapText="1"/>
    </xf>
    <xf numFmtId="0" fontId="0" fillId="0" borderId="9" xfId="2" applyFont="1" applyBorder="1" applyAlignment="1">
      <alignment horizontal="left" vertical="center" wrapText="1"/>
    </xf>
    <xf numFmtId="0" fontId="0" fillId="0" borderId="0" xfId="2" applyFont="1" applyBorder="1" applyAlignment="1">
      <alignment horizontal="left" vertical="center" wrapText="1"/>
    </xf>
    <xf numFmtId="0" fontId="0" fillId="0" borderId="72" xfId="2" applyFont="1" applyBorder="1" applyAlignment="1">
      <alignment horizontal="left" vertical="center" wrapText="1"/>
    </xf>
    <xf numFmtId="0" fontId="0" fillId="0" borderId="0" xfId="2" applyFont="1" applyBorder="1" applyAlignment="1">
      <alignment horizontal="center" vertical="center" wrapText="1"/>
    </xf>
    <xf numFmtId="0" fontId="0" fillId="0" borderId="29" xfId="2" applyFont="1" applyBorder="1" applyAlignment="1">
      <alignment horizontal="center" vertical="center" wrapText="1"/>
    </xf>
    <xf numFmtId="0" fontId="0" fillId="0" borderId="15" xfId="2" applyFont="1" applyBorder="1" applyAlignment="1">
      <alignment horizontal="center" vertical="center" wrapText="1"/>
    </xf>
    <xf numFmtId="0" fontId="0" fillId="0" borderId="9" xfId="2" applyFont="1" applyBorder="1" applyAlignment="1">
      <alignment vertical="center" wrapText="1"/>
    </xf>
    <xf numFmtId="0" fontId="0" fillId="0" borderId="0" xfId="2" applyFont="1" applyBorder="1" applyAlignment="1">
      <alignment vertical="center" wrapText="1"/>
    </xf>
    <xf numFmtId="0" fontId="0" fillId="0" borderId="100" xfId="2" applyFont="1" applyBorder="1" applyAlignment="1">
      <alignment horizontal="center" vertical="center" wrapText="1"/>
    </xf>
    <xf numFmtId="0" fontId="0" fillId="0" borderId="258" xfId="2" applyFont="1" applyBorder="1" applyAlignment="1">
      <alignment horizontal="left" vertical="center"/>
    </xf>
    <xf numFmtId="0" fontId="0" fillId="0" borderId="0" xfId="2" applyFont="1" applyBorder="1" applyAlignment="1">
      <alignment horizontal="left" vertical="center"/>
    </xf>
    <xf numFmtId="0" fontId="0" fillId="0" borderId="258" xfId="2" applyFont="1" applyBorder="1" applyAlignment="1">
      <alignment horizontal="center" vertical="center" wrapText="1"/>
    </xf>
    <xf numFmtId="0" fontId="0" fillId="0" borderId="72" xfId="2" applyFont="1" applyBorder="1" applyAlignment="1">
      <alignment horizontal="center" vertical="center" wrapText="1"/>
    </xf>
    <xf numFmtId="0" fontId="0" fillId="0" borderId="219" xfId="2" applyFont="1" applyBorder="1" applyAlignment="1">
      <alignment horizontal="center" vertical="center" wrapText="1"/>
    </xf>
    <xf numFmtId="0" fontId="0" fillId="0" borderId="146" xfId="0" applyFont="1" applyBorder="1" applyAlignment="1">
      <alignment horizontal="center" vertical="center" shrinkToFit="1"/>
    </xf>
    <xf numFmtId="0" fontId="0" fillId="0" borderId="147" xfId="0" applyFont="1" applyBorder="1" applyAlignment="1">
      <alignment horizontal="center" vertical="center" shrinkToFit="1"/>
    </xf>
    <xf numFmtId="0" fontId="0" fillId="0" borderId="149" xfId="0" applyFont="1" applyBorder="1" applyAlignment="1">
      <alignment horizontal="center" vertical="center" shrinkToFit="1"/>
    </xf>
    <xf numFmtId="0" fontId="0" fillId="0" borderId="12" xfId="2" applyFont="1" applyBorder="1" applyAlignment="1">
      <alignment vertical="center" wrapText="1"/>
    </xf>
    <xf numFmtId="0" fontId="0" fillId="0" borderId="13" xfId="2" applyFont="1" applyBorder="1" applyAlignment="1">
      <alignment vertical="center" wrapText="1"/>
    </xf>
    <xf numFmtId="0" fontId="0" fillId="0" borderId="237" xfId="2" applyFont="1" applyBorder="1" applyAlignment="1">
      <alignment horizontal="left" vertical="center" wrapText="1"/>
    </xf>
    <xf numFmtId="0" fontId="0" fillId="0" borderId="114" xfId="2" applyFont="1" applyBorder="1" applyAlignment="1">
      <alignment horizontal="left" vertical="center" wrapText="1"/>
    </xf>
    <xf numFmtId="0" fontId="0" fillId="0" borderId="236" xfId="2" applyFont="1" applyBorder="1" applyAlignment="1">
      <alignment horizontal="left" vertical="center" wrapText="1"/>
    </xf>
    <xf numFmtId="0" fontId="0" fillId="0" borderId="70" xfId="2" applyFont="1" applyBorder="1" applyAlignment="1">
      <alignment horizontal="center" vertical="center" textRotation="255" shrinkToFit="1"/>
    </xf>
    <xf numFmtId="0" fontId="0" fillId="0" borderId="52" xfId="2" applyFont="1" applyBorder="1" applyAlignment="1">
      <alignment horizontal="center" vertical="center" textRotation="255" shrinkToFit="1"/>
    </xf>
    <xf numFmtId="0" fontId="0" fillId="0" borderId="71" xfId="2" applyFont="1" applyBorder="1" applyAlignment="1">
      <alignment horizontal="center" vertical="center" textRotation="255" shrinkToFit="1"/>
    </xf>
    <xf numFmtId="0" fontId="1" fillId="0" borderId="177" xfId="2" applyFont="1" applyBorder="1" applyAlignment="1">
      <alignment horizontal="center" vertical="center" wrapText="1"/>
    </xf>
    <xf numFmtId="0" fontId="1" fillId="0" borderId="176" xfId="2" applyFont="1" applyBorder="1" applyAlignment="1">
      <alignment horizontal="center" vertical="center" wrapText="1"/>
    </xf>
    <xf numFmtId="0" fontId="1" fillId="0" borderId="77" xfId="2" applyFont="1" applyBorder="1" applyAlignment="1">
      <alignment horizontal="center" vertical="center" textRotation="255" wrapText="1"/>
    </xf>
    <xf numFmtId="0" fontId="1" fillId="0" borderId="64" xfId="2" applyFont="1" applyBorder="1" applyAlignment="1">
      <alignment horizontal="center" vertical="center"/>
    </xf>
    <xf numFmtId="0" fontId="1" fillId="0" borderId="45" xfId="2" applyFont="1" applyBorder="1" applyAlignment="1">
      <alignment horizontal="center" vertical="center"/>
    </xf>
    <xf numFmtId="0" fontId="1" fillId="0" borderId="73" xfId="2" applyFont="1" applyBorder="1" applyAlignment="1">
      <alignment horizontal="center" vertical="center"/>
    </xf>
    <xf numFmtId="0" fontId="1" fillId="0" borderId="74" xfId="2" applyFont="1" applyBorder="1" applyAlignment="1">
      <alignment horizontal="center" vertical="center"/>
    </xf>
    <xf numFmtId="0" fontId="1" fillId="0" borderId="22" xfId="2" applyFont="1" applyBorder="1" applyAlignment="1">
      <alignment horizontal="center" vertical="center" wrapText="1"/>
    </xf>
    <xf numFmtId="0" fontId="1" fillId="0" borderId="162" xfId="2" applyFont="1" applyBorder="1" applyAlignment="1">
      <alignment horizontal="center" vertical="center" wrapText="1"/>
    </xf>
    <xf numFmtId="0" fontId="1" fillId="0" borderId="259" xfId="2" applyFont="1" applyBorder="1" applyAlignment="1">
      <alignment horizontal="center" vertical="center" wrapText="1"/>
    </xf>
    <xf numFmtId="0" fontId="1" fillId="0" borderId="258" xfId="2" applyFont="1" applyBorder="1" applyAlignment="1">
      <alignment horizontal="center" vertical="center" wrapText="1"/>
    </xf>
    <xf numFmtId="0" fontId="1" fillId="0" borderId="122" xfId="2" applyFont="1" applyBorder="1" applyAlignment="1">
      <alignment horizontal="center" vertical="center" wrapText="1"/>
    </xf>
    <xf numFmtId="0" fontId="1" fillId="0" borderId="266" xfId="2" applyFont="1" applyBorder="1" applyAlignment="1">
      <alignment horizontal="center" vertical="center" wrapText="1"/>
    </xf>
    <xf numFmtId="0" fontId="1" fillId="0" borderId="267" xfId="2" applyFont="1" applyBorder="1" applyAlignment="1">
      <alignment horizontal="center" vertical="center" wrapText="1"/>
    </xf>
    <xf numFmtId="0" fontId="1" fillId="0" borderId="268" xfId="2" applyFont="1" applyBorder="1" applyAlignment="1">
      <alignment horizontal="center" vertical="center" wrapText="1"/>
    </xf>
    <xf numFmtId="0" fontId="1" fillId="0" borderId="269" xfId="2" applyFont="1" applyBorder="1" applyAlignment="1">
      <alignment horizontal="center" vertical="center" wrapText="1"/>
    </xf>
    <xf numFmtId="0" fontId="1" fillId="0" borderId="252" xfId="2" applyFont="1" applyBorder="1" applyAlignment="1">
      <alignment horizontal="center" vertical="center" wrapText="1"/>
    </xf>
    <xf numFmtId="0" fontId="1" fillId="0" borderId="270" xfId="2" applyFont="1" applyBorder="1" applyAlignment="1">
      <alignment horizontal="center" vertical="center" wrapText="1"/>
    </xf>
    <xf numFmtId="0" fontId="1" fillId="0" borderId="271" xfId="2" applyFont="1" applyBorder="1" applyAlignment="1">
      <alignment horizontal="center" vertical="center" wrapText="1"/>
    </xf>
    <xf numFmtId="0" fontId="1" fillId="0" borderId="272" xfId="2" applyFont="1" applyBorder="1" applyAlignment="1">
      <alignment horizontal="center" vertical="center" wrapText="1"/>
    </xf>
    <xf numFmtId="0" fontId="1" fillId="0" borderId="136" xfId="2" applyFont="1" applyBorder="1" applyAlignment="1">
      <alignment horizontal="center" vertical="center"/>
    </xf>
    <xf numFmtId="0" fontId="1" fillId="0" borderId="273" xfId="2" applyFont="1" applyBorder="1" applyAlignment="1">
      <alignment horizontal="center" vertical="center"/>
    </xf>
    <xf numFmtId="0" fontId="1" fillId="0" borderId="274" xfId="2" applyFont="1" applyBorder="1" applyAlignment="1">
      <alignment horizontal="center" vertical="center"/>
    </xf>
    <xf numFmtId="0" fontId="1" fillId="0" borderId="275" xfId="2" applyFont="1" applyBorder="1" applyAlignment="1">
      <alignment horizontal="center" vertical="center" wrapText="1"/>
    </xf>
    <xf numFmtId="0" fontId="1" fillId="0" borderId="276" xfId="2" applyFont="1" applyBorder="1" applyAlignment="1">
      <alignment horizontal="center" vertical="center" wrapText="1"/>
    </xf>
    <xf numFmtId="181" fontId="0" fillId="0" borderId="31" xfId="0" applyNumberFormat="1" applyFont="1" applyBorder="1" applyAlignment="1">
      <alignment vertical="center"/>
    </xf>
    <xf numFmtId="181" fontId="0" fillId="0" borderId="34" xfId="0" applyNumberFormat="1" applyFont="1" applyBorder="1" applyAlignment="1">
      <alignment vertical="center"/>
    </xf>
    <xf numFmtId="181" fontId="0" fillId="0" borderId="299" xfId="0" applyNumberFormat="1" applyFont="1" applyBorder="1" applyAlignment="1">
      <alignment vertical="center"/>
    </xf>
    <xf numFmtId="0" fontId="0" fillId="3" borderId="89" xfId="0" applyFill="1" applyBorder="1" applyAlignment="1">
      <alignment horizontal="center" vertical="center"/>
    </xf>
    <xf numFmtId="0" fontId="0" fillId="3" borderId="43" xfId="0" applyFont="1" applyFill="1" applyBorder="1" applyAlignment="1">
      <alignment horizontal="center" vertical="center"/>
    </xf>
    <xf numFmtId="181" fontId="0" fillId="0" borderId="31" xfId="0" applyNumberFormat="1" applyFont="1" applyFill="1" applyBorder="1" applyAlignment="1">
      <alignment vertical="center"/>
    </xf>
    <xf numFmtId="181" fontId="0" fillId="0" borderId="34" xfId="0" applyNumberFormat="1" applyFont="1" applyFill="1" applyBorder="1" applyAlignment="1">
      <alignment vertical="center"/>
    </xf>
    <xf numFmtId="181" fontId="0" fillId="0" borderId="299" xfId="0" applyNumberFormat="1" applyFont="1" applyFill="1" applyBorder="1" applyAlignment="1">
      <alignment vertical="center"/>
    </xf>
    <xf numFmtId="0" fontId="0" fillId="3" borderId="88" xfId="0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4" borderId="136" xfId="0" applyFont="1" applyFill="1" applyBorder="1" applyAlignment="1">
      <alignment horizontal="center" vertical="center" wrapText="1"/>
    </xf>
    <xf numFmtId="0" fontId="0" fillId="4" borderId="38" xfId="0" applyFont="1" applyFill="1" applyBorder="1" applyAlignment="1">
      <alignment horizontal="center" vertical="center" wrapText="1"/>
    </xf>
    <xf numFmtId="0" fontId="0" fillId="0" borderId="126" xfId="0" applyFont="1" applyBorder="1" applyAlignment="1">
      <alignment horizontal="center" vertical="center" textRotation="255"/>
    </xf>
    <xf numFmtId="0" fontId="0" fillId="0" borderId="95" xfId="0" applyFont="1" applyBorder="1" applyAlignment="1">
      <alignment horizontal="center" vertical="center" textRotation="255"/>
    </xf>
    <xf numFmtId="180" fontId="0" fillId="0" borderId="152" xfId="1" applyNumberFormat="1" applyFont="1" applyBorder="1" applyAlignment="1">
      <alignment horizontal="center" vertical="center"/>
    </xf>
    <xf numFmtId="180" fontId="0" fillId="0" borderId="96" xfId="1" applyNumberFormat="1" applyFont="1" applyBorder="1" applyAlignment="1">
      <alignment horizontal="center" vertical="center"/>
    </xf>
    <xf numFmtId="180" fontId="0" fillId="0" borderId="297" xfId="1" applyNumberFormat="1" applyFont="1" applyBorder="1" applyAlignment="1">
      <alignment horizontal="center" vertical="center"/>
    </xf>
    <xf numFmtId="180" fontId="0" fillId="0" borderId="118" xfId="1" applyNumberFormat="1" applyFont="1" applyBorder="1" applyAlignment="1">
      <alignment horizontal="center" vertical="center"/>
    </xf>
    <xf numFmtId="180" fontId="0" fillId="0" borderId="97" xfId="1" applyNumberFormat="1" applyFont="1" applyBorder="1" applyAlignment="1">
      <alignment horizontal="center" vertical="center"/>
    </xf>
    <xf numFmtId="181" fontId="0" fillId="0" borderId="154" xfId="0" applyNumberFormat="1" applyFont="1" applyBorder="1" applyAlignment="1">
      <alignment vertical="center"/>
    </xf>
    <xf numFmtId="181" fontId="0" fillId="0" borderId="155" xfId="0" applyNumberFormat="1" applyFont="1" applyBorder="1" applyAlignment="1">
      <alignment vertical="center"/>
    </xf>
    <xf numFmtId="181" fontId="0" fillId="0" borderId="298" xfId="0" applyNumberFormat="1" applyFont="1" applyBorder="1" applyAlignment="1">
      <alignment vertical="center"/>
    </xf>
    <xf numFmtId="0" fontId="0" fillId="6" borderId="95" xfId="0" applyFont="1" applyFill="1" applyBorder="1" applyAlignment="1">
      <alignment horizontal="center" vertical="center"/>
    </xf>
    <xf numFmtId="0" fontId="0" fillId="6" borderId="38" xfId="0" applyFont="1" applyFill="1" applyBorder="1" applyAlignment="1">
      <alignment horizontal="center" vertical="center"/>
    </xf>
    <xf numFmtId="0" fontId="0" fillId="0" borderId="136" xfId="0" applyFont="1" applyFill="1" applyBorder="1" applyAlignment="1">
      <alignment vertical="center"/>
    </xf>
    <xf numFmtId="0" fontId="0" fillId="0" borderId="38" xfId="0" applyFont="1" applyFill="1" applyBorder="1" applyAlignment="1">
      <alignment vertical="center"/>
    </xf>
    <xf numFmtId="0" fontId="0" fillId="0" borderId="112" xfId="0" applyFont="1" applyFill="1" applyBorder="1" applyAlignment="1">
      <alignment vertical="center"/>
    </xf>
    <xf numFmtId="0" fontId="0" fillId="4" borderId="50" xfId="0" applyFont="1" applyFill="1" applyBorder="1" applyAlignment="1">
      <alignment horizontal="center" vertical="center"/>
    </xf>
    <xf numFmtId="0" fontId="0" fillId="4" borderId="37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 wrapText="1"/>
    </xf>
    <xf numFmtId="0" fontId="0" fillId="0" borderId="34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/>
    </xf>
    <xf numFmtId="0" fontId="0" fillId="0" borderId="96" xfId="0" applyFont="1" applyBorder="1" applyAlignment="1">
      <alignment horizontal="center" vertical="center"/>
    </xf>
    <xf numFmtId="0" fontId="0" fillId="0" borderId="40" xfId="0" applyFont="1" applyBorder="1" applyAlignment="1">
      <alignment vertical="center"/>
    </xf>
    <xf numFmtId="0" fontId="0" fillId="0" borderId="97" xfId="0" applyFont="1" applyBorder="1" applyAlignment="1">
      <alignment vertical="center"/>
    </xf>
    <xf numFmtId="0" fontId="0" fillId="3" borderId="31" xfId="0" applyFont="1" applyFill="1" applyBorder="1" applyAlignment="1">
      <alignment horizontal="center" vertical="center"/>
    </xf>
    <xf numFmtId="0" fontId="0" fillId="3" borderId="35" xfId="0" applyFont="1" applyFill="1" applyBorder="1" applyAlignment="1">
      <alignment horizontal="center" vertical="center"/>
    </xf>
    <xf numFmtId="0" fontId="0" fillId="0" borderId="136" xfId="0" applyFont="1" applyBorder="1" applyAlignment="1">
      <alignment vertical="center"/>
    </xf>
    <xf numFmtId="0" fontId="0" fillId="0" borderId="112" xfId="0" applyFont="1" applyBorder="1" applyAlignment="1">
      <alignment vertical="center"/>
    </xf>
    <xf numFmtId="0" fontId="0" fillId="0" borderId="136" xfId="0" applyFont="1" applyBorder="1" applyAlignment="1">
      <alignment vertical="center" wrapText="1"/>
    </xf>
    <xf numFmtId="0" fontId="0" fillId="0" borderId="38" xfId="0" applyFont="1" applyBorder="1" applyAlignment="1">
      <alignment vertical="center"/>
    </xf>
    <xf numFmtId="0" fontId="0" fillId="4" borderId="31" xfId="0" applyFont="1" applyFill="1" applyBorder="1" applyAlignment="1">
      <alignment horizontal="center" vertical="center"/>
    </xf>
    <xf numFmtId="0" fontId="0" fillId="4" borderId="35" xfId="0" applyFont="1" applyFill="1" applyBorder="1" applyAlignment="1">
      <alignment horizontal="center" vertical="center"/>
    </xf>
    <xf numFmtId="0" fontId="0" fillId="3" borderId="157" xfId="0" applyFont="1" applyFill="1" applyBorder="1" applyAlignment="1">
      <alignment horizontal="center" vertical="center"/>
    </xf>
    <xf numFmtId="0" fontId="0" fillId="3" borderId="103" xfId="0" applyFont="1" applyFill="1" applyBorder="1" applyAlignment="1">
      <alignment horizontal="center" vertical="center"/>
    </xf>
    <xf numFmtId="0" fontId="0" fillId="3" borderId="158" xfId="0" applyFont="1" applyFill="1" applyBorder="1" applyAlignment="1">
      <alignment horizontal="center" vertical="center"/>
    </xf>
    <xf numFmtId="0" fontId="0" fillId="3" borderId="39" xfId="0" applyFont="1" applyFill="1" applyBorder="1" applyAlignment="1">
      <alignment horizontal="center" vertical="center"/>
    </xf>
    <xf numFmtId="0" fontId="0" fillId="3" borderId="159" xfId="0" applyFont="1" applyFill="1" applyBorder="1" applyAlignment="1">
      <alignment horizontal="center" vertical="center"/>
    </xf>
    <xf numFmtId="0" fontId="0" fillId="3" borderId="160" xfId="0" applyFont="1" applyFill="1" applyBorder="1" applyAlignment="1">
      <alignment horizontal="center" vertical="center"/>
    </xf>
    <xf numFmtId="0" fontId="0" fillId="4" borderId="136" xfId="0" applyFont="1" applyFill="1" applyBorder="1" applyAlignment="1">
      <alignment horizontal="center" vertical="center" textRotation="255" wrapText="1"/>
    </xf>
    <xf numFmtId="0" fontId="0" fillId="4" borderId="38" xfId="0" applyFont="1" applyFill="1" applyBorder="1" applyAlignment="1">
      <alignment horizontal="center" vertical="center" textRotation="255" wrapText="1"/>
    </xf>
    <xf numFmtId="0" fontId="0" fillId="4" borderId="112" xfId="0" applyFont="1" applyFill="1" applyBorder="1" applyAlignment="1">
      <alignment horizontal="center" vertical="center" textRotation="255" wrapText="1"/>
    </xf>
    <xf numFmtId="176" fontId="0" fillId="0" borderId="248" xfId="0" applyNumberFormat="1" applyFont="1" applyBorder="1" applyAlignment="1">
      <alignment horizontal="center" vertical="center"/>
    </xf>
    <xf numFmtId="176" fontId="0" fillId="0" borderId="249" xfId="0" applyNumberFormat="1" applyFont="1" applyBorder="1" applyAlignment="1">
      <alignment horizontal="center" vertical="center"/>
    </xf>
    <xf numFmtId="176" fontId="0" fillId="0" borderId="250" xfId="0" applyNumberFormat="1" applyFont="1" applyBorder="1" applyAlignment="1">
      <alignment horizontal="center" vertical="center"/>
    </xf>
    <xf numFmtId="176" fontId="0" fillId="0" borderId="251" xfId="0" applyNumberFormat="1" applyFont="1" applyBorder="1" applyAlignment="1">
      <alignment horizontal="center" vertical="center"/>
    </xf>
    <xf numFmtId="176" fontId="0" fillId="0" borderId="224" xfId="0" applyNumberFormat="1" applyFont="1" applyBorder="1" applyAlignment="1">
      <alignment horizontal="center" vertical="center"/>
    </xf>
    <xf numFmtId="176" fontId="0" fillId="0" borderId="225" xfId="0" applyNumberFormat="1" applyFont="1" applyBorder="1" applyAlignment="1">
      <alignment horizontal="center" vertical="center"/>
    </xf>
    <xf numFmtId="176" fontId="0" fillId="0" borderId="226" xfId="0" applyNumberFormat="1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center" vertical="center"/>
    </xf>
    <xf numFmtId="176" fontId="0" fillId="0" borderId="72" xfId="0" applyNumberFormat="1" applyFont="1" applyBorder="1" applyAlignment="1">
      <alignment horizontal="center" vertical="center"/>
    </xf>
    <xf numFmtId="176" fontId="0" fillId="0" borderId="216" xfId="0" applyNumberFormat="1" applyFont="1" applyBorder="1" applyAlignment="1">
      <alignment horizontal="center" vertical="center"/>
    </xf>
    <xf numFmtId="176" fontId="0" fillId="0" borderId="222" xfId="0" applyNumberFormat="1" applyFont="1" applyBorder="1" applyAlignment="1">
      <alignment horizontal="center" vertical="center"/>
    </xf>
    <xf numFmtId="176" fontId="0" fillId="0" borderId="64" xfId="0" applyNumberFormat="1" applyFont="1" applyBorder="1" applyAlignment="1">
      <alignment horizontal="left" vertical="center" indent="1"/>
    </xf>
    <xf numFmtId="176" fontId="0" fillId="0" borderId="45" xfId="0" applyNumberFormat="1" applyFont="1" applyBorder="1" applyAlignment="1">
      <alignment horizontal="left" vertical="center" indent="1"/>
    </xf>
    <xf numFmtId="176" fontId="0" fillId="0" borderId="235" xfId="0" applyNumberFormat="1" applyFont="1" applyBorder="1" applyAlignment="1">
      <alignment horizontal="center" vertical="center"/>
    </xf>
    <xf numFmtId="176" fontId="0" fillId="0" borderId="236" xfId="0" applyNumberFormat="1" applyFont="1" applyBorder="1" applyAlignment="1">
      <alignment horizontal="center" vertical="center"/>
    </xf>
    <xf numFmtId="176" fontId="0" fillId="0" borderId="336" xfId="0" applyNumberFormat="1" applyFont="1" applyBorder="1" applyAlignment="1">
      <alignment horizontal="center" vertical="center"/>
    </xf>
    <xf numFmtId="176" fontId="0" fillId="0" borderId="150" xfId="0" applyNumberFormat="1" applyFont="1" applyBorder="1" applyAlignment="1">
      <alignment horizontal="center" vertical="center"/>
    </xf>
    <xf numFmtId="176" fontId="0" fillId="0" borderId="231" xfId="0" applyNumberFormat="1" applyFont="1" applyBorder="1" applyAlignment="1">
      <alignment horizontal="center" vertical="center"/>
    </xf>
    <xf numFmtId="176" fontId="0" fillId="0" borderId="234" xfId="0" applyNumberFormat="1" applyFont="1" applyBorder="1" applyAlignment="1">
      <alignment horizontal="center" vertical="center"/>
    </xf>
    <xf numFmtId="176" fontId="0" fillId="0" borderId="108" xfId="0" applyNumberFormat="1" applyFont="1" applyBorder="1" applyAlignment="1">
      <alignment horizontal="center" vertical="center"/>
    </xf>
    <xf numFmtId="176" fontId="0" fillId="0" borderId="0" xfId="0" applyNumberFormat="1" applyFont="1" applyAlignment="1">
      <alignment horizontal="right" vertical="center"/>
    </xf>
    <xf numFmtId="176" fontId="0" fillId="0" borderId="242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center" vertical="center"/>
    </xf>
    <xf numFmtId="176" fontId="0" fillId="0" borderId="242" xfId="0" applyNumberFormat="1" applyFont="1" applyBorder="1" applyAlignment="1">
      <alignment horizontal="center" vertical="center"/>
    </xf>
    <xf numFmtId="176" fontId="0" fillId="0" borderId="176" xfId="0" applyNumberFormat="1" applyFont="1" applyBorder="1" applyAlignment="1">
      <alignment horizontal="center" vertical="center"/>
    </xf>
    <xf numFmtId="176" fontId="0" fillId="0" borderId="179" xfId="0" applyNumberFormat="1" applyFont="1" applyBorder="1" applyAlignment="1">
      <alignment horizontal="center" vertical="center"/>
    </xf>
    <xf numFmtId="176" fontId="0" fillId="0" borderId="174" xfId="0" applyNumberFormat="1" applyFont="1" applyBorder="1" applyAlignment="1">
      <alignment horizontal="center" vertical="center"/>
    </xf>
    <xf numFmtId="176" fontId="0" fillId="0" borderId="212" xfId="0" applyNumberFormat="1" applyFont="1" applyBorder="1" applyAlignment="1">
      <alignment horizontal="center" vertical="center"/>
    </xf>
    <xf numFmtId="176" fontId="0" fillId="0" borderId="246" xfId="0" applyNumberFormat="1" applyFont="1" applyBorder="1" applyAlignment="1">
      <alignment horizontal="center" vertical="center"/>
    </xf>
    <xf numFmtId="176" fontId="0" fillId="0" borderId="247" xfId="0" applyNumberFormat="1" applyFont="1" applyBorder="1" applyAlignment="1">
      <alignment horizontal="center" vertical="center"/>
    </xf>
    <xf numFmtId="176" fontId="0" fillId="0" borderId="333" xfId="0" applyNumberFormat="1" applyFont="1" applyBorder="1" applyAlignment="1">
      <alignment horizontal="center" vertical="center"/>
    </xf>
    <xf numFmtId="176" fontId="0" fillId="0" borderId="334" xfId="0" applyNumberFormat="1" applyFont="1" applyBorder="1" applyAlignment="1">
      <alignment horizontal="center" vertical="center"/>
    </xf>
    <xf numFmtId="176" fontId="0" fillId="0" borderId="335" xfId="0" applyNumberFormat="1" applyFont="1" applyBorder="1" applyAlignment="1">
      <alignment horizontal="center" vertical="center"/>
    </xf>
    <xf numFmtId="176" fontId="0" fillId="0" borderId="64" xfId="0" applyNumberFormat="1" applyFont="1" applyBorder="1" applyAlignment="1">
      <alignment horizontal="center" vertical="center"/>
    </xf>
    <xf numFmtId="176" fontId="0" fillId="0" borderId="45" xfId="0" applyNumberFormat="1" applyFont="1" applyBorder="1" applyAlignment="1">
      <alignment horizontal="center" vertical="center"/>
    </xf>
    <xf numFmtId="176" fontId="0" fillId="0" borderId="279" xfId="0" applyNumberFormat="1" applyFont="1" applyBorder="1" applyAlignment="1">
      <alignment horizontal="center" vertical="center"/>
    </xf>
    <xf numFmtId="176" fontId="0" fillId="0" borderId="39" xfId="0" applyNumberFormat="1" applyFont="1" applyBorder="1" applyAlignment="1">
      <alignment horizontal="center" vertical="center"/>
    </xf>
    <xf numFmtId="176" fontId="0" fillId="0" borderId="280" xfId="0" applyNumberFormat="1" applyFont="1" applyBorder="1" applyAlignment="1">
      <alignment horizontal="center" vertical="center"/>
    </xf>
    <xf numFmtId="176" fontId="0" fillId="0" borderId="277" xfId="0" applyNumberFormat="1" applyFont="1" applyBorder="1" applyAlignment="1">
      <alignment horizontal="center" vertical="center"/>
    </xf>
    <xf numFmtId="176" fontId="0" fillId="0" borderId="278" xfId="0" applyNumberFormat="1" applyFont="1" applyBorder="1" applyAlignment="1">
      <alignment horizontal="center" vertical="center"/>
    </xf>
    <xf numFmtId="176" fontId="0" fillId="0" borderId="290" xfId="0" applyNumberFormat="1" applyFont="1" applyBorder="1" applyAlignment="1">
      <alignment horizontal="left" vertical="center" indent="1"/>
    </xf>
    <xf numFmtId="176" fontId="0" fillId="0" borderId="291" xfId="0" applyNumberFormat="1" applyFont="1" applyBorder="1" applyAlignment="1">
      <alignment horizontal="left" vertical="center" indent="1"/>
    </xf>
    <xf numFmtId="176" fontId="1" fillId="0" borderId="182" xfId="0" applyNumberFormat="1" applyFont="1" applyBorder="1" applyAlignment="1">
      <alignment horizontal="center" vertical="center" shrinkToFit="1"/>
    </xf>
    <xf numFmtId="176" fontId="1" fillId="0" borderId="162" xfId="0" applyNumberFormat="1" applyFont="1" applyBorder="1" applyAlignment="1">
      <alignment horizontal="center" vertical="center" shrinkToFit="1"/>
    </xf>
    <xf numFmtId="176" fontId="0" fillId="0" borderId="54" xfId="0" applyNumberFormat="1" applyBorder="1" applyAlignment="1">
      <alignment horizontal="center" vertical="center" textRotation="255" shrinkToFit="1"/>
    </xf>
    <xf numFmtId="176" fontId="0" fillId="0" borderId="52" xfId="0" applyNumberFormat="1" applyBorder="1" applyAlignment="1">
      <alignment horizontal="center" vertical="center" textRotation="255" shrinkToFit="1"/>
    </xf>
    <xf numFmtId="176" fontId="0" fillId="0" borderId="71" xfId="0" applyNumberFormat="1" applyBorder="1" applyAlignment="1">
      <alignment horizontal="center" vertical="center" textRotation="255" shrinkToFit="1"/>
    </xf>
    <xf numFmtId="176" fontId="0" fillId="0" borderId="187" xfId="0" applyNumberFormat="1" applyBorder="1" applyAlignment="1">
      <alignment horizontal="center" vertical="center" textRotation="255" shrinkToFit="1"/>
    </xf>
    <xf numFmtId="176" fontId="1" fillId="0" borderId="17" xfId="0" applyNumberFormat="1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176" fontId="0" fillId="0" borderId="178" xfId="0" applyNumberFormat="1" applyBorder="1" applyAlignment="1">
      <alignment horizontal="center" vertical="center" shrinkToFit="1"/>
    </xf>
    <xf numFmtId="176" fontId="0" fillId="0" borderId="71" xfId="0" applyNumberFormat="1" applyBorder="1" applyAlignment="1">
      <alignment horizontal="center" vertical="center" shrinkToFit="1"/>
    </xf>
    <xf numFmtId="176" fontId="0" fillId="0" borderId="182" xfId="0" applyNumberFormat="1" applyBorder="1" applyAlignment="1">
      <alignment horizontal="center" vertical="center" shrinkToFit="1"/>
    </xf>
    <xf numFmtId="176" fontId="0" fillId="0" borderId="162" xfId="0" applyNumberFormat="1" applyBorder="1" applyAlignment="1">
      <alignment horizontal="center" vertical="center" shrinkToFit="1"/>
    </xf>
    <xf numFmtId="176" fontId="1" fillId="0" borderId="183" xfId="0" applyNumberFormat="1" applyFont="1" applyBorder="1" applyAlignment="1">
      <alignment horizontal="center" vertical="center" shrinkToFit="1"/>
    </xf>
    <xf numFmtId="176" fontId="1" fillId="0" borderId="184" xfId="0" applyNumberFormat="1" applyFont="1" applyBorder="1" applyAlignment="1">
      <alignment horizontal="center" vertical="center" shrinkToFit="1"/>
    </xf>
    <xf numFmtId="177" fontId="0" fillId="0" borderId="312" xfId="0" applyNumberFormat="1" applyFill="1" applyBorder="1" applyAlignment="1">
      <alignment horizontal="left" vertical="center"/>
    </xf>
    <xf numFmtId="177" fontId="0" fillId="0" borderId="303" xfId="0" applyNumberFormat="1" applyFill="1" applyBorder="1" applyAlignment="1">
      <alignment horizontal="left" vertical="center"/>
    </xf>
    <xf numFmtId="177" fontId="0" fillId="0" borderId="281" xfId="0" applyNumberFormat="1" applyFill="1" applyBorder="1" applyAlignment="1">
      <alignment horizontal="left" vertical="center"/>
    </xf>
    <xf numFmtId="0" fontId="0" fillId="0" borderId="36" xfId="0" applyFon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5" borderId="41" xfId="0" applyFill="1" applyBorder="1" applyAlignment="1">
      <alignment horizontal="left" vertical="center"/>
    </xf>
    <xf numFmtId="0" fontId="0" fillId="5" borderId="56" xfId="0" applyFont="1" applyFill="1" applyBorder="1" applyAlignment="1">
      <alignment horizontal="left" vertical="center"/>
    </xf>
    <xf numFmtId="177" fontId="0" fillId="2" borderId="116" xfId="0" applyNumberFormat="1" applyFill="1" applyBorder="1" applyAlignment="1">
      <alignment horizontal="center" vertical="center" shrinkToFit="1"/>
    </xf>
    <xf numFmtId="177" fontId="0" fillId="2" borderId="117" xfId="0" applyNumberFormat="1" applyFill="1" applyBorder="1" applyAlignment="1">
      <alignment horizontal="center" vertical="center" shrinkToFit="1"/>
    </xf>
    <xf numFmtId="177" fontId="0" fillId="0" borderId="12" xfId="0" applyNumberFormat="1" applyFill="1" applyBorder="1" applyAlignment="1">
      <alignment vertical="center" shrinkToFit="1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4" xfId="0" applyNumberFormat="1" applyFont="1" applyFill="1" applyBorder="1" applyAlignment="1">
      <alignment vertical="center" shrinkToFit="1"/>
    </xf>
    <xf numFmtId="177" fontId="0" fillId="0" borderId="77" xfId="0" applyNumberFormat="1" applyFont="1" applyBorder="1" applyAlignment="1">
      <alignment horizontal="center" vertical="center" shrinkToFit="1"/>
    </xf>
    <xf numFmtId="177" fontId="0" fillId="0" borderId="78" xfId="0" applyNumberFormat="1" applyFont="1" applyBorder="1" applyAlignment="1">
      <alignment horizontal="center" vertical="center" shrinkToFit="1"/>
    </xf>
    <xf numFmtId="177" fontId="0" fillId="0" borderId="3" xfId="0" applyNumberFormat="1" applyFont="1" applyBorder="1" applyAlignment="1">
      <alignment horizontal="center" vertical="center" shrinkToFit="1"/>
    </xf>
    <xf numFmtId="177" fontId="0" fillId="0" borderId="4" xfId="0" applyNumberFormat="1" applyFont="1" applyBorder="1" applyAlignment="1">
      <alignment horizontal="center" vertical="center" shrinkToFit="1"/>
    </xf>
    <xf numFmtId="177" fontId="0" fillId="0" borderId="76" xfId="0" applyNumberFormat="1" applyFont="1" applyBorder="1" applyAlignment="1">
      <alignment horizontal="center" vertical="center" shrinkToFit="1"/>
    </xf>
    <xf numFmtId="177" fontId="0" fillId="0" borderId="352" xfId="0" applyNumberFormat="1" applyFill="1" applyBorder="1" applyAlignment="1">
      <alignment horizontal="center" vertical="center"/>
    </xf>
    <xf numFmtId="177" fontId="0" fillId="0" borderId="338" xfId="0" applyNumberFormat="1" applyFont="1" applyFill="1" applyBorder="1" applyAlignment="1">
      <alignment horizontal="center" vertical="center"/>
    </xf>
    <xf numFmtId="177" fontId="0" fillId="0" borderId="353" xfId="0" applyNumberFormat="1" applyFont="1" applyFill="1" applyBorder="1" applyAlignment="1">
      <alignment horizontal="center" vertical="center"/>
    </xf>
    <xf numFmtId="177" fontId="8" fillId="0" borderId="339" xfId="0" applyNumberFormat="1" applyFont="1" applyFill="1" applyBorder="1" applyAlignment="1">
      <alignment vertical="center" shrinkToFit="1"/>
    </xf>
    <xf numFmtId="177" fontId="8" fillId="0" borderId="351" xfId="0" applyNumberFormat="1" applyFont="1" applyFill="1" applyBorder="1" applyAlignment="1">
      <alignment vertical="center" shrinkToFit="1"/>
    </xf>
    <xf numFmtId="177" fontId="0" fillId="0" borderId="122" xfId="0" applyNumberFormat="1" applyFont="1" applyFill="1" applyBorder="1" applyAlignment="1">
      <alignment horizontal="center" vertical="center" shrinkToFit="1"/>
    </xf>
    <xf numFmtId="177" fontId="0" fillId="0" borderId="125" xfId="0" applyNumberFormat="1" applyFont="1" applyFill="1" applyBorder="1" applyAlignment="1">
      <alignment horizontal="center" vertical="center" shrinkToFit="1"/>
    </xf>
    <xf numFmtId="177" fontId="0" fillId="0" borderId="339" xfId="0" applyNumberFormat="1" applyFont="1" applyFill="1" applyBorder="1" applyAlignment="1">
      <alignment vertical="center" shrinkToFit="1"/>
    </xf>
    <xf numFmtId="177" fontId="0" fillId="0" borderId="351" xfId="0" applyNumberFormat="1" applyFont="1" applyFill="1" applyBorder="1" applyAlignment="1">
      <alignment vertical="center" shrinkToFit="1"/>
    </xf>
    <xf numFmtId="177" fontId="0" fillId="0" borderId="312" xfId="0" applyNumberFormat="1" applyFill="1" applyBorder="1" applyAlignment="1">
      <alignment horizontal="left" vertical="center" shrinkToFit="1"/>
    </xf>
    <xf numFmtId="177" fontId="0" fillId="0" borderId="303" xfId="0" applyNumberFormat="1" applyFill="1" applyBorder="1" applyAlignment="1">
      <alignment horizontal="left" vertical="center" shrinkToFit="1"/>
    </xf>
    <xf numFmtId="177" fontId="0" fillId="0" borderId="281" xfId="0" applyNumberFormat="1" applyFill="1" applyBorder="1" applyAlignment="1">
      <alignment horizontal="left" vertical="center" shrinkToFit="1"/>
    </xf>
    <xf numFmtId="177" fontId="0" fillId="0" borderId="119" xfId="0" applyNumberFormat="1" applyBorder="1" applyAlignment="1">
      <alignment horizontal="center" vertical="center" textRotation="255" shrinkToFit="1"/>
    </xf>
    <xf numFmtId="177" fontId="0" fillId="0" borderId="8" xfId="0" applyNumberFormat="1" applyBorder="1" applyAlignment="1">
      <alignment horizontal="center" vertical="center" textRotation="255" shrinkToFit="1"/>
    </xf>
    <xf numFmtId="177" fontId="0" fillId="0" borderId="120" xfId="0" applyNumberFormat="1" applyBorder="1" applyAlignment="1">
      <alignment horizontal="center" vertical="center" textRotation="255" shrinkToFit="1"/>
    </xf>
    <xf numFmtId="177" fontId="0" fillId="0" borderId="22" xfId="0" applyNumberFormat="1" applyFill="1" applyBorder="1" applyAlignment="1">
      <alignment horizontal="center" vertical="center" textRotation="255" shrinkToFit="1"/>
    </xf>
    <xf numFmtId="177" fontId="0" fillId="0" borderId="15" xfId="0" applyNumberFormat="1" applyFill="1" applyBorder="1" applyAlignment="1">
      <alignment horizontal="center" vertical="center" textRotation="255" shrinkToFit="1"/>
    </xf>
    <xf numFmtId="177" fontId="0" fillId="0" borderId="162" xfId="0" applyNumberFormat="1" applyFill="1" applyBorder="1" applyAlignment="1">
      <alignment horizontal="center" vertical="center" textRotation="255" shrinkToFit="1"/>
    </xf>
    <xf numFmtId="0" fontId="0" fillId="0" borderId="115" xfId="0" applyFill="1" applyBorder="1" applyAlignment="1">
      <alignment horizontal="center" vertical="center" textRotation="255" wrapText="1"/>
    </xf>
    <xf numFmtId="0" fontId="0" fillId="0" borderId="38" xfId="0" applyFill="1" applyBorder="1" applyAlignment="1">
      <alignment horizontal="center" vertical="center" textRotation="255" wrapText="1"/>
    </xf>
    <xf numFmtId="0" fontId="0" fillId="0" borderId="68" xfId="0" applyFill="1" applyBorder="1" applyAlignment="1">
      <alignment horizontal="center" vertical="center" textRotation="255" wrapText="1"/>
    </xf>
    <xf numFmtId="177" fontId="0" fillId="0" borderId="22" xfId="0" applyNumberFormat="1" applyFont="1" applyFill="1" applyBorder="1" applyAlignment="1">
      <alignment vertical="center" shrinkToFit="1"/>
    </xf>
    <xf numFmtId="177" fontId="0" fillId="0" borderId="75" xfId="0" applyNumberFormat="1" applyFont="1" applyFill="1" applyBorder="1" applyAlignment="1">
      <alignment vertical="center" shrinkToFit="1"/>
    </xf>
    <xf numFmtId="177" fontId="0" fillId="0" borderId="15" xfId="0" applyNumberFormat="1" applyFont="1" applyFill="1" applyBorder="1" applyAlignment="1">
      <alignment vertical="center" shrinkToFit="1"/>
    </xf>
    <xf numFmtId="177" fontId="0" fillId="0" borderId="109" xfId="0" applyNumberFormat="1" applyBorder="1" applyAlignment="1">
      <alignment horizontal="center" vertical="center" textRotation="255" shrinkToFit="1"/>
    </xf>
    <xf numFmtId="177" fontId="0" fillId="0" borderId="52" xfId="0" applyNumberFormat="1" applyBorder="1" applyAlignment="1">
      <alignment horizontal="center" vertical="center" textRotation="255" shrinkToFit="1"/>
    </xf>
    <xf numFmtId="177" fontId="0" fillId="0" borderId="30" xfId="0" applyNumberFormat="1" applyBorder="1" applyAlignment="1">
      <alignment horizontal="center" vertical="center" textRotation="255" shrinkToFit="1"/>
    </xf>
    <xf numFmtId="177" fontId="0" fillId="0" borderId="13" xfId="0" applyNumberFormat="1" applyFill="1" applyBorder="1" applyAlignment="1">
      <alignment vertical="center" shrinkToFit="1"/>
    </xf>
    <xf numFmtId="177" fontId="0" fillId="0" borderId="144" xfId="0" applyNumberFormat="1" applyFill="1" applyBorder="1" applyAlignment="1">
      <alignment vertical="center" shrinkToFit="1"/>
    </xf>
    <xf numFmtId="177" fontId="0" fillId="0" borderId="11" xfId="0" applyNumberFormat="1" applyFont="1" applyFill="1" applyBorder="1" applyAlignment="1">
      <alignment horizontal="center" vertical="center"/>
    </xf>
    <xf numFmtId="177" fontId="0" fillId="0" borderId="20" xfId="0" applyNumberFormat="1" applyFont="1" applyFill="1" applyBorder="1" applyAlignment="1">
      <alignment horizontal="center" vertical="center"/>
    </xf>
    <xf numFmtId="177" fontId="0" fillId="0" borderId="98" xfId="0" applyNumberFormat="1" applyFont="1" applyFill="1" applyBorder="1" applyAlignment="1">
      <alignment horizontal="center" vertical="center"/>
    </xf>
    <xf numFmtId="177" fontId="0" fillId="0" borderId="339" xfId="0" applyNumberFormat="1" applyFont="1" applyFill="1" applyBorder="1" applyAlignment="1">
      <alignment vertical="center"/>
    </xf>
    <xf numFmtId="177" fontId="0" fillId="0" borderId="345" xfId="0" applyNumberFormat="1" applyFont="1" applyFill="1" applyBorder="1" applyAlignment="1">
      <alignment vertical="center"/>
    </xf>
    <xf numFmtId="177" fontId="0" fillId="0" borderId="351" xfId="0" applyNumberFormat="1" applyFont="1" applyFill="1" applyBorder="1" applyAlignment="1">
      <alignment vertical="center"/>
    </xf>
    <xf numFmtId="177" fontId="0" fillId="0" borderId="122" xfId="0" applyNumberFormat="1" applyFont="1" applyBorder="1" applyAlignment="1">
      <alignment vertical="center"/>
    </xf>
    <xf numFmtId="177" fontId="0" fillId="0" borderId="214" xfId="0" applyNumberFormat="1" applyFont="1" applyBorder="1" applyAlignment="1">
      <alignment vertical="center"/>
    </xf>
    <xf numFmtId="177" fontId="0" fillId="0" borderId="125" xfId="0" applyNumberFormat="1" applyFont="1" applyBorder="1" applyAlignment="1">
      <alignment vertical="center"/>
    </xf>
    <xf numFmtId="177" fontId="0" fillId="2" borderId="347" xfId="0" applyNumberFormat="1" applyFont="1" applyFill="1" applyBorder="1" applyAlignment="1">
      <alignment horizontal="right" vertical="center" shrinkToFit="1"/>
    </xf>
    <xf numFmtId="177" fontId="0" fillId="2" borderId="356" xfId="0" applyNumberFormat="1" applyFont="1" applyFill="1" applyBorder="1" applyAlignment="1">
      <alignment horizontal="right" vertical="center" shrinkToFit="1"/>
    </xf>
    <xf numFmtId="177" fontId="0" fillId="0" borderId="11" xfId="0" applyNumberFormat="1" applyFont="1" applyFill="1" applyBorder="1" applyAlignment="1">
      <alignment horizontal="center" vertical="center" shrinkToFit="1"/>
    </xf>
    <xf numFmtId="177" fontId="0" fillId="0" borderId="20" xfId="0" applyNumberFormat="1" applyFont="1" applyFill="1" applyBorder="1" applyAlignment="1">
      <alignment horizontal="center" vertical="center" shrinkToFit="1"/>
    </xf>
    <xf numFmtId="177" fontId="0" fillId="0" borderId="98" xfId="0" applyNumberFormat="1" applyFont="1" applyFill="1" applyBorder="1" applyAlignment="1">
      <alignment horizontal="center" vertical="center" shrinkToFit="1"/>
    </xf>
    <xf numFmtId="177" fontId="0" fillId="0" borderId="318" xfId="0" applyNumberFormat="1" applyFont="1" applyFill="1" applyBorder="1" applyAlignment="1">
      <alignment horizontal="center" vertical="center" shrinkToFit="1"/>
    </xf>
    <xf numFmtId="177" fontId="0" fillId="0" borderId="312" xfId="0" applyNumberFormat="1" applyFont="1" applyFill="1" applyBorder="1" applyAlignment="1">
      <alignment vertical="center"/>
    </xf>
    <xf numFmtId="177" fontId="0" fillId="0" borderId="303" xfId="0" applyNumberFormat="1" applyFont="1" applyFill="1" applyBorder="1" applyAlignment="1">
      <alignment vertical="center"/>
    </xf>
    <xf numFmtId="177" fontId="0" fillId="0" borderId="313" xfId="0" applyNumberFormat="1" applyFont="1" applyFill="1" applyBorder="1" applyAlignment="1">
      <alignment vertical="center"/>
    </xf>
    <xf numFmtId="177" fontId="0" fillId="0" borderId="317" xfId="0" applyNumberFormat="1" applyBorder="1" applyAlignment="1">
      <alignment horizontal="center" vertical="center" textRotation="255" shrinkToFit="1"/>
    </xf>
    <xf numFmtId="177" fontId="0" fillId="0" borderId="319" xfId="0" applyNumberFormat="1" applyBorder="1" applyAlignment="1">
      <alignment horizontal="center" vertical="center" textRotation="255" shrinkToFit="1"/>
    </xf>
    <xf numFmtId="177" fontId="0" fillId="0" borderId="326" xfId="0" applyNumberFormat="1" applyBorder="1" applyAlignment="1">
      <alignment horizontal="center" vertical="center" textRotation="255" shrinkToFit="1"/>
    </xf>
    <xf numFmtId="177" fontId="0" fillId="0" borderId="313" xfId="0" applyNumberFormat="1" applyFill="1" applyBorder="1" applyAlignment="1">
      <alignment horizontal="left" vertical="center"/>
    </xf>
    <xf numFmtId="177" fontId="0" fillId="0" borderId="305" xfId="0" applyNumberFormat="1" applyFill="1" applyBorder="1" applyAlignment="1">
      <alignment horizontal="center" vertical="center"/>
    </xf>
    <xf numFmtId="177" fontId="0" fillId="0" borderId="306" xfId="0" applyNumberFormat="1" applyFont="1" applyFill="1" applyBorder="1" applyAlignment="1">
      <alignment horizontal="center" vertical="center"/>
    </xf>
    <xf numFmtId="177" fontId="0" fillId="0" borderId="307" xfId="0" applyNumberFormat="1" applyFont="1" applyFill="1" applyBorder="1" applyAlignment="1">
      <alignment horizontal="center" vertical="center"/>
    </xf>
    <xf numFmtId="177" fontId="0" fillId="0" borderId="309" xfId="0" applyNumberFormat="1" applyFont="1" applyFill="1" applyBorder="1" applyAlignment="1">
      <alignment horizontal="center" vertical="center" shrinkToFit="1"/>
    </xf>
    <xf numFmtId="177" fontId="0" fillId="0" borderId="340" xfId="0" applyNumberFormat="1" applyFont="1" applyFill="1" applyBorder="1" applyAlignment="1">
      <alignment vertical="center" shrinkToFit="1"/>
    </xf>
    <xf numFmtId="177" fontId="0" fillId="0" borderId="313" xfId="0" applyNumberFormat="1" applyFill="1" applyBorder="1" applyAlignment="1">
      <alignment horizontal="left" vertical="center" shrinkToFit="1"/>
    </xf>
    <xf numFmtId="177" fontId="8" fillId="0" borderId="340" xfId="0" applyNumberFormat="1" applyFont="1" applyFill="1" applyBorder="1" applyAlignment="1">
      <alignment vertical="center" shrinkToFit="1"/>
    </xf>
    <xf numFmtId="177" fontId="0" fillId="0" borderId="303" xfId="0" applyNumberFormat="1" applyFont="1" applyFill="1" applyBorder="1" applyAlignment="1">
      <alignment vertical="center" shrinkToFit="1"/>
    </xf>
    <xf numFmtId="177" fontId="0" fillId="2" borderId="315" xfId="0" applyNumberFormat="1" applyFont="1" applyFill="1" applyBorder="1" applyAlignment="1">
      <alignment horizontal="right" vertical="center" shrinkToFit="1"/>
    </xf>
    <xf numFmtId="177" fontId="0" fillId="2" borderId="316" xfId="0" applyNumberFormat="1" applyFont="1" applyFill="1" applyBorder="1" applyAlignment="1">
      <alignment horizontal="right" vertical="center" shrinkToFit="1"/>
    </xf>
    <xf numFmtId="177" fontId="0" fillId="0" borderId="303" xfId="0" applyNumberFormat="1" applyFill="1" applyBorder="1" applyAlignment="1">
      <alignment vertical="center" shrinkToFit="1"/>
    </xf>
    <xf numFmtId="177" fontId="0" fillId="0" borderId="309" xfId="0" applyNumberFormat="1" applyFont="1" applyBorder="1" applyAlignment="1">
      <alignment vertical="center"/>
    </xf>
    <xf numFmtId="177" fontId="0" fillId="0" borderId="318" xfId="0" applyNumberFormat="1" applyFont="1" applyFill="1" applyBorder="1" applyAlignment="1">
      <alignment horizontal="center" vertical="center"/>
    </xf>
    <xf numFmtId="177" fontId="0" fillId="0" borderId="312" xfId="0" applyNumberFormat="1" applyFont="1" applyFill="1" applyBorder="1" applyAlignment="1">
      <alignment vertical="center" shrinkToFit="1"/>
    </xf>
    <xf numFmtId="177" fontId="0" fillId="0" borderId="313" xfId="0" applyNumberFormat="1" applyFont="1" applyFill="1" applyBorder="1" applyAlignment="1">
      <alignment vertical="center" shrinkToFit="1"/>
    </xf>
    <xf numFmtId="177" fontId="8" fillId="0" borderId="312" xfId="0" applyNumberFormat="1" applyFont="1" applyFill="1" applyBorder="1" applyAlignment="1">
      <alignment vertical="center" shrinkToFit="1"/>
    </xf>
    <xf numFmtId="177" fontId="8" fillId="0" borderId="313" xfId="0" applyNumberFormat="1" applyFont="1" applyFill="1" applyBorder="1" applyAlignment="1">
      <alignment vertical="center" shrinkToFit="1"/>
    </xf>
    <xf numFmtId="177" fontId="0" fillId="0" borderId="312" xfId="0" applyNumberFormat="1" applyFill="1" applyBorder="1" applyAlignment="1">
      <alignment vertical="center"/>
    </xf>
    <xf numFmtId="177" fontId="0" fillId="0" borderId="303" xfId="0" applyNumberFormat="1" applyFill="1" applyBorder="1" applyAlignment="1">
      <alignment vertical="center"/>
    </xf>
    <xf numFmtId="177" fontId="0" fillId="0" borderId="313" xfId="0" applyNumberFormat="1" applyFill="1" applyBorder="1" applyAlignment="1">
      <alignment vertical="center"/>
    </xf>
    <xf numFmtId="177" fontId="0" fillId="0" borderId="312" xfId="0" applyNumberFormat="1" applyFont="1" applyFill="1" applyBorder="1" applyAlignment="1">
      <alignment horizontal="center" vertical="center"/>
    </xf>
    <xf numFmtId="177" fontId="0" fillId="0" borderId="303" xfId="0" applyNumberFormat="1" applyFont="1" applyFill="1" applyBorder="1" applyAlignment="1">
      <alignment horizontal="center" vertical="center"/>
    </xf>
    <xf numFmtId="177" fontId="0" fillId="0" borderId="313" xfId="0" applyNumberFormat="1" applyFont="1" applyFill="1" applyBorder="1" applyAlignment="1">
      <alignment horizontal="center" vertical="center"/>
    </xf>
    <xf numFmtId="176" fontId="0" fillId="0" borderId="109" xfId="0" applyNumberFormat="1" applyFont="1" applyBorder="1" applyAlignment="1">
      <alignment horizontal="center" vertical="center" textRotation="255" shrinkToFit="1"/>
    </xf>
    <xf numFmtId="176" fontId="0" fillId="0" borderId="52" xfId="0" applyNumberFormat="1" applyFont="1" applyBorder="1" applyAlignment="1">
      <alignment horizontal="center" vertical="center" textRotation="255" shrinkToFit="1"/>
    </xf>
    <xf numFmtId="176" fontId="0" fillId="0" borderId="104" xfId="0" applyNumberFormat="1" applyFont="1" applyBorder="1" applyAlignment="1">
      <alignment horizontal="center" vertical="center" textRotation="255" shrinkToFit="1"/>
    </xf>
    <xf numFmtId="176" fontId="0" fillId="2" borderId="46" xfId="0" applyNumberFormat="1" applyFont="1" applyFill="1" applyBorder="1" applyAlignment="1">
      <alignment vertical="center" shrinkToFit="1"/>
    </xf>
    <xf numFmtId="176" fontId="0" fillId="0" borderId="46" xfId="0" applyNumberFormat="1" applyFont="1" applyBorder="1" applyAlignment="1">
      <alignment vertical="center"/>
    </xf>
    <xf numFmtId="177" fontId="0" fillId="0" borderId="129" xfId="3" applyNumberFormat="1" applyFont="1" applyBorder="1" applyAlignment="1">
      <alignment horizontal="center" vertical="center" textRotation="255" shrinkToFit="1"/>
    </xf>
    <xf numFmtId="177" fontId="0" fillId="0" borderId="88" xfId="3" applyNumberFormat="1" applyFont="1" applyBorder="1" applyAlignment="1">
      <alignment horizontal="center" vertical="center" textRotation="255" shrinkToFit="1"/>
    </xf>
    <xf numFmtId="177" fontId="0" fillId="0" borderId="126" xfId="3" applyNumberFormat="1" applyFont="1" applyBorder="1" applyAlignment="1">
      <alignment horizontal="center" vertical="center" textRotation="255" shrinkToFit="1"/>
    </xf>
    <xf numFmtId="176" fontId="1" fillId="0" borderId="132" xfId="3" applyNumberFormat="1" applyFont="1" applyFill="1" applyBorder="1" applyAlignment="1">
      <alignment vertical="center" shrinkToFit="1"/>
    </xf>
    <xf numFmtId="176" fontId="1" fillId="0" borderId="133" xfId="3" applyNumberFormat="1" applyFont="1" applyFill="1" applyBorder="1" applyAlignment="1">
      <alignment vertical="center" shrinkToFit="1"/>
    </xf>
    <xf numFmtId="3" fontId="0" fillId="0" borderId="47" xfId="5" applyNumberFormat="1" applyFont="1" applyFill="1" applyBorder="1" applyAlignment="1">
      <alignment horizontal="center" vertical="center" shrinkToFit="1"/>
    </xf>
    <xf numFmtId="3" fontId="0" fillId="0" borderId="38" xfId="5" applyNumberFormat="1" applyFont="1" applyFill="1" applyBorder="1" applyAlignment="1">
      <alignment horizontal="center" vertical="center" shrinkToFit="1"/>
    </xf>
    <xf numFmtId="3" fontId="0" fillId="0" borderId="44" xfId="5" applyNumberFormat="1" applyFont="1" applyFill="1" applyBorder="1" applyAlignment="1">
      <alignment horizontal="center" vertical="center" shrinkToFit="1"/>
    </xf>
    <xf numFmtId="176" fontId="1" fillId="0" borderId="31" xfId="0" applyNumberFormat="1" applyFont="1" applyFill="1" applyBorder="1" applyAlignment="1">
      <alignment vertical="center"/>
    </xf>
    <xf numFmtId="176" fontId="1" fillId="0" borderId="35" xfId="0" applyNumberFormat="1" applyFont="1" applyFill="1" applyBorder="1" applyAlignment="1">
      <alignment vertical="center"/>
    </xf>
    <xf numFmtId="176" fontId="0" fillId="0" borderId="31" xfId="3" applyNumberFormat="1" applyFont="1" applyFill="1" applyBorder="1" applyAlignment="1">
      <alignment vertical="center" shrinkToFit="1"/>
    </xf>
    <xf numFmtId="176" fontId="0" fillId="0" borderId="35" xfId="3" applyNumberFormat="1" applyFont="1" applyFill="1" applyBorder="1" applyAlignment="1">
      <alignment vertical="center" shrinkToFit="1"/>
    </xf>
    <xf numFmtId="176" fontId="0" fillId="0" borderId="30" xfId="0" applyNumberFormat="1" applyFont="1" applyBorder="1" applyAlignment="1">
      <alignment horizontal="center" vertical="center" textRotation="255" shrinkToFit="1"/>
    </xf>
    <xf numFmtId="176" fontId="0" fillId="0" borderId="23" xfId="0" applyNumberFormat="1" applyFont="1" applyBorder="1" applyAlignment="1">
      <alignment horizontal="center" vertical="center"/>
    </xf>
    <xf numFmtId="176" fontId="0" fillId="0" borderId="208" xfId="3" applyNumberFormat="1" applyFont="1" applyFill="1" applyBorder="1" applyAlignment="1">
      <alignment vertical="center" shrinkToFit="1"/>
    </xf>
    <xf numFmtId="176" fontId="0" fillId="0" borderId="160" xfId="3" applyNumberFormat="1" applyFont="1" applyFill="1" applyBorder="1" applyAlignment="1">
      <alignment vertical="center" shrinkToFit="1"/>
    </xf>
    <xf numFmtId="177" fontId="0" fillId="0" borderId="127" xfId="3" applyNumberFormat="1" applyFont="1" applyBorder="1" applyAlignment="1">
      <alignment horizontal="center" vertical="center" textRotation="255" shrinkToFit="1"/>
    </xf>
    <xf numFmtId="176" fontId="0" fillId="0" borderId="23" xfId="0" applyNumberFormat="1" applyFont="1" applyBorder="1" applyAlignment="1">
      <alignment vertical="center"/>
    </xf>
    <xf numFmtId="176" fontId="0" fillId="2" borderId="136" xfId="0" applyNumberFormat="1" applyFont="1" applyFill="1" applyBorder="1" applyAlignment="1">
      <alignment vertical="center" shrinkToFit="1"/>
    </xf>
    <xf numFmtId="176" fontId="0" fillId="0" borderId="136" xfId="0" applyNumberFormat="1" applyFont="1" applyBorder="1" applyAlignment="1">
      <alignment vertical="center"/>
    </xf>
    <xf numFmtId="176" fontId="0" fillId="0" borderId="130" xfId="0" applyNumberFormat="1" applyFont="1" applyBorder="1" applyAlignment="1">
      <alignment vertical="center"/>
    </xf>
    <xf numFmtId="177" fontId="0" fillId="2" borderId="73" xfId="0" applyNumberFormat="1" applyFont="1" applyFill="1" applyBorder="1" applyAlignment="1">
      <alignment horizontal="center" vertical="center" shrinkToFit="1"/>
    </xf>
    <xf numFmtId="177" fontId="0" fillId="2" borderId="74" xfId="0" applyNumberFormat="1" applyFont="1" applyFill="1" applyBorder="1" applyAlignment="1">
      <alignment horizontal="center" vertical="center" shrinkToFit="1"/>
    </xf>
    <xf numFmtId="176" fontId="0" fillId="2" borderId="107" xfId="0" applyNumberFormat="1" applyFont="1" applyFill="1" applyBorder="1" applyAlignment="1">
      <alignment horizontal="center" vertical="center" shrinkToFit="1"/>
    </xf>
    <xf numFmtId="176" fontId="0" fillId="2" borderId="74" xfId="0" applyNumberFormat="1" applyFont="1" applyFill="1" applyBorder="1" applyAlignment="1">
      <alignment horizontal="center" vertical="center" shrinkToFit="1"/>
    </xf>
    <xf numFmtId="177" fontId="0" fillId="0" borderId="175" xfId="3" applyNumberFormat="1" applyFont="1" applyBorder="1" applyAlignment="1">
      <alignment horizontal="center" vertical="center" shrinkToFit="1"/>
    </xf>
    <xf numFmtId="177" fontId="0" fillId="0" borderId="126" xfId="3" applyNumberFormat="1" applyFont="1" applyBorder="1" applyAlignment="1">
      <alignment horizontal="center" vertical="center" shrinkToFit="1"/>
    </xf>
    <xf numFmtId="177" fontId="0" fillId="0" borderId="95" xfId="3" applyNumberFormat="1" applyFont="1" applyBorder="1" applyAlignment="1">
      <alignment horizontal="center" vertical="center" shrinkToFit="1"/>
    </xf>
    <xf numFmtId="177" fontId="0" fillId="0" borderId="135" xfId="3" applyNumberFormat="1" applyFont="1" applyBorder="1" applyAlignment="1">
      <alignment horizontal="center" vertical="center" shrinkToFit="1"/>
    </xf>
    <xf numFmtId="177" fontId="0" fillId="0" borderId="142" xfId="3" applyNumberFormat="1" applyFont="1" applyBorder="1" applyAlignment="1">
      <alignment horizontal="center" vertical="center" shrinkToFit="1"/>
    </xf>
    <xf numFmtId="177" fontId="0" fillId="0" borderId="143" xfId="3" applyNumberFormat="1" applyFont="1" applyBorder="1" applyAlignment="1">
      <alignment horizontal="center" vertical="center" shrinkToFit="1"/>
    </xf>
    <xf numFmtId="3" fontId="0" fillId="0" borderId="112" xfId="5" applyNumberFormat="1" applyFont="1" applyFill="1" applyBorder="1" applyAlignment="1">
      <alignment horizontal="center" vertical="center" shrinkToFit="1"/>
    </xf>
    <xf numFmtId="177" fontId="0" fillId="2" borderId="138" xfId="0" applyNumberFormat="1" applyFont="1" applyFill="1" applyBorder="1" applyAlignment="1">
      <alignment horizontal="center" vertical="center" shrinkToFit="1"/>
    </xf>
    <xf numFmtId="177" fontId="0" fillId="2" borderId="139" xfId="0" applyNumberFormat="1" applyFont="1" applyFill="1" applyBorder="1" applyAlignment="1">
      <alignment horizontal="center" vertical="center" shrinkToFit="1"/>
    </xf>
    <xf numFmtId="176" fontId="0" fillId="0" borderId="54" xfId="0" applyNumberFormat="1" applyFont="1" applyBorder="1" applyAlignment="1">
      <alignment horizontal="center" vertical="center" textRotation="255" shrinkToFit="1"/>
    </xf>
    <xf numFmtId="177" fontId="0" fillId="0" borderId="202" xfId="3" applyNumberFormat="1" applyFont="1" applyBorder="1" applyAlignment="1">
      <alignment horizontal="center" vertical="center" shrinkToFit="1"/>
    </xf>
    <xf numFmtId="177" fontId="0" fillId="0" borderId="203" xfId="3" applyNumberFormat="1" applyFont="1" applyBorder="1" applyAlignment="1">
      <alignment horizontal="center" vertical="center" shrinkToFit="1"/>
    </xf>
    <xf numFmtId="0" fontId="0" fillId="0" borderId="95" xfId="0" applyFont="1" applyBorder="1">
      <alignment vertical="center"/>
    </xf>
    <xf numFmtId="0" fontId="0" fillId="0" borderId="135" xfId="0" applyFont="1" applyBorder="1">
      <alignment vertical="center"/>
    </xf>
    <xf numFmtId="177" fontId="0" fillId="0" borderId="137" xfId="0" applyNumberFormat="1" applyFont="1" applyBorder="1" applyAlignment="1">
      <alignment horizontal="center" vertical="center" shrinkToFit="1"/>
    </xf>
    <xf numFmtId="177" fontId="0" fillId="0" borderId="45" xfId="0" applyNumberFormat="1" applyFont="1" applyBorder="1" applyAlignment="1">
      <alignment horizontal="center" vertical="center" shrinkToFit="1"/>
    </xf>
    <xf numFmtId="177" fontId="0" fillId="2" borderId="107" xfId="0" applyNumberFormat="1" applyFont="1" applyFill="1" applyBorder="1" applyAlignment="1">
      <alignment horizontal="center" vertical="center" shrinkToFit="1"/>
    </xf>
    <xf numFmtId="176" fontId="0" fillId="0" borderId="150" xfId="0" applyNumberFormat="1" applyFont="1" applyBorder="1" applyAlignment="1">
      <alignment horizontal="center" vertical="center" textRotation="255" shrinkToFit="1"/>
    </xf>
    <xf numFmtId="176" fontId="0" fillId="0" borderId="8" xfId="0" applyNumberFormat="1" applyFont="1" applyBorder="1" applyAlignment="1">
      <alignment horizontal="center" vertical="center" textRotation="255" shrinkToFit="1"/>
    </xf>
    <xf numFmtId="176" fontId="0" fillId="0" borderId="121" xfId="0" applyNumberFormat="1" applyFont="1" applyBorder="1" applyAlignment="1">
      <alignment horizontal="center" vertical="center" textRotation="255" shrinkToFit="1"/>
    </xf>
    <xf numFmtId="176" fontId="0" fillId="0" borderId="221" xfId="0" applyNumberFormat="1" applyFont="1" applyBorder="1" applyAlignment="1">
      <alignment horizontal="center" vertical="center"/>
    </xf>
    <xf numFmtId="176" fontId="0" fillId="0" borderId="194" xfId="0" applyNumberFormat="1" applyFont="1" applyBorder="1" applyAlignment="1">
      <alignment horizontal="center" vertical="center" textRotation="255" shrinkToFit="1"/>
    </xf>
    <xf numFmtId="176" fontId="0" fillId="0" borderId="111" xfId="0" applyNumberFormat="1" applyFont="1" applyBorder="1" applyAlignment="1">
      <alignment horizontal="center" vertical="center" textRotation="255" shrinkToFit="1"/>
    </xf>
    <xf numFmtId="176" fontId="0" fillId="0" borderId="195" xfId="0" applyNumberFormat="1" applyFont="1" applyBorder="1" applyAlignment="1">
      <alignment horizontal="center" vertical="center" shrinkToFit="1"/>
    </xf>
    <xf numFmtId="176" fontId="0" fillId="0" borderId="112" xfId="0" applyNumberFormat="1" applyFont="1" applyBorder="1" applyAlignment="1">
      <alignment horizontal="center" vertical="center" shrinkToFit="1"/>
    </xf>
    <xf numFmtId="176" fontId="0" fillId="0" borderId="196" xfId="0" applyNumberFormat="1" applyFont="1" applyBorder="1" applyAlignment="1">
      <alignment horizontal="center" vertical="center" shrinkToFit="1"/>
    </xf>
    <xf numFmtId="176" fontId="0" fillId="0" borderId="113" xfId="0" applyNumberFormat="1" applyFont="1" applyBorder="1" applyAlignment="1">
      <alignment horizontal="center" vertical="center" shrinkToFit="1"/>
    </xf>
    <xf numFmtId="177" fontId="0" fillId="0" borderId="176" xfId="0" applyNumberFormat="1" applyFont="1" applyBorder="1" applyAlignment="1">
      <alignment horizontal="center" vertical="center" shrinkToFit="1"/>
    </xf>
    <xf numFmtId="177" fontId="0" fillId="0" borderId="174" xfId="0" applyNumberFormat="1" applyFont="1" applyBorder="1" applyAlignment="1">
      <alignment horizontal="center" vertical="center" shrinkToFit="1"/>
    </xf>
    <xf numFmtId="176" fontId="0" fillId="0" borderId="332" xfId="0" applyNumberFormat="1" applyFont="1" applyBorder="1" applyAlignment="1">
      <alignment horizontal="center" vertical="center"/>
    </xf>
    <xf numFmtId="176" fontId="0" fillId="0" borderId="320" xfId="0" applyNumberFormat="1" applyFont="1" applyBorder="1" applyAlignment="1">
      <alignment horizontal="center" vertical="center"/>
    </xf>
  </cellXfs>
  <cellStyles count="11">
    <cellStyle name="パーセント" xfId="4" builtinId="5"/>
    <cellStyle name="パーセント 2" xfId="8"/>
    <cellStyle name="ハイパーリンク_20101209　経営改善計画検討手順（素案）" xfId="9"/>
    <cellStyle name="桁区切り" xfId="1" builtinId="6"/>
    <cellStyle name="桁区切り 2" xfId="7"/>
    <cellStyle name="標準" xfId="0" builtinId="0"/>
    <cellStyle name="標準 2" xfId="6"/>
    <cellStyle name="標準_◇類型12（水稲24・大豆12・ぶどう4）" xfId="2"/>
    <cellStyle name="標準_水稲(24ha規模)＋大豆(6ｈａ)＋きゃべつ" xfId="3"/>
    <cellStyle name="標準_野菜計画(最終 ｱｽﾊﾟﾗ+ｺﾏﾂﾅ)" xfId="5"/>
    <cellStyle name="未定義" xfId="10"/>
  </cellStyles>
  <dxfs count="0"/>
  <tableStyles count="0" defaultTableStyle="TableStyleMedium2" defaultPivotStyle="PivotStyleLight16"/>
  <colors>
    <mruColors>
      <color rgb="FFFFCC99"/>
      <color rgb="FFCCFF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47624</xdr:colOff>
      <xdr:row>12</xdr:row>
      <xdr:rowOff>166688</xdr:rowOff>
    </xdr:from>
    <xdr:to>
      <xdr:col>13</xdr:col>
      <xdr:colOff>166687</xdr:colOff>
      <xdr:row>13</xdr:row>
      <xdr:rowOff>71437</xdr:rowOff>
    </xdr:to>
    <xdr:grpSp>
      <xdr:nvGrpSpPr>
        <xdr:cNvPr id="10" name="グループ化 9"/>
        <xdr:cNvGrpSpPr/>
      </xdr:nvGrpSpPr>
      <xdr:grpSpPr>
        <a:xfrm>
          <a:off x="5305424" y="3278188"/>
          <a:ext cx="119063" cy="158749"/>
          <a:chOff x="11227592" y="1273969"/>
          <a:chExt cx="1071564" cy="976311"/>
        </a:xfrm>
      </xdr:grpSpPr>
      <xdr:grpSp>
        <xdr:nvGrpSpPr>
          <xdr:cNvPr id="11" name="グループ化 10"/>
          <xdr:cNvGrpSpPr/>
        </xdr:nvGrpSpPr>
        <xdr:grpSpPr>
          <a:xfrm>
            <a:off x="11227592" y="1273969"/>
            <a:ext cx="1047751" cy="976311"/>
            <a:chOff x="9679781" y="1535906"/>
            <a:chExt cx="797719" cy="773907"/>
          </a:xfrm>
        </xdr:grpSpPr>
        <xdr:cxnSp macro="">
          <xdr:nvCxnSpPr>
            <xdr:cNvPr id="13" name="直線コネクタ 12"/>
            <xdr:cNvCxnSpPr/>
          </xdr:nvCxnSpPr>
          <xdr:spPr>
            <a:xfrm>
              <a:off x="9703594" y="1547813"/>
              <a:ext cx="773906" cy="762000"/>
            </a:xfrm>
            <a:prstGeom prst="line">
              <a:avLst/>
            </a:prstGeom>
            <a:noFill/>
            <a:ln w="9525" cap="flat" cmpd="sng" algn="ctr">
              <a:solidFill>
                <a:schemeClr val="tx1"/>
              </a:solidFill>
              <a:prstDash val="solid"/>
            </a:ln>
            <a:effectLst/>
          </xdr:spPr>
        </xdr:cxnSp>
        <xdr:cxnSp macro="">
          <xdr:nvCxnSpPr>
            <xdr:cNvPr id="14" name="直線コネクタ 13"/>
            <xdr:cNvCxnSpPr/>
          </xdr:nvCxnSpPr>
          <xdr:spPr>
            <a:xfrm flipH="1">
              <a:off x="9679781" y="1535906"/>
              <a:ext cx="785814" cy="762000"/>
            </a:xfrm>
            <a:prstGeom prst="line">
              <a:avLst/>
            </a:prstGeom>
            <a:noFill/>
            <a:ln w="9525" cap="flat" cmpd="sng" algn="ctr">
              <a:solidFill>
                <a:schemeClr val="tx1"/>
              </a:solidFill>
              <a:prstDash val="solid"/>
            </a:ln>
            <a:effectLst/>
          </xdr:spPr>
        </xdr:cxnSp>
      </xdr:grpSp>
      <xdr:cxnSp macro="">
        <xdr:nvCxnSpPr>
          <xdr:cNvPr id="12" name="直線コネクタ 11"/>
          <xdr:cNvCxnSpPr/>
        </xdr:nvCxnSpPr>
        <xdr:spPr>
          <a:xfrm flipV="1">
            <a:off x="11239500" y="1774031"/>
            <a:ext cx="1059656" cy="11907"/>
          </a:xfrm>
          <a:prstGeom prst="line">
            <a:avLst/>
          </a:prstGeom>
          <a:noFill/>
          <a:ln w="9525" cap="flat" cmpd="sng" algn="ctr">
            <a:solidFill>
              <a:schemeClr val="tx1"/>
            </a:solidFill>
            <a:prstDash val="solid"/>
          </a:ln>
          <a:effectLst/>
        </xdr:spPr>
      </xdr:cxnSp>
    </xdr:grpSp>
    <xdr:clientData/>
  </xdr:twoCellAnchor>
  <xdr:twoCellAnchor>
    <xdr:from>
      <xdr:col>29</xdr:col>
      <xdr:colOff>35718</xdr:colOff>
      <xdr:row>12</xdr:row>
      <xdr:rowOff>190497</xdr:rowOff>
    </xdr:from>
    <xdr:to>
      <xdr:col>31</xdr:col>
      <xdr:colOff>238124</xdr:colOff>
      <xdr:row>13</xdr:row>
      <xdr:rowOff>95249</xdr:rowOff>
    </xdr:to>
    <xdr:sp macro="" textlink="">
      <xdr:nvSpPr>
        <xdr:cNvPr id="22" name="正方形/長方形 21"/>
        <xdr:cNvSpPr/>
      </xdr:nvSpPr>
      <xdr:spPr>
        <a:xfrm flipV="1">
          <a:off x="9453562" y="3238497"/>
          <a:ext cx="726281" cy="154783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71448</xdr:colOff>
      <xdr:row>14</xdr:row>
      <xdr:rowOff>166687</xdr:rowOff>
    </xdr:from>
    <xdr:to>
      <xdr:col>16</xdr:col>
      <xdr:colOff>187865</xdr:colOff>
      <xdr:row>15</xdr:row>
      <xdr:rowOff>71436</xdr:rowOff>
    </xdr:to>
    <xdr:grpSp>
      <xdr:nvGrpSpPr>
        <xdr:cNvPr id="24" name="グループ化 23"/>
        <xdr:cNvGrpSpPr/>
      </xdr:nvGrpSpPr>
      <xdr:grpSpPr>
        <a:xfrm>
          <a:off x="6129348" y="3786187"/>
          <a:ext cx="116417" cy="158749"/>
          <a:chOff x="9679781" y="1535906"/>
          <a:chExt cx="797719" cy="773907"/>
        </a:xfrm>
      </xdr:grpSpPr>
      <xdr:cxnSp macro="">
        <xdr:nvCxnSpPr>
          <xdr:cNvPr id="26" name="直線コネクタ 25"/>
          <xdr:cNvCxnSpPr/>
        </xdr:nvCxnSpPr>
        <xdr:spPr>
          <a:xfrm>
            <a:off x="9703594" y="1547813"/>
            <a:ext cx="773906" cy="762000"/>
          </a:xfrm>
          <a:prstGeom prst="line">
            <a:avLst/>
          </a:prstGeom>
          <a:noFill/>
          <a:ln w="9525" cap="flat" cmpd="sng" algn="ctr">
            <a:solidFill>
              <a:schemeClr val="tx1"/>
            </a:solidFill>
            <a:prstDash val="solid"/>
          </a:ln>
          <a:effectLst/>
        </xdr:spPr>
      </xdr:cxnSp>
      <xdr:cxnSp macro="">
        <xdr:nvCxnSpPr>
          <xdr:cNvPr id="27" name="直線コネクタ 26"/>
          <xdr:cNvCxnSpPr/>
        </xdr:nvCxnSpPr>
        <xdr:spPr>
          <a:xfrm flipH="1">
            <a:off x="9679781" y="1535906"/>
            <a:ext cx="785814" cy="762000"/>
          </a:xfrm>
          <a:prstGeom prst="line">
            <a:avLst/>
          </a:prstGeom>
          <a:noFill/>
          <a:ln w="9525" cap="flat" cmpd="sng" algn="ctr">
            <a:solidFill>
              <a:schemeClr val="tx1"/>
            </a:solidFill>
            <a:prstDash val="solid"/>
          </a:ln>
          <a:effectLst/>
        </xdr:spPr>
      </xdr:cxnSp>
    </xdr:grpSp>
    <xdr:clientData/>
  </xdr:twoCellAnchor>
  <xdr:twoCellAnchor>
    <xdr:from>
      <xdr:col>19</xdr:col>
      <xdr:colOff>71432</xdr:colOff>
      <xdr:row>18</xdr:row>
      <xdr:rowOff>154781</xdr:rowOff>
    </xdr:from>
    <xdr:to>
      <xdr:col>19</xdr:col>
      <xdr:colOff>187849</xdr:colOff>
      <xdr:row>19</xdr:row>
      <xdr:rowOff>59530</xdr:rowOff>
    </xdr:to>
    <xdr:grpSp>
      <xdr:nvGrpSpPr>
        <xdr:cNvPr id="29" name="グループ化 28"/>
        <xdr:cNvGrpSpPr/>
      </xdr:nvGrpSpPr>
      <xdr:grpSpPr>
        <a:xfrm>
          <a:off x="6929432" y="4790281"/>
          <a:ext cx="116417" cy="158749"/>
          <a:chOff x="9679781" y="1535906"/>
          <a:chExt cx="797719" cy="773907"/>
        </a:xfrm>
      </xdr:grpSpPr>
      <xdr:cxnSp macro="">
        <xdr:nvCxnSpPr>
          <xdr:cNvPr id="31" name="直線コネクタ 30"/>
          <xdr:cNvCxnSpPr/>
        </xdr:nvCxnSpPr>
        <xdr:spPr>
          <a:xfrm>
            <a:off x="9703594" y="1547813"/>
            <a:ext cx="773906" cy="762000"/>
          </a:xfrm>
          <a:prstGeom prst="line">
            <a:avLst/>
          </a:prstGeom>
          <a:noFill/>
          <a:ln w="9525" cap="flat" cmpd="sng" algn="ctr">
            <a:solidFill>
              <a:schemeClr val="tx1"/>
            </a:solidFill>
            <a:prstDash val="solid"/>
          </a:ln>
          <a:effectLst/>
        </xdr:spPr>
      </xdr:cxnSp>
      <xdr:cxnSp macro="">
        <xdr:nvCxnSpPr>
          <xdr:cNvPr id="32" name="直線コネクタ 31"/>
          <xdr:cNvCxnSpPr/>
        </xdr:nvCxnSpPr>
        <xdr:spPr>
          <a:xfrm flipH="1">
            <a:off x="9679781" y="1535906"/>
            <a:ext cx="785814" cy="762000"/>
          </a:xfrm>
          <a:prstGeom prst="line">
            <a:avLst/>
          </a:prstGeom>
          <a:noFill/>
          <a:ln w="9525" cap="flat" cmpd="sng" algn="ctr">
            <a:solidFill>
              <a:schemeClr val="tx1"/>
            </a:solidFill>
            <a:prstDash val="solid"/>
          </a:ln>
          <a:effectLst/>
        </xdr:spPr>
      </xdr:cxnSp>
    </xdr:grpSp>
    <xdr:clientData/>
  </xdr:twoCellAnchor>
  <xdr:twoCellAnchor>
    <xdr:from>
      <xdr:col>33</xdr:col>
      <xdr:colOff>23813</xdr:colOff>
      <xdr:row>14</xdr:row>
      <xdr:rowOff>154780</xdr:rowOff>
    </xdr:from>
    <xdr:to>
      <xdr:col>36</xdr:col>
      <xdr:colOff>11907</xdr:colOff>
      <xdr:row>15</xdr:row>
      <xdr:rowOff>71436</xdr:rowOff>
    </xdr:to>
    <xdr:sp macro="" textlink="">
      <xdr:nvSpPr>
        <xdr:cNvPr id="34" name="正方形/長方形 33"/>
        <xdr:cNvSpPr/>
      </xdr:nvSpPr>
      <xdr:spPr>
        <a:xfrm flipV="1">
          <a:off x="10489407" y="3702843"/>
          <a:ext cx="773906" cy="166687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23812</xdr:colOff>
      <xdr:row>18</xdr:row>
      <xdr:rowOff>142871</xdr:rowOff>
    </xdr:from>
    <xdr:to>
      <xdr:col>42</xdr:col>
      <xdr:colOff>11906</xdr:colOff>
      <xdr:row>19</xdr:row>
      <xdr:rowOff>95249</xdr:rowOff>
    </xdr:to>
    <xdr:sp macro="" textlink="">
      <xdr:nvSpPr>
        <xdr:cNvPr id="35" name="正方形/長方形 34"/>
        <xdr:cNvSpPr/>
      </xdr:nvSpPr>
      <xdr:spPr>
        <a:xfrm flipV="1">
          <a:off x="12061031" y="4190996"/>
          <a:ext cx="773906" cy="202409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11906</xdr:colOff>
      <xdr:row>19</xdr:row>
      <xdr:rowOff>142875</xdr:rowOff>
    </xdr:from>
    <xdr:to>
      <xdr:col>8</xdr:col>
      <xdr:colOff>273844</xdr:colOff>
      <xdr:row>20</xdr:row>
      <xdr:rowOff>47625</xdr:rowOff>
    </xdr:to>
    <xdr:sp macro="" textlink="">
      <xdr:nvSpPr>
        <xdr:cNvPr id="41" name="正方形/長方形 40"/>
        <xdr:cNvSpPr/>
      </xdr:nvSpPr>
      <xdr:spPr>
        <a:xfrm flipV="1">
          <a:off x="3369469" y="4441031"/>
          <a:ext cx="797719" cy="154782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214297</xdr:colOff>
      <xdr:row>19</xdr:row>
      <xdr:rowOff>0</xdr:rowOff>
    </xdr:from>
    <xdr:to>
      <xdr:col>19</xdr:col>
      <xdr:colOff>95250</xdr:colOff>
      <xdr:row>19</xdr:row>
      <xdr:rowOff>1</xdr:rowOff>
    </xdr:to>
    <xdr:cxnSp macro="">
      <xdr:nvCxnSpPr>
        <xdr:cNvPr id="42" name="直線コネクタ 41"/>
        <xdr:cNvCxnSpPr/>
      </xdr:nvCxnSpPr>
      <xdr:spPr>
        <a:xfrm flipV="1">
          <a:off x="6226953" y="4798219"/>
          <a:ext cx="666766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202406</xdr:colOff>
      <xdr:row>18</xdr:row>
      <xdr:rowOff>244075</xdr:rowOff>
    </xdr:from>
    <xdr:to>
      <xdr:col>39</xdr:col>
      <xdr:colOff>23812</xdr:colOff>
      <xdr:row>19</xdr:row>
      <xdr:rowOff>11906</xdr:rowOff>
    </xdr:to>
    <xdr:cxnSp macro="">
      <xdr:nvCxnSpPr>
        <xdr:cNvPr id="46" name="直線コネクタ 45"/>
        <xdr:cNvCxnSpPr>
          <a:endCxn id="35" idx="1"/>
        </xdr:cNvCxnSpPr>
      </xdr:nvCxnSpPr>
      <xdr:spPr>
        <a:xfrm flipV="1">
          <a:off x="7000875" y="4792263"/>
          <a:ext cx="5060156" cy="1786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226219</xdr:colOff>
      <xdr:row>14</xdr:row>
      <xdr:rowOff>238123</xdr:rowOff>
    </xdr:from>
    <xdr:to>
      <xdr:col>33</xdr:col>
      <xdr:colOff>23813</xdr:colOff>
      <xdr:row>15</xdr:row>
      <xdr:rowOff>11906</xdr:rowOff>
    </xdr:to>
    <xdr:cxnSp macro="">
      <xdr:nvCxnSpPr>
        <xdr:cNvPr id="50" name="直線コネクタ 49"/>
        <xdr:cNvCxnSpPr>
          <a:endCxn id="34" idx="1"/>
        </xdr:cNvCxnSpPr>
      </xdr:nvCxnSpPr>
      <xdr:spPr>
        <a:xfrm flipV="1">
          <a:off x="6238875" y="3786186"/>
          <a:ext cx="4250532" cy="2381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214312</xdr:colOff>
      <xdr:row>13</xdr:row>
      <xdr:rowOff>11907</xdr:rowOff>
    </xdr:from>
    <xdr:to>
      <xdr:col>13</xdr:col>
      <xdr:colOff>59531</xdr:colOff>
      <xdr:row>13</xdr:row>
      <xdr:rowOff>11907</xdr:rowOff>
    </xdr:to>
    <xdr:cxnSp macro="">
      <xdr:nvCxnSpPr>
        <xdr:cNvPr id="53" name="直線コネクタ 52"/>
        <xdr:cNvCxnSpPr/>
      </xdr:nvCxnSpPr>
      <xdr:spPr>
        <a:xfrm>
          <a:off x="4393406" y="3309938"/>
          <a:ext cx="89296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166688</xdr:colOff>
      <xdr:row>13</xdr:row>
      <xdr:rowOff>0</xdr:rowOff>
    </xdr:from>
    <xdr:to>
      <xdr:col>29</xdr:col>
      <xdr:colOff>35718</xdr:colOff>
      <xdr:row>13</xdr:row>
      <xdr:rowOff>17857</xdr:rowOff>
    </xdr:to>
    <xdr:cxnSp macro="">
      <xdr:nvCxnSpPr>
        <xdr:cNvPr id="55" name="直線コネクタ 54"/>
        <xdr:cNvCxnSpPr>
          <a:endCxn id="22" idx="1"/>
        </xdr:cNvCxnSpPr>
      </xdr:nvCxnSpPr>
      <xdr:spPr>
        <a:xfrm>
          <a:off x="5393532" y="3298031"/>
          <a:ext cx="4060030" cy="1785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23807</xdr:colOff>
      <xdr:row>16</xdr:row>
      <xdr:rowOff>154781</xdr:rowOff>
    </xdr:from>
    <xdr:to>
      <xdr:col>19</xdr:col>
      <xdr:colOff>140224</xdr:colOff>
      <xdr:row>17</xdr:row>
      <xdr:rowOff>59530</xdr:rowOff>
    </xdr:to>
    <xdr:grpSp>
      <xdr:nvGrpSpPr>
        <xdr:cNvPr id="38" name="グループ化 37"/>
        <xdr:cNvGrpSpPr/>
      </xdr:nvGrpSpPr>
      <xdr:grpSpPr>
        <a:xfrm>
          <a:off x="6881807" y="4282281"/>
          <a:ext cx="116417" cy="158749"/>
          <a:chOff x="9679781" y="1535906"/>
          <a:chExt cx="797719" cy="773907"/>
        </a:xfrm>
      </xdr:grpSpPr>
      <xdr:cxnSp macro="">
        <xdr:nvCxnSpPr>
          <xdr:cNvPr id="43" name="直線コネクタ 42"/>
          <xdr:cNvCxnSpPr/>
        </xdr:nvCxnSpPr>
        <xdr:spPr>
          <a:xfrm>
            <a:off x="9703594" y="1547813"/>
            <a:ext cx="773906" cy="762000"/>
          </a:xfrm>
          <a:prstGeom prst="line">
            <a:avLst/>
          </a:prstGeom>
          <a:noFill/>
          <a:ln w="9525" cap="flat" cmpd="sng" algn="ctr">
            <a:solidFill>
              <a:schemeClr val="tx1"/>
            </a:solidFill>
            <a:prstDash val="solid"/>
          </a:ln>
          <a:effectLst/>
        </xdr:spPr>
      </xdr:cxnSp>
      <xdr:cxnSp macro="">
        <xdr:nvCxnSpPr>
          <xdr:cNvPr id="44" name="直線コネクタ 43"/>
          <xdr:cNvCxnSpPr/>
        </xdr:nvCxnSpPr>
        <xdr:spPr>
          <a:xfrm flipH="1">
            <a:off x="9679781" y="1535906"/>
            <a:ext cx="785814" cy="762000"/>
          </a:xfrm>
          <a:prstGeom prst="line">
            <a:avLst/>
          </a:prstGeom>
          <a:noFill/>
          <a:ln w="9525" cap="flat" cmpd="sng" algn="ctr">
            <a:solidFill>
              <a:schemeClr val="tx1"/>
            </a:solidFill>
            <a:prstDash val="solid"/>
          </a:ln>
          <a:effectLst/>
        </xdr:spPr>
      </xdr:cxnSp>
    </xdr:grpSp>
    <xdr:clientData/>
  </xdr:twoCellAnchor>
  <xdr:twoCellAnchor>
    <xdr:from>
      <xdr:col>36</xdr:col>
      <xdr:colOff>23813</xdr:colOff>
      <xdr:row>16</xdr:row>
      <xdr:rowOff>154780</xdr:rowOff>
    </xdr:from>
    <xdr:to>
      <xdr:col>39</xdr:col>
      <xdr:colOff>11906</xdr:colOff>
      <xdr:row>17</xdr:row>
      <xdr:rowOff>83343</xdr:rowOff>
    </xdr:to>
    <xdr:sp macro="" textlink="">
      <xdr:nvSpPr>
        <xdr:cNvPr id="45" name="正方形/長方形 44"/>
        <xdr:cNvSpPr/>
      </xdr:nvSpPr>
      <xdr:spPr>
        <a:xfrm flipV="1">
          <a:off x="11275219" y="4202905"/>
          <a:ext cx="773906" cy="178594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166687</xdr:colOff>
      <xdr:row>16</xdr:row>
      <xdr:rowOff>244077</xdr:rowOff>
    </xdr:from>
    <xdr:to>
      <xdr:col>36</xdr:col>
      <xdr:colOff>23813</xdr:colOff>
      <xdr:row>17</xdr:row>
      <xdr:rowOff>0</xdr:rowOff>
    </xdr:to>
    <xdr:cxnSp macro="">
      <xdr:nvCxnSpPr>
        <xdr:cNvPr id="48" name="直線コネクタ 47"/>
        <xdr:cNvCxnSpPr>
          <a:endCxn id="45" idx="1"/>
        </xdr:cNvCxnSpPr>
      </xdr:nvCxnSpPr>
      <xdr:spPr>
        <a:xfrm flipV="1">
          <a:off x="6965156" y="4292202"/>
          <a:ext cx="4310063" cy="595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647701</xdr:colOff>
      <xdr:row>22</xdr:row>
      <xdr:rowOff>14286</xdr:rowOff>
    </xdr:from>
    <xdr:to>
      <xdr:col>6</xdr:col>
      <xdr:colOff>166688</xdr:colOff>
      <xdr:row>23</xdr:row>
      <xdr:rowOff>80961</xdr:rowOff>
    </xdr:to>
    <xdr:grpSp>
      <xdr:nvGrpSpPr>
        <xdr:cNvPr id="49" name="グループ化 48"/>
        <xdr:cNvGrpSpPr/>
      </xdr:nvGrpSpPr>
      <xdr:grpSpPr>
        <a:xfrm>
          <a:off x="3314701" y="5665786"/>
          <a:ext cx="204787" cy="320675"/>
          <a:chOff x="13649325" y="3800475"/>
          <a:chExt cx="247651" cy="352425"/>
        </a:xfrm>
      </xdr:grpSpPr>
      <xdr:sp macro="" textlink="">
        <xdr:nvSpPr>
          <xdr:cNvPr id="52" name="フローチャート : 論理積ゲート 51"/>
          <xdr:cNvSpPr/>
        </xdr:nvSpPr>
        <xdr:spPr>
          <a:xfrm rot="16200000">
            <a:off x="13694569" y="3850479"/>
            <a:ext cx="157161" cy="152401"/>
          </a:xfrm>
          <a:prstGeom prst="flowChartDelay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4" name="円弧 53"/>
          <xdr:cNvSpPr/>
        </xdr:nvSpPr>
        <xdr:spPr>
          <a:xfrm>
            <a:off x="13649325" y="3800475"/>
            <a:ext cx="247651" cy="352425"/>
          </a:xfrm>
          <a:prstGeom prst="arc">
            <a:avLst>
              <a:gd name="adj1" fmla="val 12418478"/>
              <a:gd name="adj2" fmla="val 19823098"/>
            </a:avLst>
          </a:prstGeom>
          <a:ln w="1905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11</xdr:col>
      <xdr:colOff>157162</xdr:colOff>
      <xdr:row>22</xdr:row>
      <xdr:rowOff>47624</xdr:rowOff>
    </xdr:from>
    <xdr:to>
      <xdr:col>12</xdr:col>
      <xdr:colOff>80962</xdr:colOff>
      <xdr:row>22</xdr:row>
      <xdr:rowOff>209706</xdr:rowOff>
    </xdr:to>
    <xdr:grpSp>
      <xdr:nvGrpSpPr>
        <xdr:cNvPr id="56" name="グループ化 55"/>
        <xdr:cNvGrpSpPr/>
      </xdr:nvGrpSpPr>
      <xdr:grpSpPr>
        <a:xfrm>
          <a:off x="4881562" y="5699124"/>
          <a:ext cx="190500" cy="162082"/>
          <a:chOff x="13677900" y="2676524"/>
          <a:chExt cx="190500" cy="162082"/>
        </a:xfrm>
      </xdr:grpSpPr>
      <xdr:sp macro="" textlink="">
        <xdr:nvSpPr>
          <xdr:cNvPr id="57" name="フローチャート : 論理積ゲート 56"/>
          <xdr:cNvSpPr/>
        </xdr:nvSpPr>
        <xdr:spPr>
          <a:xfrm rot="16200000">
            <a:off x="13711239" y="2681286"/>
            <a:ext cx="161924" cy="152399"/>
          </a:xfrm>
          <a:prstGeom prst="flowChartDelay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8" name="フリーフォーム 57"/>
          <xdr:cNvSpPr/>
        </xdr:nvSpPr>
        <xdr:spPr>
          <a:xfrm>
            <a:off x="13677900" y="2695575"/>
            <a:ext cx="45719" cy="143031"/>
          </a:xfrm>
          <a:custGeom>
            <a:avLst/>
            <a:gdLst>
              <a:gd name="connsiteX0" fmla="*/ 95250 w 95250"/>
              <a:gd name="connsiteY0" fmla="*/ 0 h 171606"/>
              <a:gd name="connsiteX1" fmla="*/ 47625 w 95250"/>
              <a:gd name="connsiteY1" fmla="*/ 38100 h 171606"/>
              <a:gd name="connsiteX2" fmla="*/ 0 w 95250"/>
              <a:gd name="connsiteY2" fmla="*/ 161925 h 171606"/>
              <a:gd name="connsiteX3" fmla="*/ 28575 w 95250"/>
              <a:gd name="connsiteY3" fmla="*/ 142875 h 17160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95250" h="171606">
                <a:moveTo>
                  <a:pt x="95250" y="0"/>
                </a:moveTo>
                <a:cubicBezTo>
                  <a:pt x="79375" y="12700"/>
                  <a:pt x="54054" y="18813"/>
                  <a:pt x="47625" y="38100"/>
                </a:cubicBezTo>
                <a:cubicBezTo>
                  <a:pt x="1772" y="175659"/>
                  <a:pt x="91730" y="184858"/>
                  <a:pt x="0" y="161925"/>
                </a:cubicBezTo>
                <a:cubicBezTo>
                  <a:pt x="11770" y="126615"/>
                  <a:pt x="545" y="128860"/>
                  <a:pt x="28575" y="142875"/>
                </a:cubicBezTo>
              </a:path>
            </a:pathLst>
          </a:cu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9</xdr:col>
      <xdr:colOff>71438</xdr:colOff>
      <xdr:row>12</xdr:row>
      <xdr:rowOff>178594</xdr:rowOff>
    </xdr:from>
    <xdr:to>
      <xdr:col>9</xdr:col>
      <xdr:colOff>214313</xdr:colOff>
      <xdr:row>13</xdr:row>
      <xdr:rowOff>71438</xdr:rowOff>
    </xdr:to>
    <xdr:sp macro="" textlink="">
      <xdr:nvSpPr>
        <xdr:cNvPr id="3" name="円/楕円 2"/>
        <xdr:cNvSpPr/>
      </xdr:nvSpPr>
      <xdr:spPr>
        <a:xfrm>
          <a:off x="4250532" y="3226594"/>
          <a:ext cx="142875" cy="142875"/>
        </a:xfrm>
        <a:prstGeom prst="ellipse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47625</xdr:colOff>
      <xdr:row>14</xdr:row>
      <xdr:rowOff>178593</xdr:rowOff>
    </xdr:from>
    <xdr:to>
      <xdr:col>13</xdr:col>
      <xdr:colOff>190500</xdr:colOff>
      <xdr:row>15</xdr:row>
      <xdr:rowOff>71437</xdr:rowOff>
    </xdr:to>
    <xdr:sp macro="" textlink="">
      <xdr:nvSpPr>
        <xdr:cNvPr id="60" name="円/楕円 59"/>
        <xdr:cNvSpPr/>
      </xdr:nvSpPr>
      <xdr:spPr>
        <a:xfrm>
          <a:off x="5274469" y="3726656"/>
          <a:ext cx="142875" cy="142875"/>
        </a:xfrm>
        <a:prstGeom prst="ellipse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71437</xdr:colOff>
      <xdr:row>16</xdr:row>
      <xdr:rowOff>178593</xdr:rowOff>
    </xdr:from>
    <xdr:to>
      <xdr:col>16</xdr:col>
      <xdr:colOff>214312</xdr:colOff>
      <xdr:row>17</xdr:row>
      <xdr:rowOff>71437</xdr:rowOff>
    </xdr:to>
    <xdr:sp macro="" textlink="">
      <xdr:nvSpPr>
        <xdr:cNvPr id="64" name="円/楕円 63"/>
        <xdr:cNvSpPr/>
      </xdr:nvSpPr>
      <xdr:spPr>
        <a:xfrm>
          <a:off x="6084093" y="4226718"/>
          <a:ext cx="142875" cy="142875"/>
        </a:xfrm>
        <a:prstGeom prst="ellipse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190500</xdr:colOff>
      <xdr:row>15</xdr:row>
      <xdr:rowOff>0</xdr:rowOff>
    </xdr:from>
    <xdr:to>
      <xdr:col>16</xdr:col>
      <xdr:colOff>107157</xdr:colOff>
      <xdr:row>15</xdr:row>
      <xdr:rowOff>11906</xdr:rowOff>
    </xdr:to>
    <xdr:cxnSp macro="">
      <xdr:nvCxnSpPr>
        <xdr:cNvPr id="9" name="直線コネクタ 8"/>
        <xdr:cNvCxnSpPr>
          <a:stCxn id="60" idx="6"/>
        </xdr:cNvCxnSpPr>
      </xdr:nvCxnSpPr>
      <xdr:spPr>
        <a:xfrm>
          <a:off x="5417344" y="3798094"/>
          <a:ext cx="702469" cy="1190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214312</xdr:colOff>
      <xdr:row>17</xdr:row>
      <xdr:rowOff>0</xdr:rowOff>
    </xdr:from>
    <xdr:to>
      <xdr:col>19</xdr:col>
      <xdr:colOff>35719</xdr:colOff>
      <xdr:row>17</xdr:row>
      <xdr:rowOff>0</xdr:rowOff>
    </xdr:to>
    <xdr:cxnSp macro="">
      <xdr:nvCxnSpPr>
        <xdr:cNvPr id="68" name="直線コネクタ 67"/>
        <xdr:cNvCxnSpPr>
          <a:stCxn id="64" idx="6"/>
        </xdr:cNvCxnSpPr>
      </xdr:nvCxnSpPr>
      <xdr:spPr>
        <a:xfrm>
          <a:off x="6226968" y="4298156"/>
          <a:ext cx="60722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71437</xdr:colOff>
      <xdr:row>18</xdr:row>
      <xdr:rowOff>178594</xdr:rowOff>
    </xdr:from>
    <xdr:to>
      <xdr:col>16</xdr:col>
      <xdr:colOff>214312</xdr:colOff>
      <xdr:row>19</xdr:row>
      <xdr:rowOff>71438</xdr:rowOff>
    </xdr:to>
    <xdr:sp macro="" textlink="">
      <xdr:nvSpPr>
        <xdr:cNvPr id="72" name="円/楕円 71"/>
        <xdr:cNvSpPr/>
      </xdr:nvSpPr>
      <xdr:spPr>
        <a:xfrm>
          <a:off x="6084093" y="4726782"/>
          <a:ext cx="142875" cy="142875"/>
        </a:xfrm>
        <a:prstGeom prst="ellipse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178594</xdr:colOff>
      <xdr:row>6</xdr:row>
      <xdr:rowOff>23812</xdr:rowOff>
    </xdr:from>
    <xdr:to>
      <xdr:col>10</xdr:col>
      <xdr:colOff>297657</xdr:colOff>
      <xdr:row>6</xdr:row>
      <xdr:rowOff>178592</xdr:rowOff>
    </xdr:to>
    <xdr:grpSp>
      <xdr:nvGrpSpPr>
        <xdr:cNvPr id="42" name="グループ化 41"/>
        <xdr:cNvGrpSpPr/>
      </xdr:nvGrpSpPr>
      <xdr:grpSpPr>
        <a:xfrm>
          <a:off x="5830094" y="1471612"/>
          <a:ext cx="119063" cy="154780"/>
          <a:chOff x="11227592" y="1273969"/>
          <a:chExt cx="1071564" cy="976311"/>
        </a:xfrm>
      </xdr:grpSpPr>
      <xdr:grpSp>
        <xdr:nvGrpSpPr>
          <xdr:cNvPr id="43" name="グループ化 42"/>
          <xdr:cNvGrpSpPr/>
        </xdr:nvGrpSpPr>
        <xdr:grpSpPr>
          <a:xfrm>
            <a:off x="11227592" y="1273969"/>
            <a:ext cx="1047751" cy="976311"/>
            <a:chOff x="9679781" y="1535906"/>
            <a:chExt cx="797719" cy="773907"/>
          </a:xfrm>
        </xdr:grpSpPr>
        <xdr:cxnSp macro="">
          <xdr:nvCxnSpPr>
            <xdr:cNvPr id="45" name="直線コネクタ 44"/>
            <xdr:cNvCxnSpPr/>
          </xdr:nvCxnSpPr>
          <xdr:spPr>
            <a:xfrm>
              <a:off x="9703594" y="1547813"/>
              <a:ext cx="773906" cy="762000"/>
            </a:xfrm>
            <a:prstGeom prst="line">
              <a:avLst/>
            </a:prstGeom>
            <a:noFill/>
            <a:ln w="9525" cap="flat" cmpd="sng" algn="ctr">
              <a:solidFill>
                <a:schemeClr val="tx1"/>
              </a:solidFill>
              <a:prstDash val="solid"/>
            </a:ln>
            <a:effectLst/>
          </xdr:spPr>
        </xdr:cxnSp>
        <xdr:cxnSp macro="">
          <xdr:nvCxnSpPr>
            <xdr:cNvPr id="46" name="直線コネクタ 45"/>
            <xdr:cNvCxnSpPr/>
          </xdr:nvCxnSpPr>
          <xdr:spPr>
            <a:xfrm flipH="1">
              <a:off x="9679781" y="1535906"/>
              <a:ext cx="785814" cy="762000"/>
            </a:xfrm>
            <a:prstGeom prst="line">
              <a:avLst/>
            </a:prstGeom>
            <a:noFill/>
            <a:ln w="9525" cap="flat" cmpd="sng" algn="ctr">
              <a:solidFill>
                <a:schemeClr val="tx1"/>
              </a:solidFill>
              <a:prstDash val="solid"/>
            </a:ln>
            <a:effectLst/>
          </xdr:spPr>
        </xdr:cxnSp>
      </xdr:grpSp>
      <xdr:cxnSp macro="">
        <xdr:nvCxnSpPr>
          <xdr:cNvPr id="44" name="直線コネクタ 43"/>
          <xdr:cNvCxnSpPr/>
        </xdr:nvCxnSpPr>
        <xdr:spPr>
          <a:xfrm flipV="1">
            <a:off x="11239500" y="1774031"/>
            <a:ext cx="1059656" cy="11907"/>
          </a:xfrm>
          <a:prstGeom prst="line">
            <a:avLst/>
          </a:prstGeom>
          <a:noFill/>
          <a:ln w="9525" cap="flat" cmpd="sng" algn="ctr">
            <a:solidFill>
              <a:schemeClr val="tx1"/>
            </a:solidFill>
            <a:prstDash val="solid"/>
          </a:ln>
          <a:effectLst/>
        </xdr:spPr>
      </xdr:cxnSp>
    </xdr:grpSp>
    <xdr:clientData/>
  </xdr:twoCellAnchor>
  <xdr:twoCellAnchor>
    <xdr:from>
      <xdr:col>25</xdr:col>
      <xdr:colOff>452438</xdr:colOff>
      <xdr:row>6</xdr:row>
      <xdr:rowOff>35720</xdr:rowOff>
    </xdr:from>
    <xdr:to>
      <xdr:col>28</xdr:col>
      <xdr:colOff>452437</xdr:colOff>
      <xdr:row>6</xdr:row>
      <xdr:rowOff>166687</xdr:rowOff>
    </xdr:to>
    <xdr:sp macro="" textlink="">
      <xdr:nvSpPr>
        <xdr:cNvPr id="47" name="正方形/長方形 46"/>
        <xdr:cNvSpPr/>
      </xdr:nvSpPr>
      <xdr:spPr>
        <a:xfrm flipV="1">
          <a:off x="13025438" y="1440658"/>
          <a:ext cx="1393030" cy="130967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297637</xdr:colOff>
      <xdr:row>6</xdr:row>
      <xdr:rowOff>130968</xdr:rowOff>
    </xdr:from>
    <xdr:to>
      <xdr:col>10</xdr:col>
      <xdr:colOff>142875</xdr:colOff>
      <xdr:row>6</xdr:row>
      <xdr:rowOff>130969</xdr:rowOff>
    </xdr:to>
    <xdr:cxnSp macro="">
      <xdr:nvCxnSpPr>
        <xdr:cNvPr id="49" name="直線コネクタ 48"/>
        <xdr:cNvCxnSpPr/>
      </xdr:nvCxnSpPr>
      <xdr:spPr>
        <a:xfrm flipV="1">
          <a:off x="4048106" y="1535906"/>
          <a:ext cx="1702613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309562</xdr:colOff>
      <xdr:row>6</xdr:row>
      <xdr:rowOff>101203</xdr:rowOff>
    </xdr:from>
    <xdr:to>
      <xdr:col>25</xdr:col>
      <xdr:colOff>452438</xdr:colOff>
      <xdr:row>6</xdr:row>
      <xdr:rowOff>107156</xdr:rowOff>
    </xdr:to>
    <xdr:cxnSp macro="">
      <xdr:nvCxnSpPr>
        <xdr:cNvPr id="51" name="直線コネクタ 50"/>
        <xdr:cNvCxnSpPr>
          <a:endCxn id="47" idx="1"/>
        </xdr:cNvCxnSpPr>
      </xdr:nvCxnSpPr>
      <xdr:spPr>
        <a:xfrm flipV="1">
          <a:off x="5917406" y="1506141"/>
          <a:ext cx="7108032" cy="595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214310</xdr:colOff>
      <xdr:row>24</xdr:row>
      <xdr:rowOff>35719</xdr:rowOff>
    </xdr:from>
    <xdr:to>
      <xdr:col>13</xdr:col>
      <xdr:colOff>330727</xdr:colOff>
      <xdr:row>24</xdr:row>
      <xdr:rowOff>190499</xdr:rowOff>
    </xdr:to>
    <xdr:grpSp>
      <xdr:nvGrpSpPr>
        <xdr:cNvPr id="77" name="グループ化 76"/>
        <xdr:cNvGrpSpPr/>
      </xdr:nvGrpSpPr>
      <xdr:grpSpPr>
        <a:xfrm>
          <a:off x="7275510" y="6042819"/>
          <a:ext cx="116417" cy="154780"/>
          <a:chOff x="9679781" y="1535906"/>
          <a:chExt cx="797719" cy="773907"/>
        </a:xfrm>
      </xdr:grpSpPr>
      <xdr:cxnSp macro="">
        <xdr:nvCxnSpPr>
          <xdr:cNvPr id="79" name="直線コネクタ 78"/>
          <xdr:cNvCxnSpPr/>
        </xdr:nvCxnSpPr>
        <xdr:spPr>
          <a:xfrm>
            <a:off x="9703594" y="1547813"/>
            <a:ext cx="773906" cy="762000"/>
          </a:xfrm>
          <a:prstGeom prst="line">
            <a:avLst/>
          </a:prstGeom>
          <a:noFill/>
          <a:ln w="9525" cap="flat" cmpd="sng" algn="ctr">
            <a:solidFill>
              <a:schemeClr val="tx1"/>
            </a:solidFill>
            <a:prstDash val="solid"/>
          </a:ln>
          <a:effectLst/>
        </xdr:spPr>
      </xdr:cxnSp>
      <xdr:cxnSp macro="">
        <xdr:nvCxnSpPr>
          <xdr:cNvPr id="80" name="直線コネクタ 79"/>
          <xdr:cNvCxnSpPr/>
        </xdr:nvCxnSpPr>
        <xdr:spPr>
          <a:xfrm flipH="1">
            <a:off x="9679781" y="1535906"/>
            <a:ext cx="785814" cy="762000"/>
          </a:xfrm>
          <a:prstGeom prst="line">
            <a:avLst/>
          </a:prstGeom>
          <a:noFill/>
          <a:ln w="9525" cap="flat" cmpd="sng" algn="ctr">
            <a:solidFill>
              <a:schemeClr val="tx1"/>
            </a:solidFill>
            <a:prstDash val="solid"/>
          </a:ln>
          <a:effectLst/>
        </xdr:spPr>
      </xdr:cxnSp>
    </xdr:grpSp>
    <xdr:clientData/>
  </xdr:twoCellAnchor>
  <xdr:twoCellAnchor>
    <xdr:from>
      <xdr:col>30</xdr:col>
      <xdr:colOff>11906</xdr:colOff>
      <xdr:row>24</xdr:row>
      <xdr:rowOff>47621</xdr:rowOff>
    </xdr:from>
    <xdr:to>
      <xdr:col>33</xdr:col>
      <xdr:colOff>11906</xdr:colOff>
      <xdr:row>24</xdr:row>
      <xdr:rowOff>238124</xdr:rowOff>
    </xdr:to>
    <xdr:sp macro="" textlink="">
      <xdr:nvSpPr>
        <xdr:cNvPr id="82" name="正方形/長方形 81"/>
        <xdr:cNvSpPr/>
      </xdr:nvSpPr>
      <xdr:spPr>
        <a:xfrm flipV="1">
          <a:off x="14906625" y="5941215"/>
          <a:ext cx="1393031" cy="190503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321469</xdr:colOff>
      <xdr:row>24</xdr:row>
      <xdr:rowOff>130969</xdr:rowOff>
    </xdr:from>
    <xdr:to>
      <xdr:col>30</xdr:col>
      <xdr:colOff>11906</xdr:colOff>
      <xdr:row>24</xdr:row>
      <xdr:rowOff>142872</xdr:rowOff>
    </xdr:to>
    <xdr:cxnSp macro="">
      <xdr:nvCxnSpPr>
        <xdr:cNvPr id="84" name="直線コネクタ 83"/>
        <xdr:cNvCxnSpPr>
          <a:endCxn id="82" idx="1"/>
        </xdr:cNvCxnSpPr>
      </xdr:nvCxnSpPr>
      <xdr:spPr>
        <a:xfrm>
          <a:off x="7322344" y="6024563"/>
          <a:ext cx="7584281" cy="1190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166657</xdr:colOff>
      <xdr:row>60</xdr:row>
      <xdr:rowOff>71437</xdr:rowOff>
    </xdr:from>
    <xdr:to>
      <xdr:col>16</xdr:col>
      <xdr:colOff>285720</xdr:colOff>
      <xdr:row>60</xdr:row>
      <xdr:rowOff>226217</xdr:rowOff>
    </xdr:to>
    <xdr:grpSp>
      <xdr:nvGrpSpPr>
        <xdr:cNvPr id="90" name="グループ化 89"/>
        <xdr:cNvGrpSpPr/>
      </xdr:nvGrpSpPr>
      <xdr:grpSpPr>
        <a:xfrm>
          <a:off x="8637557" y="15349537"/>
          <a:ext cx="119063" cy="154780"/>
          <a:chOff x="11227592" y="1273969"/>
          <a:chExt cx="1071564" cy="976311"/>
        </a:xfrm>
      </xdr:grpSpPr>
      <xdr:grpSp>
        <xdr:nvGrpSpPr>
          <xdr:cNvPr id="91" name="グループ化 90"/>
          <xdr:cNvGrpSpPr/>
        </xdr:nvGrpSpPr>
        <xdr:grpSpPr>
          <a:xfrm>
            <a:off x="11227592" y="1273969"/>
            <a:ext cx="1047751" cy="976311"/>
            <a:chOff x="9679781" y="1535906"/>
            <a:chExt cx="797719" cy="773907"/>
          </a:xfrm>
        </xdr:grpSpPr>
        <xdr:cxnSp macro="">
          <xdr:nvCxnSpPr>
            <xdr:cNvPr id="93" name="直線コネクタ 92"/>
            <xdr:cNvCxnSpPr/>
          </xdr:nvCxnSpPr>
          <xdr:spPr>
            <a:xfrm>
              <a:off x="9703594" y="1547813"/>
              <a:ext cx="773906" cy="762000"/>
            </a:xfrm>
            <a:prstGeom prst="line">
              <a:avLst/>
            </a:prstGeom>
            <a:noFill/>
            <a:ln w="9525" cap="flat" cmpd="sng" algn="ctr">
              <a:solidFill>
                <a:schemeClr val="tx1"/>
              </a:solidFill>
              <a:prstDash val="solid"/>
            </a:ln>
            <a:effectLst/>
          </xdr:spPr>
        </xdr:cxnSp>
        <xdr:cxnSp macro="">
          <xdr:nvCxnSpPr>
            <xdr:cNvPr id="94" name="直線コネクタ 93"/>
            <xdr:cNvCxnSpPr/>
          </xdr:nvCxnSpPr>
          <xdr:spPr>
            <a:xfrm flipH="1">
              <a:off x="9679781" y="1535906"/>
              <a:ext cx="785814" cy="762000"/>
            </a:xfrm>
            <a:prstGeom prst="line">
              <a:avLst/>
            </a:prstGeom>
            <a:noFill/>
            <a:ln w="9525" cap="flat" cmpd="sng" algn="ctr">
              <a:solidFill>
                <a:schemeClr val="tx1"/>
              </a:solidFill>
              <a:prstDash val="solid"/>
            </a:ln>
            <a:effectLst/>
          </xdr:spPr>
        </xdr:cxnSp>
      </xdr:grpSp>
      <xdr:cxnSp macro="">
        <xdr:nvCxnSpPr>
          <xdr:cNvPr id="92" name="直線コネクタ 91"/>
          <xdr:cNvCxnSpPr/>
        </xdr:nvCxnSpPr>
        <xdr:spPr>
          <a:xfrm flipV="1">
            <a:off x="11239500" y="1774031"/>
            <a:ext cx="1059656" cy="11907"/>
          </a:xfrm>
          <a:prstGeom prst="line">
            <a:avLst/>
          </a:prstGeom>
          <a:noFill/>
          <a:ln w="9525" cap="flat" cmpd="sng" algn="ctr">
            <a:solidFill>
              <a:schemeClr val="tx1"/>
            </a:solidFill>
            <a:prstDash val="solid"/>
          </a:ln>
          <a:effectLst/>
        </xdr:spPr>
      </xdr:cxnSp>
    </xdr:grpSp>
    <xdr:clientData/>
  </xdr:twoCellAnchor>
  <xdr:twoCellAnchor>
    <xdr:from>
      <xdr:col>36</xdr:col>
      <xdr:colOff>11907</xdr:colOff>
      <xdr:row>60</xdr:row>
      <xdr:rowOff>47623</xdr:rowOff>
    </xdr:from>
    <xdr:to>
      <xdr:col>38</xdr:col>
      <xdr:colOff>452437</xdr:colOff>
      <xdr:row>60</xdr:row>
      <xdr:rowOff>238124</xdr:rowOff>
    </xdr:to>
    <xdr:sp macro="" textlink="">
      <xdr:nvSpPr>
        <xdr:cNvPr id="96" name="正方形/長方形 95"/>
        <xdr:cNvSpPr/>
      </xdr:nvSpPr>
      <xdr:spPr>
        <a:xfrm flipV="1">
          <a:off x="17692688" y="10501311"/>
          <a:ext cx="1369218" cy="190501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273844</xdr:colOff>
      <xdr:row>60</xdr:row>
      <xdr:rowOff>142873</xdr:rowOff>
    </xdr:from>
    <xdr:to>
      <xdr:col>36</xdr:col>
      <xdr:colOff>11907</xdr:colOff>
      <xdr:row>60</xdr:row>
      <xdr:rowOff>142875</xdr:rowOff>
    </xdr:to>
    <xdr:cxnSp macro="">
      <xdr:nvCxnSpPr>
        <xdr:cNvPr id="98" name="直線コネクタ 97"/>
        <xdr:cNvCxnSpPr>
          <a:endCxn id="96" idx="1"/>
        </xdr:cNvCxnSpPr>
      </xdr:nvCxnSpPr>
      <xdr:spPr>
        <a:xfrm flipV="1">
          <a:off x="8667750" y="15156654"/>
          <a:ext cx="9024938" cy="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11906</xdr:colOff>
      <xdr:row>60</xdr:row>
      <xdr:rowOff>59531</xdr:rowOff>
    </xdr:from>
    <xdr:to>
      <xdr:col>6</xdr:col>
      <xdr:colOff>0</xdr:colOff>
      <xdr:row>60</xdr:row>
      <xdr:rowOff>226219</xdr:rowOff>
    </xdr:to>
    <xdr:sp macro="" textlink="">
      <xdr:nvSpPr>
        <xdr:cNvPr id="110" name="正方形/長方形 109"/>
        <xdr:cNvSpPr/>
      </xdr:nvSpPr>
      <xdr:spPr>
        <a:xfrm flipV="1">
          <a:off x="2369344" y="9763125"/>
          <a:ext cx="1381125" cy="166688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154750</xdr:colOff>
      <xdr:row>42</xdr:row>
      <xdr:rowOff>47625</xdr:rowOff>
    </xdr:from>
    <xdr:to>
      <xdr:col>16</xdr:col>
      <xdr:colOff>271167</xdr:colOff>
      <xdr:row>42</xdr:row>
      <xdr:rowOff>202405</xdr:rowOff>
    </xdr:to>
    <xdr:grpSp>
      <xdr:nvGrpSpPr>
        <xdr:cNvPr id="30" name="グループ化 29"/>
        <xdr:cNvGrpSpPr/>
      </xdr:nvGrpSpPr>
      <xdr:grpSpPr>
        <a:xfrm>
          <a:off x="8625650" y="10690225"/>
          <a:ext cx="116417" cy="154780"/>
          <a:chOff x="9679781" y="1535906"/>
          <a:chExt cx="797719" cy="773907"/>
        </a:xfrm>
      </xdr:grpSpPr>
      <xdr:cxnSp macro="">
        <xdr:nvCxnSpPr>
          <xdr:cNvPr id="32" name="直線コネクタ 31"/>
          <xdr:cNvCxnSpPr/>
        </xdr:nvCxnSpPr>
        <xdr:spPr>
          <a:xfrm>
            <a:off x="9703594" y="1547813"/>
            <a:ext cx="773906" cy="762000"/>
          </a:xfrm>
          <a:prstGeom prst="line">
            <a:avLst/>
          </a:prstGeom>
          <a:noFill/>
          <a:ln w="9525" cap="flat" cmpd="sng" algn="ctr">
            <a:solidFill>
              <a:schemeClr val="tx1"/>
            </a:solidFill>
            <a:prstDash val="solid"/>
          </a:ln>
          <a:effectLst/>
        </xdr:spPr>
      </xdr:cxnSp>
      <xdr:cxnSp macro="">
        <xdr:nvCxnSpPr>
          <xdr:cNvPr id="33" name="直線コネクタ 32"/>
          <xdr:cNvCxnSpPr/>
        </xdr:nvCxnSpPr>
        <xdr:spPr>
          <a:xfrm flipH="1">
            <a:off x="9679781" y="1535906"/>
            <a:ext cx="785814" cy="762000"/>
          </a:xfrm>
          <a:prstGeom prst="line">
            <a:avLst/>
          </a:prstGeom>
          <a:noFill/>
          <a:ln w="9525" cap="flat" cmpd="sng" algn="ctr">
            <a:solidFill>
              <a:schemeClr val="tx1"/>
            </a:solidFill>
            <a:prstDash val="solid"/>
          </a:ln>
          <a:effectLst/>
        </xdr:spPr>
      </xdr:cxnSp>
    </xdr:grpSp>
    <xdr:clientData/>
  </xdr:twoCellAnchor>
  <xdr:twoCellAnchor>
    <xdr:from>
      <xdr:col>33</xdr:col>
      <xdr:colOff>23813</xdr:colOff>
      <xdr:row>42</xdr:row>
      <xdr:rowOff>47622</xdr:rowOff>
    </xdr:from>
    <xdr:to>
      <xdr:col>35</xdr:col>
      <xdr:colOff>452437</xdr:colOff>
      <xdr:row>42</xdr:row>
      <xdr:rowOff>202406</xdr:rowOff>
    </xdr:to>
    <xdr:sp macro="" textlink="">
      <xdr:nvSpPr>
        <xdr:cNvPr id="34" name="正方形/長方形 33"/>
        <xdr:cNvSpPr/>
      </xdr:nvSpPr>
      <xdr:spPr>
        <a:xfrm flipV="1">
          <a:off x="16311563" y="10501310"/>
          <a:ext cx="1357312" cy="154784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261938</xdr:colOff>
      <xdr:row>42</xdr:row>
      <xdr:rowOff>125014</xdr:rowOff>
    </xdr:from>
    <xdr:to>
      <xdr:col>33</xdr:col>
      <xdr:colOff>23813</xdr:colOff>
      <xdr:row>42</xdr:row>
      <xdr:rowOff>130968</xdr:rowOff>
    </xdr:to>
    <xdr:cxnSp macro="">
      <xdr:nvCxnSpPr>
        <xdr:cNvPr id="35" name="直線コネクタ 34"/>
        <xdr:cNvCxnSpPr>
          <a:endCxn id="34" idx="1"/>
        </xdr:cNvCxnSpPr>
      </xdr:nvCxnSpPr>
      <xdr:spPr>
        <a:xfrm flipV="1">
          <a:off x="8655844" y="10578702"/>
          <a:ext cx="7655719" cy="595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321470</xdr:colOff>
      <xdr:row>24</xdr:row>
      <xdr:rowOff>130969</xdr:rowOff>
    </xdr:from>
    <xdr:to>
      <xdr:col>13</xdr:col>
      <xdr:colOff>226219</xdr:colOff>
      <xdr:row>24</xdr:row>
      <xdr:rowOff>130969</xdr:rowOff>
    </xdr:to>
    <xdr:cxnSp macro="">
      <xdr:nvCxnSpPr>
        <xdr:cNvPr id="16" name="直線コネクタ 15"/>
        <xdr:cNvCxnSpPr/>
      </xdr:nvCxnSpPr>
      <xdr:spPr>
        <a:xfrm>
          <a:off x="5929314" y="6024563"/>
          <a:ext cx="129778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333375</xdr:colOff>
      <xdr:row>42</xdr:row>
      <xdr:rowOff>130969</xdr:rowOff>
    </xdr:from>
    <xdr:to>
      <xdr:col>16</xdr:col>
      <xdr:colOff>178594</xdr:colOff>
      <xdr:row>42</xdr:row>
      <xdr:rowOff>142875</xdr:rowOff>
    </xdr:to>
    <xdr:cxnSp macro="">
      <xdr:nvCxnSpPr>
        <xdr:cNvPr id="24" name="直線コネクタ 23"/>
        <xdr:cNvCxnSpPr>
          <a:stCxn id="66" idx="6"/>
        </xdr:cNvCxnSpPr>
      </xdr:nvCxnSpPr>
      <xdr:spPr>
        <a:xfrm flipV="1">
          <a:off x="7334250" y="10584657"/>
          <a:ext cx="1238250" cy="1190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309562</xdr:colOff>
      <xdr:row>60</xdr:row>
      <xdr:rowOff>119063</xdr:rowOff>
    </xdr:from>
    <xdr:to>
      <xdr:col>16</xdr:col>
      <xdr:colOff>154782</xdr:colOff>
      <xdr:row>60</xdr:row>
      <xdr:rowOff>119063</xdr:rowOff>
    </xdr:to>
    <xdr:cxnSp macro="">
      <xdr:nvCxnSpPr>
        <xdr:cNvPr id="38" name="直線コネクタ 37"/>
        <xdr:cNvCxnSpPr>
          <a:stCxn id="65" idx="6"/>
        </xdr:cNvCxnSpPr>
      </xdr:nvCxnSpPr>
      <xdr:spPr>
        <a:xfrm>
          <a:off x="7310437" y="15132844"/>
          <a:ext cx="1238251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166687</xdr:colOff>
      <xdr:row>60</xdr:row>
      <xdr:rowOff>47625</xdr:rowOff>
    </xdr:from>
    <xdr:to>
      <xdr:col>13</xdr:col>
      <xdr:colOff>309562</xdr:colOff>
      <xdr:row>60</xdr:row>
      <xdr:rowOff>190500</xdr:rowOff>
    </xdr:to>
    <xdr:sp macro="" textlink="">
      <xdr:nvSpPr>
        <xdr:cNvPr id="65" name="円/楕円 64"/>
        <xdr:cNvSpPr/>
      </xdr:nvSpPr>
      <xdr:spPr>
        <a:xfrm>
          <a:off x="7167562" y="15061406"/>
          <a:ext cx="142875" cy="142875"/>
        </a:xfrm>
        <a:prstGeom prst="ellipse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190500</xdr:colOff>
      <xdr:row>42</xdr:row>
      <xdr:rowOff>71437</xdr:rowOff>
    </xdr:from>
    <xdr:to>
      <xdr:col>13</xdr:col>
      <xdr:colOff>333375</xdr:colOff>
      <xdr:row>42</xdr:row>
      <xdr:rowOff>214312</xdr:rowOff>
    </xdr:to>
    <xdr:sp macro="" textlink="">
      <xdr:nvSpPr>
        <xdr:cNvPr id="66" name="円/楕円 65"/>
        <xdr:cNvSpPr/>
      </xdr:nvSpPr>
      <xdr:spPr>
        <a:xfrm>
          <a:off x="7191375" y="10525125"/>
          <a:ext cx="142875" cy="142875"/>
        </a:xfrm>
        <a:prstGeom prst="ellipse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190500</xdr:colOff>
      <xdr:row>24</xdr:row>
      <xdr:rowOff>59532</xdr:rowOff>
    </xdr:from>
    <xdr:to>
      <xdr:col>10</xdr:col>
      <xdr:colOff>333375</xdr:colOff>
      <xdr:row>24</xdr:row>
      <xdr:rowOff>202407</xdr:rowOff>
    </xdr:to>
    <xdr:sp macro="" textlink="">
      <xdr:nvSpPr>
        <xdr:cNvPr id="67" name="円/楕円 66"/>
        <xdr:cNvSpPr/>
      </xdr:nvSpPr>
      <xdr:spPr>
        <a:xfrm>
          <a:off x="5798344" y="5953126"/>
          <a:ext cx="142875" cy="142875"/>
        </a:xfrm>
        <a:prstGeom prst="ellipse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154781</xdr:colOff>
      <xdr:row>6</xdr:row>
      <xdr:rowOff>47625</xdr:rowOff>
    </xdr:from>
    <xdr:to>
      <xdr:col>6</xdr:col>
      <xdr:colOff>297656</xdr:colOff>
      <xdr:row>6</xdr:row>
      <xdr:rowOff>190500</xdr:rowOff>
    </xdr:to>
    <xdr:sp macro="" textlink="">
      <xdr:nvSpPr>
        <xdr:cNvPr id="69" name="円/楕円 68"/>
        <xdr:cNvSpPr/>
      </xdr:nvSpPr>
      <xdr:spPr>
        <a:xfrm>
          <a:off x="3905250" y="1452563"/>
          <a:ext cx="142875" cy="142875"/>
        </a:xfrm>
        <a:prstGeom prst="ellipse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2"/>
  <sheetViews>
    <sheetView tabSelected="1" zoomScale="75" zoomScaleNormal="75" zoomScaleSheetLayoutView="80" workbookViewId="0"/>
  </sheetViews>
  <sheetFormatPr defaultRowHeight="13.5" x14ac:dyDescent="0.15"/>
  <cols>
    <col min="1" max="1" width="1.625" style="30" customWidth="1"/>
    <col min="2" max="3" width="7.625" style="30" customWidth="1"/>
    <col min="4" max="6" width="9" style="30"/>
    <col min="7" max="7" width="3.5" style="30" customWidth="1"/>
    <col min="8" max="8" width="3.625" style="30" customWidth="1"/>
    <col min="9" max="9" width="3.75" style="30" customWidth="1"/>
    <col min="10" max="42" width="3.5" style="30" customWidth="1"/>
    <col min="43" max="43" width="1.375" style="30" customWidth="1"/>
    <col min="44" max="16384" width="9" style="30"/>
  </cols>
  <sheetData>
    <row r="1" spans="1:42" ht="9.9499999999999993" customHeight="1" thickBot="1" x14ac:dyDescent="0.2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42" ht="39.950000000000003" customHeight="1" thickBot="1" x14ac:dyDescent="0.2">
      <c r="A2" s="32"/>
      <c r="B2" s="411" t="s">
        <v>69</v>
      </c>
      <c r="C2" s="722" t="s">
        <v>483</v>
      </c>
      <c r="D2" s="723"/>
      <c r="E2" s="412" t="s">
        <v>54</v>
      </c>
      <c r="F2" s="722" t="s">
        <v>208</v>
      </c>
      <c r="G2" s="724"/>
      <c r="H2" s="724"/>
      <c r="I2" s="724"/>
      <c r="J2" s="724"/>
      <c r="K2" s="724"/>
      <c r="L2" s="724"/>
      <c r="M2" s="724"/>
      <c r="N2" s="723"/>
      <c r="O2" s="700" t="s">
        <v>55</v>
      </c>
      <c r="P2" s="701"/>
      <c r="Q2" s="702"/>
      <c r="R2" s="703" t="s">
        <v>343</v>
      </c>
      <c r="S2" s="703"/>
      <c r="T2" s="703"/>
      <c r="U2" s="703"/>
      <c r="V2" s="703" t="s">
        <v>56</v>
      </c>
      <c r="W2" s="703"/>
      <c r="X2" s="703"/>
      <c r="Y2" s="697" t="s">
        <v>209</v>
      </c>
      <c r="Z2" s="698"/>
      <c r="AA2" s="699"/>
      <c r="AB2" s="413"/>
      <c r="AC2" s="413"/>
      <c r="AD2" s="41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</row>
    <row r="3" spans="1:42" ht="9.9499999999999993" customHeight="1" x14ac:dyDescent="0.15">
      <c r="B3" s="414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</row>
    <row r="4" spans="1:42" ht="24.95" customHeight="1" thickBot="1" x14ac:dyDescent="0.2">
      <c r="B4" s="143" t="s">
        <v>92</v>
      </c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</row>
    <row r="5" spans="1:42" ht="20.100000000000001" customHeight="1" x14ac:dyDescent="0.15">
      <c r="B5" s="704" t="s">
        <v>93</v>
      </c>
      <c r="C5" s="641"/>
      <c r="D5" s="705" t="s">
        <v>441</v>
      </c>
      <c r="E5" s="706"/>
      <c r="F5" s="706"/>
      <c r="G5" s="707"/>
      <c r="H5" s="645" t="s">
        <v>57</v>
      </c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1"/>
      <c r="V5" s="641"/>
      <c r="W5" s="641"/>
      <c r="X5" s="641"/>
      <c r="Y5" s="641"/>
      <c r="Z5" s="641"/>
      <c r="AA5" s="669"/>
      <c r="AB5" s="143"/>
      <c r="AC5" s="143"/>
      <c r="AD5" s="413"/>
      <c r="AE5" s="413"/>
      <c r="AF5" s="413"/>
      <c r="AG5" s="413"/>
      <c r="AH5" s="413"/>
      <c r="AI5" s="413"/>
      <c r="AJ5" s="413"/>
      <c r="AK5" s="413"/>
      <c r="AL5" s="413"/>
      <c r="AM5" s="143"/>
      <c r="AN5" s="143"/>
      <c r="AO5" s="143"/>
      <c r="AP5" s="143"/>
    </row>
    <row r="6" spans="1:42" ht="20.100000000000001" customHeight="1" x14ac:dyDescent="0.15">
      <c r="B6" s="651" t="s">
        <v>58</v>
      </c>
      <c r="C6" s="635"/>
      <c r="D6" s="635"/>
      <c r="E6" s="635"/>
      <c r="F6" s="635"/>
      <c r="G6" s="636"/>
      <c r="H6" s="636" t="s">
        <v>59</v>
      </c>
      <c r="I6" s="637"/>
      <c r="J6" s="637"/>
      <c r="K6" s="637"/>
      <c r="L6" s="637"/>
      <c r="M6" s="637"/>
      <c r="N6" s="636" t="s">
        <v>60</v>
      </c>
      <c r="O6" s="637"/>
      <c r="P6" s="637"/>
      <c r="Q6" s="636" t="s">
        <v>61</v>
      </c>
      <c r="R6" s="637"/>
      <c r="S6" s="637"/>
      <c r="T6" s="637"/>
      <c r="U6" s="637"/>
      <c r="V6" s="637"/>
      <c r="W6" s="637"/>
      <c r="X6" s="638"/>
      <c r="Y6" s="637" t="s">
        <v>62</v>
      </c>
      <c r="Z6" s="637"/>
      <c r="AA6" s="652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</row>
    <row r="7" spans="1:42" ht="20.100000000000001" customHeight="1" x14ac:dyDescent="0.15">
      <c r="B7" s="690" t="s">
        <v>63</v>
      </c>
      <c r="C7" s="713"/>
      <c r="D7" s="714" t="s">
        <v>484</v>
      </c>
      <c r="E7" s="715"/>
      <c r="F7" s="715"/>
      <c r="G7" s="715"/>
      <c r="H7" s="636" t="s">
        <v>208</v>
      </c>
      <c r="I7" s="637"/>
      <c r="J7" s="637"/>
      <c r="K7" s="637"/>
      <c r="L7" s="637"/>
      <c r="M7" s="638"/>
      <c r="N7" s="676" t="s">
        <v>210</v>
      </c>
      <c r="O7" s="677"/>
      <c r="P7" s="716"/>
      <c r="Q7" s="708"/>
      <c r="R7" s="709"/>
      <c r="S7" s="709"/>
      <c r="T7" s="709"/>
      <c r="U7" s="709"/>
      <c r="V7" s="709"/>
      <c r="W7" s="709"/>
      <c r="X7" s="710"/>
      <c r="Y7" s="711"/>
      <c r="Z7" s="711"/>
      <c r="AA7" s="712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</row>
    <row r="8" spans="1:42" ht="20.100000000000001" customHeight="1" x14ac:dyDescent="0.15">
      <c r="B8" s="651" t="s">
        <v>64</v>
      </c>
      <c r="C8" s="635"/>
      <c r="D8" s="635"/>
      <c r="E8" s="635"/>
      <c r="F8" s="635"/>
      <c r="G8" s="636"/>
      <c r="H8" s="636"/>
      <c r="I8" s="637"/>
      <c r="J8" s="637"/>
      <c r="K8" s="637"/>
      <c r="L8" s="637"/>
      <c r="M8" s="638"/>
      <c r="N8" s="636"/>
      <c r="O8" s="637"/>
      <c r="P8" s="638"/>
      <c r="Q8" s="647"/>
      <c r="R8" s="648"/>
      <c r="S8" s="648"/>
      <c r="T8" s="648"/>
      <c r="U8" s="648"/>
      <c r="V8" s="648"/>
      <c r="W8" s="648"/>
      <c r="X8" s="649"/>
      <c r="Y8" s="636"/>
      <c r="Z8" s="637"/>
      <c r="AA8" s="652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</row>
    <row r="9" spans="1:42" ht="20.100000000000001" customHeight="1" x14ac:dyDescent="0.15">
      <c r="B9" s="651" t="s">
        <v>65</v>
      </c>
      <c r="C9" s="635"/>
      <c r="D9" s="635"/>
      <c r="E9" s="635"/>
      <c r="F9" s="635"/>
      <c r="G9" s="636"/>
      <c r="H9" s="636"/>
      <c r="I9" s="637"/>
      <c r="J9" s="637"/>
      <c r="K9" s="637"/>
      <c r="L9" s="637"/>
      <c r="M9" s="638"/>
      <c r="N9" s="636"/>
      <c r="O9" s="637"/>
      <c r="P9" s="638"/>
      <c r="Q9" s="647"/>
      <c r="R9" s="648"/>
      <c r="S9" s="648"/>
      <c r="T9" s="648"/>
      <c r="U9" s="648"/>
      <c r="V9" s="648"/>
      <c r="W9" s="648"/>
      <c r="X9" s="649"/>
      <c r="Y9" s="636"/>
      <c r="Z9" s="637"/>
      <c r="AA9" s="652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</row>
    <row r="10" spans="1:42" ht="20.100000000000001" customHeight="1" x14ac:dyDescent="0.15">
      <c r="B10" s="651" t="s">
        <v>66</v>
      </c>
      <c r="C10" s="635"/>
      <c r="D10" s="635"/>
      <c r="E10" s="635"/>
      <c r="F10" s="635"/>
      <c r="G10" s="636"/>
      <c r="H10" s="725"/>
      <c r="I10" s="726"/>
      <c r="J10" s="726"/>
      <c r="K10" s="726"/>
      <c r="L10" s="726"/>
      <c r="M10" s="726"/>
      <c r="N10" s="636"/>
      <c r="O10" s="637"/>
      <c r="P10" s="638"/>
      <c r="Q10" s="647"/>
      <c r="R10" s="648"/>
      <c r="S10" s="648"/>
      <c r="T10" s="648"/>
      <c r="U10" s="648"/>
      <c r="V10" s="648"/>
      <c r="W10" s="648"/>
      <c r="X10" s="649"/>
      <c r="Y10" s="637"/>
      <c r="Z10" s="637"/>
      <c r="AA10" s="652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</row>
    <row r="11" spans="1:42" ht="20.100000000000001" customHeight="1" thickBot="1" x14ac:dyDescent="0.2">
      <c r="B11" s="691" t="s">
        <v>67</v>
      </c>
      <c r="C11" s="713"/>
      <c r="D11" s="727" t="s">
        <v>430</v>
      </c>
      <c r="E11" s="728"/>
      <c r="F11" s="728"/>
      <c r="G11" s="729"/>
      <c r="H11" s="643"/>
      <c r="I11" s="644"/>
      <c r="J11" s="644"/>
      <c r="K11" s="644"/>
      <c r="L11" s="644"/>
      <c r="M11" s="644"/>
      <c r="N11" s="639"/>
      <c r="O11" s="640"/>
      <c r="P11" s="640"/>
      <c r="Q11" s="653"/>
      <c r="R11" s="654"/>
      <c r="S11" s="654"/>
      <c r="T11" s="654"/>
      <c r="U11" s="654"/>
      <c r="V11" s="654"/>
      <c r="W11" s="654"/>
      <c r="X11" s="655"/>
      <c r="Y11" s="640"/>
      <c r="Z11" s="640"/>
      <c r="AA11" s="656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</row>
    <row r="12" spans="1:42" ht="20.100000000000001" customHeight="1" x14ac:dyDescent="0.15">
      <c r="B12" s="730" t="s">
        <v>90</v>
      </c>
      <c r="C12" s="645" t="s">
        <v>94</v>
      </c>
      <c r="D12" s="641"/>
      <c r="E12" s="646"/>
      <c r="F12" s="415" t="s">
        <v>91</v>
      </c>
      <c r="G12" s="645">
        <v>1</v>
      </c>
      <c r="H12" s="641"/>
      <c r="I12" s="641"/>
      <c r="J12" s="645">
        <v>2</v>
      </c>
      <c r="K12" s="641"/>
      <c r="L12" s="646"/>
      <c r="M12" s="641">
        <v>3</v>
      </c>
      <c r="N12" s="641"/>
      <c r="O12" s="642"/>
      <c r="P12" s="645">
        <v>4</v>
      </c>
      <c r="Q12" s="641"/>
      <c r="R12" s="646"/>
      <c r="S12" s="650">
        <v>5</v>
      </c>
      <c r="T12" s="641"/>
      <c r="U12" s="642"/>
      <c r="V12" s="645">
        <v>6</v>
      </c>
      <c r="W12" s="641"/>
      <c r="X12" s="646"/>
      <c r="Y12" s="650">
        <v>7</v>
      </c>
      <c r="Z12" s="641"/>
      <c r="AA12" s="642"/>
      <c r="AB12" s="645">
        <v>8</v>
      </c>
      <c r="AC12" s="641"/>
      <c r="AD12" s="646"/>
      <c r="AE12" s="650">
        <v>9</v>
      </c>
      <c r="AF12" s="641"/>
      <c r="AG12" s="642"/>
      <c r="AH12" s="645">
        <v>10</v>
      </c>
      <c r="AI12" s="641"/>
      <c r="AJ12" s="646"/>
      <c r="AK12" s="645">
        <v>11</v>
      </c>
      <c r="AL12" s="641"/>
      <c r="AM12" s="646"/>
      <c r="AN12" s="641">
        <v>12</v>
      </c>
      <c r="AO12" s="641"/>
      <c r="AP12" s="669"/>
    </row>
    <row r="13" spans="1:42" ht="20.100000000000001" customHeight="1" x14ac:dyDescent="0.15">
      <c r="B13" s="731"/>
      <c r="C13" s="627" t="s">
        <v>306</v>
      </c>
      <c r="D13" s="628"/>
      <c r="E13" s="629"/>
      <c r="F13" s="633" t="s">
        <v>398</v>
      </c>
      <c r="G13" s="416"/>
      <c r="H13" s="347"/>
      <c r="I13" s="347"/>
      <c r="J13" s="416"/>
      <c r="K13" s="347"/>
      <c r="L13" s="417"/>
      <c r="M13" s="347"/>
      <c r="N13" s="347"/>
      <c r="O13" s="418"/>
      <c r="P13" s="416"/>
      <c r="Q13" s="347"/>
      <c r="R13" s="417"/>
      <c r="S13" s="348"/>
      <c r="T13" s="347"/>
      <c r="U13" s="418"/>
      <c r="V13" s="416"/>
      <c r="W13" s="347"/>
      <c r="X13" s="417"/>
      <c r="Y13" s="348"/>
      <c r="Z13" s="347"/>
      <c r="AA13" s="418"/>
      <c r="AB13" s="416"/>
      <c r="AC13" s="347"/>
      <c r="AD13" s="417"/>
      <c r="AE13" s="416"/>
      <c r="AF13" s="347"/>
      <c r="AG13" s="417"/>
      <c r="AH13" s="416"/>
      <c r="AI13" s="347"/>
      <c r="AJ13" s="417"/>
      <c r="AK13" s="416"/>
      <c r="AL13" s="347"/>
      <c r="AM13" s="417"/>
      <c r="AN13" s="347"/>
      <c r="AO13" s="347"/>
      <c r="AP13" s="419"/>
    </row>
    <row r="14" spans="1:42" ht="20.100000000000001" customHeight="1" x14ac:dyDescent="0.15">
      <c r="B14" s="731"/>
      <c r="C14" s="630"/>
      <c r="D14" s="631"/>
      <c r="E14" s="632"/>
      <c r="F14" s="634"/>
      <c r="G14" s="420"/>
      <c r="H14" s="349"/>
      <c r="I14" s="349"/>
      <c r="J14" s="421" t="s">
        <v>422</v>
      </c>
      <c r="K14" s="349"/>
      <c r="L14" s="422"/>
      <c r="M14" s="349"/>
      <c r="N14" s="349"/>
      <c r="O14" s="423"/>
      <c r="P14" s="420"/>
      <c r="Q14" s="349"/>
      <c r="R14" s="422"/>
      <c r="S14" s="350"/>
      <c r="T14" s="349"/>
      <c r="U14" s="423"/>
      <c r="V14" s="420"/>
      <c r="W14" s="349"/>
      <c r="X14" s="422"/>
      <c r="Y14" s="350"/>
      <c r="Z14" s="349"/>
      <c r="AA14" s="423"/>
      <c r="AB14" s="420"/>
      <c r="AC14" s="349"/>
      <c r="AD14" s="422"/>
      <c r="AE14" s="420"/>
      <c r="AF14" s="349"/>
      <c r="AG14" s="422"/>
      <c r="AH14" s="420"/>
      <c r="AI14" s="349"/>
      <c r="AJ14" s="422"/>
      <c r="AK14" s="420"/>
      <c r="AL14" s="349"/>
      <c r="AM14" s="422"/>
      <c r="AN14" s="349"/>
      <c r="AO14" s="349"/>
      <c r="AP14" s="424"/>
    </row>
    <row r="15" spans="1:42" ht="20.100000000000001" customHeight="1" x14ac:dyDescent="0.15">
      <c r="B15" s="731"/>
      <c r="C15" s="627" t="s">
        <v>419</v>
      </c>
      <c r="D15" s="628"/>
      <c r="E15" s="629"/>
      <c r="F15" s="633" t="s">
        <v>420</v>
      </c>
      <c r="G15" s="416"/>
      <c r="H15" s="347"/>
      <c r="I15" s="347"/>
      <c r="J15" s="416"/>
      <c r="K15" s="347"/>
      <c r="L15" s="417"/>
      <c r="M15" s="347"/>
      <c r="N15" s="347"/>
      <c r="O15" s="418"/>
      <c r="P15" s="416"/>
      <c r="Q15" s="347"/>
      <c r="R15" s="417"/>
      <c r="S15" s="348"/>
      <c r="T15" s="347"/>
      <c r="U15" s="418"/>
      <c r="V15" s="416"/>
      <c r="W15" s="347"/>
      <c r="X15" s="417"/>
      <c r="Y15" s="348"/>
      <c r="Z15" s="347"/>
      <c r="AA15" s="418"/>
      <c r="AB15" s="416"/>
      <c r="AC15" s="347"/>
      <c r="AD15" s="417"/>
      <c r="AE15" s="416"/>
      <c r="AF15" s="347"/>
      <c r="AG15" s="417"/>
      <c r="AH15" s="416"/>
      <c r="AI15" s="347"/>
      <c r="AJ15" s="417"/>
      <c r="AK15" s="416"/>
      <c r="AL15" s="347"/>
      <c r="AM15" s="417"/>
      <c r="AN15" s="347"/>
      <c r="AO15" s="347"/>
      <c r="AP15" s="419"/>
    </row>
    <row r="16" spans="1:42" ht="20.100000000000001" customHeight="1" x14ac:dyDescent="0.15">
      <c r="B16" s="731"/>
      <c r="C16" s="630"/>
      <c r="D16" s="631"/>
      <c r="E16" s="632"/>
      <c r="F16" s="634"/>
      <c r="G16" s="420"/>
      <c r="H16" s="349"/>
      <c r="I16" s="349"/>
      <c r="J16" s="420"/>
      <c r="K16" s="349"/>
      <c r="L16" s="422"/>
      <c r="M16" s="425" t="s">
        <v>423</v>
      </c>
      <c r="N16" s="349"/>
      <c r="O16" s="423"/>
      <c r="P16" s="420"/>
      <c r="Q16" s="349"/>
      <c r="R16" s="422"/>
      <c r="S16" s="350"/>
      <c r="T16" s="349"/>
      <c r="U16" s="423"/>
      <c r="V16" s="420"/>
      <c r="W16" s="349"/>
      <c r="X16" s="422"/>
      <c r="Y16" s="350"/>
      <c r="Z16" s="349"/>
      <c r="AA16" s="423"/>
      <c r="AB16" s="420"/>
      <c r="AC16" s="349"/>
      <c r="AD16" s="422"/>
      <c r="AE16" s="420"/>
      <c r="AF16" s="349"/>
      <c r="AG16" s="422"/>
      <c r="AH16" s="420"/>
      <c r="AI16" s="349"/>
      <c r="AJ16" s="422"/>
      <c r="AK16" s="420"/>
      <c r="AL16" s="349"/>
      <c r="AM16" s="422"/>
      <c r="AN16" s="349"/>
      <c r="AO16" s="349"/>
      <c r="AP16" s="424"/>
    </row>
    <row r="17" spans="2:42" ht="20.100000000000001" customHeight="1" x14ac:dyDescent="0.15">
      <c r="B17" s="731"/>
      <c r="C17" s="627" t="s">
        <v>418</v>
      </c>
      <c r="D17" s="628"/>
      <c r="E17" s="629"/>
      <c r="F17" s="633" t="s">
        <v>421</v>
      </c>
      <c r="G17" s="416"/>
      <c r="H17" s="347"/>
      <c r="I17" s="347"/>
      <c r="J17" s="416"/>
      <c r="K17" s="347"/>
      <c r="L17" s="417"/>
      <c r="M17" s="347"/>
      <c r="N17" s="347"/>
      <c r="O17" s="418"/>
      <c r="P17" s="416"/>
      <c r="Q17" s="347"/>
      <c r="R17" s="417"/>
      <c r="S17" s="348"/>
      <c r="T17" s="347"/>
      <c r="U17" s="418"/>
      <c r="V17" s="416"/>
      <c r="W17" s="347"/>
      <c r="X17" s="417"/>
      <c r="Y17" s="348"/>
      <c r="Z17" s="347"/>
      <c r="AA17" s="418"/>
      <c r="AB17" s="416"/>
      <c r="AC17" s="347"/>
      <c r="AD17" s="417"/>
      <c r="AE17" s="416"/>
      <c r="AF17" s="347"/>
      <c r="AG17" s="417"/>
      <c r="AH17" s="416"/>
      <c r="AI17" s="347"/>
      <c r="AJ17" s="417"/>
      <c r="AK17" s="416"/>
      <c r="AL17" s="347"/>
      <c r="AM17" s="417"/>
      <c r="AN17" s="347"/>
      <c r="AO17" s="347"/>
      <c r="AP17" s="419"/>
    </row>
    <row r="18" spans="2:42" ht="20.100000000000001" customHeight="1" x14ac:dyDescent="0.15">
      <c r="B18" s="731"/>
      <c r="C18" s="630"/>
      <c r="D18" s="631"/>
      <c r="E18" s="632"/>
      <c r="F18" s="634"/>
      <c r="G18" s="420"/>
      <c r="H18" s="349"/>
      <c r="I18" s="349"/>
      <c r="J18" s="420"/>
      <c r="K18" s="349"/>
      <c r="L18" s="422"/>
      <c r="M18" s="425" t="s">
        <v>423</v>
      </c>
      <c r="N18" s="349"/>
      <c r="O18" s="423"/>
      <c r="P18" s="420"/>
      <c r="Q18" s="349"/>
      <c r="R18" s="422"/>
      <c r="S18" s="350"/>
      <c r="T18" s="349"/>
      <c r="U18" s="423"/>
      <c r="V18" s="420"/>
      <c r="W18" s="349"/>
      <c r="X18" s="422"/>
      <c r="Y18" s="350"/>
      <c r="Z18" s="349"/>
      <c r="AA18" s="423"/>
      <c r="AB18" s="420"/>
      <c r="AC18" s="349"/>
      <c r="AD18" s="422"/>
      <c r="AE18" s="420"/>
      <c r="AF18" s="349"/>
      <c r="AG18" s="422"/>
      <c r="AH18" s="420"/>
      <c r="AI18" s="349"/>
      <c r="AJ18" s="422"/>
      <c r="AK18" s="420"/>
      <c r="AL18" s="349"/>
      <c r="AM18" s="422"/>
      <c r="AN18" s="349"/>
      <c r="AO18" s="349"/>
      <c r="AP18" s="424"/>
    </row>
    <row r="19" spans="2:42" ht="20.100000000000001" customHeight="1" x14ac:dyDescent="0.15">
      <c r="B19" s="731"/>
      <c r="C19" s="627" t="s">
        <v>307</v>
      </c>
      <c r="D19" s="628"/>
      <c r="E19" s="629"/>
      <c r="F19" s="633" t="s">
        <v>399</v>
      </c>
      <c r="G19" s="416"/>
      <c r="H19" s="347"/>
      <c r="I19" s="347"/>
      <c r="J19" s="416"/>
      <c r="K19" s="347"/>
      <c r="L19" s="417"/>
      <c r="M19" s="347"/>
      <c r="N19" s="347"/>
      <c r="O19" s="418"/>
      <c r="P19" s="416"/>
      <c r="Q19" s="347"/>
      <c r="R19" s="417"/>
      <c r="S19" s="348"/>
      <c r="T19" s="347"/>
      <c r="U19" s="418"/>
      <c r="V19" s="416"/>
      <c r="W19" s="347"/>
      <c r="X19" s="417"/>
      <c r="Y19" s="348"/>
      <c r="Z19" s="347"/>
      <c r="AA19" s="418"/>
      <c r="AB19" s="416"/>
      <c r="AC19" s="347"/>
      <c r="AD19" s="417"/>
      <c r="AE19" s="416"/>
      <c r="AF19" s="347"/>
      <c r="AG19" s="417"/>
      <c r="AH19" s="416"/>
      <c r="AI19" s="347"/>
      <c r="AJ19" s="417"/>
      <c r="AK19" s="416"/>
      <c r="AL19" s="347"/>
      <c r="AM19" s="417"/>
      <c r="AN19" s="347"/>
      <c r="AO19" s="347"/>
      <c r="AP19" s="419"/>
    </row>
    <row r="20" spans="2:42" ht="20.100000000000001" customHeight="1" x14ac:dyDescent="0.15">
      <c r="B20" s="731"/>
      <c r="C20" s="719"/>
      <c r="D20" s="711"/>
      <c r="E20" s="720"/>
      <c r="F20" s="721"/>
      <c r="G20" s="426"/>
      <c r="H20" s="427"/>
      <c r="I20" s="427"/>
      <c r="J20" s="426"/>
      <c r="K20" s="427"/>
      <c r="L20" s="428"/>
      <c r="M20" s="427"/>
      <c r="N20" s="427"/>
      <c r="O20" s="429"/>
      <c r="P20" s="426"/>
      <c r="Q20" s="430" t="s">
        <v>424</v>
      </c>
      <c r="R20" s="428"/>
      <c r="S20" s="431"/>
      <c r="T20" s="427"/>
      <c r="U20" s="429"/>
      <c r="V20" s="426"/>
      <c r="W20" s="427"/>
      <c r="X20" s="428"/>
      <c r="Y20" s="431"/>
      <c r="Z20" s="427"/>
      <c r="AA20" s="429"/>
      <c r="AB20" s="426"/>
      <c r="AC20" s="427"/>
      <c r="AD20" s="428"/>
      <c r="AE20" s="426"/>
      <c r="AF20" s="427"/>
      <c r="AG20" s="428"/>
      <c r="AH20" s="426"/>
      <c r="AI20" s="427"/>
      <c r="AJ20" s="428"/>
      <c r="AK20" s="426"/>
      <c r="AL20" s="427"/>
      <c r="AM20" s="428"/>
      <c r="AN20" s="427"/>
      <c r="AO20" s="427"/>
      <c r="AP20" s="432"/>
    </row>
    <row r="21" spans="2:42" ht="20.100000000000001" customHeight="1" x14ac:dyDescent="0.15">
      <c r="B21" s="732"/>
      <c r="C21" s="630"/>
      <c r="D21" s="631"/>
      <c r="E21" s="632"/>
      <c r="F21" s="634"/>
      <c r="G21" s="433"/>
      <c r="H21" s="427"/>
      <c r="I21" s="427"/>
      <c r="J21" s="434"/>
      <c r="K21" s="435"/>
      <c r="L21" s="436"/>
      <c r="M21" s="427"/>
      <c r="N21" s="427"/>
      <c r="O21" s="429"/>
      <c r="P21" s="434"/>
      <c r="Q21" s="435"/>
      <c r="R21" s="436"/>
      <c r="S21" s="431"/>
      <c r="T21" s="427"/>
      <c r="U21" s="429"/>
      <c r="V21" s="434"/>
      <c r="W21" s="435"/>
      <c r="X21" s="436"/>
      <c r="Y21" s="431"/>
      <c r="Z21" s="427"/>
      <c r="AA21" s="429"/>
      <c r="AB21" s="434"/>
      <c r="AC21" s="435"/>
      <c r="AD21" s="436"/>
      <c r="AE21" s="434"/>
      <c r="AF21" s="435"/>
      <c r="AG21" s="436"/>
      <c r="AH21" s="434"/>
      <c r="AI21" s="435"/>
      <c r="AJ21" s="436"/>
      <c r="AK21" s="434"/>
      <c r="AL21" s="435"/>
      <c r="AM21" s="436"/>
      <c r="AN21" s="435"/>
      <c r="AO21" s="435"/>
      <c r="AP21" s="437"/>
    </row>
    <row r="22" spans="2:42" ht="20.100000000000001" customHeight="1" x14ac:dyDescent="0.15">
      <c r="B22" s="689" t="s">
        <v>68</v>
      </c>
      <c r="C22" s="676"/>
      <c r="D22" s="677"/>
      <c r="E22" s="677"/>
      <c r="F22" s="677"/>
      <c r="G22" s="677"/>
      <c r="H22" s="677"/>
      <c r="I22" s="677"/>
      <c r="J22" s="677"/>
      <c r="K22" s="677"/>
      <c r="L22" s="677"/>
      <c r="M22" s="677"/>
      <c r="N22" s="677"/>
      <c r="O22" s="677"/>
      <c r="P22" s="677"/>
      <c r="Q22" s="677"/>
      <c r="R22" s="677"/>
      <c r="S22" s="677"/>
      <c r="T22" s="677"/>
      <c r="U22" s="677"/>
      <c r="V22" s="677"/>
      <c r="W22" s="677"/>
      <c r="X22" s="677"/>
      <c r="Y22" s="677"/>
      <c r="Z22" s="677"/>
      <c r="AA22" s="677"/>
      <c r="AB22" s="677"/>
      <c r="AC22" s="677"/>
      <c r="AD22" s="677"/>
      <c r="AE22" s="677"/>
      <c r="AF22" s="677"/>
      <c r="AG22" s="677"/>
      <c r="AH22" s="677"/>
      <c r="AI22" s="677"/>
      <c r="AJ22" s="677"/>
      <c r="AK22" s="677"/>
      <c r="AL22" s="677"/>
      <c r="AM22" s="677"/>
      <c r="AN22" s="677"/>
      <c r="AO22" s="677"/>
      <c r="AP22" s="678"/>
    </row>
    <row r="23" spans="2:42" ht="20.100000000000001" customHeight="1" x14ac:dyDescent="0.15">
      <c r="B23" s="690"/>
      <c r="C23" s="717" t="s">
        <v>440</v>
      </c>
      <c r="D23" s="718"/>
      <c r="E23" s="718"/>
      <c r="F23" s="718"/>
      <c r="G23" s="718"/>
      <c r="H23" s="718"/>
      <c r="I23" s="718"/>
      <c r="J23" s="718"/>
      <c r="K23" s="718"/>
      <c r="L23" s="718"/>
      <c r="M23" s="718"/>
      <c r="N23" s="718"/>
      <c r="O23" s="718"/>
      <c r="P23" s="718"/>
      <c r="Q23" s="718"/>
      <c r="R23" s="718"/>
      <c r="S23" s="718"/>
      <c r="T23" s="718"/>
      <c r="U23" s="718"/>
      <c r="V23" s="718"/>
      <c r="W23" s="718"/>
      <c r="X23" s="718"/>
      <c r="Y23" s="718"/>
      <c r="Z23" s="718"/>
      <c r="AA23" s="718"/>
      <c r="AB23" s="718"/>
      <c r="AC23" s="438"/>
      <c r="AD23" s="438"/>
      <c r="AE23" s="143"/>
      <c r="AF23" s="143"/>
      <c r="AG23" s="143"/>
      <c r="AH23" s="143"/>
      <c r="AI23" s="438"/>
      <c r="AJ23" s="438"/>
      <c r="AK23" s="438"/>
      <c r="AL23" s="438"/>
      <c r="AM23" s="438"/>
      <c r="AN23" s="438"/>
      <c r="AO23" s="438"/>
      <c r="AP23" s="439"/>
    </row>
    <row r="24" spans="2:42" ht="20.100000000000001" customHeight="1" thickBot="1" x14ac:dyDescent="0.2">
      <c r="B24" s="691"/>
      <c r="C24" s="639"/>
      <c r="D24" s="640"/>
      <c r="E24" s="640"/>
      <c r="F24" s="640"/>
      <c r="G24" s="640"/>
      <c r="H24" s="640"/>
      <c r="I24" s="640"/>
      <c r="J24" s="640"/>
      <c r="K24" s="640"/>
      <c r="L24" s="640"/>
      <c r="M24" s="640"/>
      <c r="N24" s="640"/>
      <c r="O24" s="640"/>
      <c r="P24" s="640"/>
      <c r="Q24" s="640"/>
      <c r="R24" s="640"/>
      <c r="S24" s="640"/>
      <c r="T24" s="640"/>
      <c r="U24" s="640"/>
      <c r="V24" s="640"/>
      <c r="W24" s="640"/>
      <c r="X24" s="640"/>
      <c r="Y24" s="640"/>
      <c r="Z24" s="640"/>
      <c r="AA24" s="640"/>
      <c r="AB24" s="640"/>
      <c r="AC24" s="640"/>
      <c r="AD24" s="640"/>
      <c r="AE24" s="640"/>
      <c r="AF24" s="640"/>
      <c r="AG24" s="640"/>
      <c r="AH24" s="640"/>
      <c r="AI24" s="640"/>
      <c r="AJ24" s="640"/>
      <c r="AK24" s="640"/>
      <c r="AL24" s="640"/>
      <c r="AM24" s="640"/>
      <c r="AN24" s="640"/>
      <c r="AO24" s="640"/>
      <c r="AP24" s="656"/>
    </row>
    <row r="25" spans="2:42" ht="9.9499999999999993" customHeight="1" x14ac:dyDescent="0.15">
      <c r="B25" s="440"/>
      <c r="C25" s="440"/>
      <c r="D25" s="440"/>
      <c r="E25" s="440"/>
      <c r="F25" s="440"/>
      <c r="G25" s="440"/>
      <c r="H25" s="440"/>
      <c r="I25" s="440"/>
      <c r="J25" s="440"/>
      <c r="K25" s="440"/>
      <c r="L25" s="440"/>
      <c r="M25" s="440"/>
      <c r="N25" s="440"/>
      <c r="O25" s="440"/>
      <c r="P25" s="440"/>
      <c r="Q25" s="440"/>
      <c r="R25" s="440"/>
      <c r="S25" s="440"/>
      <c r="T25" s="440"/>
      <c r="U25" s="440"/>
      <c r="V25" s="440"/>
      <c r="W25" s="440"/>
      <c r="X25" s="440"/>
      <c r="Y25" s="440"/>
      <c r="Z25" s="440"/>
      <c r="AA25" s="440"/>
      <c r="AB25" s="440"/>
      <c r="AC25" s="440"/>
      <c r="AD25" s="440"/>
      <c r="AE25" s="440"/>
      <c r="AF25" s="440"/>
      <c r="AG25" s="143"/>
      <c r="AH25" s="143"/>
      <c r="AI25" s="143"/>
      <c r="AJ25" s="143"/>
      <c r="AK25" s="143"/>
      <c r="AL25" s="143"/>
      <c r="AM25" s="143"/>
      <c r="AN25" s="143"/>
      <c r="AO25" s="143"/>
      <c r="AP25" s="143"/>
    </row>
    <row r="26" spans="2:42" ht="24.95" customHeight="1" thickBot="1" x14ac:dyDescent="0.2">
      <c r="B26" s="143" t="s">
        <v>95</v>
      </c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</row>
    <row r="27" spans="2:42" ht="20.100000000000001" customHeight="1" thickBot="1" x14ac:dyDescent="0.2">
      <c r="B27" s="679" t="s">
        <v>16</v>
      </c>
      <c r="C27" s="680"/>
      <c r="D27" s="680"/>
      <c r="E27" s="680"/>
      <c r="F27" s="680"/>
      <c r="G27" s="680"/>
      <c r="H27" s="680"/>
      <c r="I27" s="680"/>
      <c r="J27" s="680"/>
      <c r="K27" s="680"/>
      <c r="L27" s="680"/>
      <c r="M27" s="680"/>
      <c r="N27" s="681"/>
      <c r="O27" s="682" t="s">
        <v>15</v>
      </c>
      <c r="P27" s="683"/>
      <c r="Q27" s="683"/>
      <c r="R27" s="683"/>
      <c r="S27" s="683"/>
      <c r="T27" s="683"/>
      <c r="U27" s="683"/>
      <c r="V27" s="683"/>
      <c r="W27" s="683"/>
      <c r="X27" s="683"/>
      <c r="Y27" s="683"/>
      <c r="Z27" s="683"/>
      <c r="AA27" s="683"/>
      <c r="AB27" s="683"/>
      <c r="AC27" s="683"/>
      <c r="AD27" s="683"/>
      <c r="AE27" s="683"/>
      <c r="AF27" s="683"/>
      <c r="AG27" s="683"/>
      <c r="AH27" s="683"/>
      <c r="AI27" s="683"/>
      <c r="AJ27" s="683"/>
      <c r="AK27" s="683"/>
      <c r="AL27" s="683"/>
      <c r="AM27" s="683"/>
      <c r="AN27" s="683"/>
      <c r="AO27" s="683"/>
      <c r="AP27" s="684"/>
    </row>
    <row r="28" spans="2:42" ht="39.950000000000003" customHeight="1" x14ac:dyDescent="0.15">
      <c r="B28" s="685" t="s">
        <v>11</v>
      </c>
      <c r="C28" s="686"/>
      <c r="D28" s="686"/>
      <c r="E28" s="687" t="s">
        <v>431</v>
      </c>
      <c r="F28" s="687"/>
      <c r="G28" s="687"/>
      <c r="H28" s="687"/>
      <c r="I28" s="687"/>
      <c r="J28" s="687"/>
      <c r="K28" s="687"/>
      <c r="L28" s="687"/>
      <c r="M28" s="687"/>
      <c r="N28" s="688"/>
      <c r="O28" s="670" t="s">
        <v>8</v>
      </c>
      <c r="P28" s="671"/>
      <c r="Q28" s="671"/>
      <c r="R28" s="671"/>
      <c r="S28" s="672"/>
      <c r="T28" s="673" t="s">
        <v>432</v>
      </c>
      <c r="U28" s="674"/>
      <c r="V28" s="674"/>
      <c r="W28" s="674"/>
      <c r="X28" s="674"/>
      <c r="Y28" s="674"/>
      <c r="Z28" s="674"/>
      <c r="AA28" s="674"/>
      <c r="AB28" s="674"/>
      <c r="AC28" s="674"/>
      <c r="AD28" s="674"/>
      <c r="AE28" s="674"/>
      <c r="AF28" s="674"/>
      <c r="AG28" s="674"/>
      <c r="AH28" s="674"/>
      <c r="AI28" s="674"/>
      <c r="AJ28" s="674"/>
      <c r="AK28" s="674"/>
      <c r="AL28" s="674"/>
      <c r="AM28" s="674"/>
      <c r="AN28" s="674"/>
      <c r="AO28" s="674"/>
      <c r="AP28" s="675"/>
    </row>
    <row r="29" spans="2:42" ht="39.950000000000003" customHeight="1" x14ac:dyDescent="0.15">
      <c r="B29" s="692" t="s">
        <v>12</v>
      </c>
      <c r="C29" s="693"/>
      <c r="D29" s="693"/>
      <c r="E29" s="663" t="s">
        <v>442</v>
      </c>
      <c r="F29" s="663"/>
      <c r="G29" s="663"/>
      <c r="H29" s="663"/>
      <c r="I29" s="663"/>
      <c r="J29" s="663"/>
      <c r="K29" s="663"/>
      <c r="L29" s="663"/>
      <c r="M29" s="663"/>
      <c r="N29" s="664"/>
      <c r="O29" s="694" t="s">
        <v>9</v>
      </c>
      <c r="P29" s="695"/>
      <c r="Q29" s="695"/>
      <c r="R29" s="695"/>
      <c r="S29" s="696"/>
      <c r="T29" s="663" t="s">
        <v>433</v>
      </c>
      <c r="U29" s="663"/>
      <c r="V29" s="663"/>
      <c r="W29" s="663"/>
      <c r="X29" s="663"/>
      <c r="Y29" s="663"/>
      <c r="Z29" s="663"/>
      <c r="AA29" s="663"/>
      <c r="AB29" s="663"/>
      <c r="AC29" s="663"/>
      <c r="AD29" s="663"/>
      <c r="AE29" s="663"/>
      <c r="AF29" s="663"/>
      <c r="AG29" s="663"/>
      <c r="AH29" s="663"/>
      <c r="AI29" s="663"/>
      <c r="AJ29" s="663"/>
      <c r="AK29" s="663"/>
      <c r="AL29" s="663"/>
      <c r="AM29" s="663"/>
      <c r="AN29" s="663"/>
      <c r="AO29" s="663"/>
      <c r="AP29" s="664"/>
    </row>
    <row r="30" spans="2:42" ht="39.950000000000003" customHeight="1" x14ac:dyDescent="0.15">
      <c r="B30" s="692" t="s">
        <v>13</v>
      </c>
      <c r="C30" s="693"/>
      <c r="D30" s="693"/>
      <c r="E30" s="663" t="s">
        <v>434</v>
      </c>
      <c r="F30" s="663"/>
      <c r="G30" s="663"/>
      <c r="H30" s="663"/>
      <c r="I30" s="663"/>
      <c r="J30" s="663"/>
      <c r="K30" s="663"/>
      <c r="L30" s="663"/>
      <c r="M30" s="663"/>
      <c r="N30" s="664"/>
      <c r="O30" s="657" t="s">
        <v>10</v>
      </c>
      <c r="P30" s="658"/>
      <c r="Q30" s="658"/>
      <c r="R30" s="658"/>
      <c r="S30" s="659"/>
      <c r="T30" s="663" t="s">
        <v>344</v>
      </c>
      <c r="U30" s="663"/>
      <c r="V30" s="663"/>
      <c r="W30" s="663"/>
      <c r="X30" s="663"/>
      <c r="Y30" s="663"/>
      <c r="Z30" s="663"/>
      <c r="AA30" s="663"/>
      <c r="AB30" s="663"/>
      <c r="AC30" s="663"/>
      <c r="AD30" s="663"/>
      <c r="AE30" s="663"/>
      <c r="AF30" s="663"/>
      <c r="AG30" s="663"/>
      <c r="AH30" s="663"/>
      <c r="AI30" s="663"/>
      <c r="AJ30" s="663"/>
      <c r="AK30" s="663"/>
      <c r="AL30" s="663"/>
      <c r="AM30" s="663"/>
      <c r="AN30" s="663"/>
      <c r="AO30" s="663"/>
      <c r="AP30" s="664"/>
    </row>
    <row r="31" spans="2:42" ht="39.950000000000003" customHeight="1" thickBot="1" x14ac:dyDescent="0.2">
      <c r="B31" s="667" t="s">
        <v>14</v>
      </c>
      <c r="C31" s="668"/>
      <c r="D31" s="668"/>
      <c r="E31" s="665" t="s">
        <v>211</v>
      </c>
      <c r="F31" s="665"/>
      <c r="G31" s="665"/>
      <c r="H31" s="665"/>
      <c r="I31" s="665"/>
      <c r="J31" s="665"/>
      <c r="K31" s="665"/>
      <c r="L31" s="665"/>
      <c r="M31" s="665"/>
      <c r="N31" s="666"/>
      <c r="O31" s="660"/>
      <c r="P31" s="661"/>
      <c r="Q31" s="661"/>
      <c r="R31" s="661"/>
      <c r="S31" s="662"/>
      <c r="T31" s="665"/>
      <c r="U31" s="665"/>
      <c r="V31" s="665"/>
      <c r="W31" s="665"/>
      <c r="X31" s="665"/>
      <c r="Y31" s="665"/>
      <c r="Z31" s="665"/>
      <c r="AA31" s="665"/>
      <c r="AB31" s="665"/>
      <c r="AC31" s="665"/>
      <c r="AD31" s="665"/>
      <c r="AE31" s="665"/>
      <c r="AF31" s="665"/>
      <c r="AG31" s="665"/>
      <c r="AH31" s="665"/>
      <c r="AI31" s="665"/>
      <c r="AJ31" s="665"/>
      <c r="AK31" s="665"/>
      <c r="AL31" s="665"/>
      <c r="AM31" s="665"/>
      <c r="AN31" s="665"/>
      <c r="AO31" s="665"/>
      <c r="AP31" s="666"/>
    </row>
    <row r="32" spans="2:42" ht="9.75" customHeight="1" x14ac:dyDescent="0.15">
      <c r="B32" s="31"/>
    </row>
  </sheetData>
  <mergeCells count="86">
    <mergeCell ref="C23:AB23"/>
    <mergeCell ref="C19:E21"/>
    <mergeCell ref="F19:F21"/>
    <mergeCell ref="C2:D2"/>
    <mergeCell ref="F2:N2"/>
    <mergeCell ref="H10:M10"/>
    <mergeCell ref="N10:P10"/>
    <mergeCell ref="B10:C10"/>
    <mergeCell ref="D10:G10"/>
    <mergeCell ref="B11:C11"/>
    <mergeCell ref="D11:G11"/>
    <mergeCell ref="B12:B21"/>
    <mergeCell ref="B9:C9"/>
    <mergeCell ref="D9:G9"/>
    <mergeCell ref="H9:M9"/>
    <mergeCell ref="N9:P9"/>
    <mergeCell ref="Y8:AA8"/>
    <mergeCell ref="B5:C5"/>
    <mergeCell ref="D5:G5"/>
    <mergeCell ref="H5:AA5"/>
    <mergeCell ref="Q7:X7"/>
    <mergeCell ref="Y7:AA7"/>
    <mergeCell ref="B6:G6"/>
    <mergeCell ref="H6:M6"/>
    <mergeCell ref="N6:P6"/>
    <mergeCell ref="B7:C7"/>
    <mergeCell ref="D7:G7"/>
    <mergeCell ref="H7:M7"/>
    <mergeCell ref="N7:P7"/>
    <mergeCell ref="Y2:AA2"/>
    <mergeCell ref="O2:Q2"/>
    <mergeCell ref="R2:U2"/>
    <mergeCell ref="V2:X2"/>
    <mergeCell ref="Y6:AA6"/>
    <mergeCell ref="Q6:X6"/>
    <mergeCell ref="E31:N31"/>
    <mergeCell ref="O28:S28"/>
    <mergeCell ref="T28:AP28"/>
    <mergeCell ref="C22:AP22"/>
    <mergeCell ref="C24:AP24"/>
    <mergeCell ref="B27:N27"/>
    <mergeCell ref="O27:AP27"/>
    <mergeCell ref="B28:D28"/>
    <mergeCell ref="E28:N28"/>
    <mergeCell ref="B22:B24"/>
    <mergeCell ref="B29:D29"/>
    <mergeCell ref="E29:N29"/>
    <mergeCell ref="O29:S29"/>
    <mergeCell ref="T29:AP29"/>
    <mergeCell ref="B30:D30"/>
    <mergeCell ref="E30:N30"/>
    <mergeCell ref="O30:S31"/>
    <mergeCell ref="T30:AP31"/>
    <mergeCell ref="B31:D31"/>
    <mergeCell ref="Y12:AA12"/>
    <mergeCell ref="C13:E14"/>
    <mergeCell ref="C15:E16"/>
    <mergeCell ref="C12:E12"/>
    <mergeCell ref="G12:I12"/>
    <mergeCell ref="J12:L12"/>
    <mergeCell ref="F13:F14"/>
    <mergeCell ref="F15:F16"/>
    <mergeCell ref="AN12:AP12"/>
    <mergeCell ref="AB12:AD12"/>
    <mergeCell ref="AE12:AG12"/>
    <mergeCell ref="AH12:AJ12"/>
    <mergeCell ref="AK12:AM12"/>
    <mergeCell ref="Y9:AA9"/>
    <mergeCell ref="Q10:X10"/>
    <mergeCell ref="Y10:AA10"/>
    <mergeCell ref="Q11:X11"/>
    <mergeCell ref="Y11:AA11"/>
    <mergeCell ref="C17:E18"/>
    <mergeCell ref="F17:F18"/>
    <mergeCell ref="D8:G8"/>
    <mergeCell ref="H8:M8"/>
    <mergeCell ref="N8:P8"/>
    <mergeCell ref="N11:P11"/>
    <mergeCell ref="M12:O12"/>
    <mergeCell ref="H11:M11"/>
    <mergeCell ref="P12:R12"/>
    <mergeCell ref="Q9:X9"/>
    <mergeCell ref="S12:U12"/>
    <mergeCell ref="V12:X12"/>
    <mergeCell ref="B8:C8"/>
    <mergeCell ref="Q8:X8"/>
  </mergeCells>
  <phoneticPr fontId="3"/>
  <pageMargins left="0.78740157480314965" right="0.78740157480314965" top="0.78740157480314965" bottom="0.78740157480314965" header="0.39370078740157483" footer="0.39370078740157483"/>
  <pageSetup paperSize="9" scale="75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V191"/>
  <sheetViews>
    <sheetView showZeros="0" zoomScale="75" zoomScaleNormal="75" zoomScaleSheetLayoutView="80" workbookViewId="0"/>
  </sheetViews>
  <sheetFormatPr defaultRowHeight="13.5" x14ac:dyDescent="0.15"/>
  <cols>
    <col min="1" max="1" width="1.625" style="23" customWidth="1"/>
    <col min="2" max="2" width="3.625" style="23" customWidth="1"/>
    <col min="3" max="3" width="27.25" style="23" customWidth="1"/>
    <col min="4" max="7" width="8.625" style="23" customWidth="1"/>
    <col min="8" max="8" width="1.625" style="83" customWidth="1"/>
    <col min="9" max="9" width="3.625" style="23" customWidth="1"/>
    <col min="10" max="10" width="15.625" style="23" customWidth="1"/>
    <col min="11" max="14" width="8.625" style="23" customWidth="1"/>
    <col min="15" max="15" width="3.5" style="23" customWidth="1"/>
    <col min="16" max="16" width="15.625" style="56" customWidth="1"/>
    <col min="17" max="17" width="8.625" style="23" customWidth="1"/>
    <col min="18" max="18" width="8.625" style="24" customWidth="1"/>
    <col min="19" max="21" width="8.625" style="23" customWidth="1"/>
    <col min="22" max="22" width="10.625" style="24" customWidth="1"/>
    <col min="23" max="262" width="9" style="23"/>
    <col min="263" max="263" width="1.375" style="23" customWidth="1"/>
    <col min="264" max="264" width="3.5" style="23" customWidth="1"/>
    <col min="265" max="265" width="22.125" style="23" customWidth="1"/>
    <col min="266" max="266" width="9.75" style="23" customWidth="1"/>
    <col min="267" max="267" width="7.375" style="23" customWidth="1"/>
    <col min="268" max="268" width="9" style="23"/>
    <col min="269" max="269" width="9.25" style="23" customWidth="1"/>
    <col min="270" max="270" width="3.5" style="23" customWidth="1"/>
    <col min="271" max="272" width="12.625" style="23" customWidth="1"/>
    <col min="273" max="273" width="9" style="23"/>
    <col min="274" max="274" width="7.75" style="23" customWidth="1"/>
    <col min="275" max="275" width="13.125" style="23" customWidth="1"/>
    <col min="276" max="276" width="6.125" style="23" customWidth="1"/>
    <col min="277" max="277" width="9.75" style="23" customWidth="1"/>
    <col min="278" max="278" width="1.375" style="23" customWidth="1"/>
    <col min="279" max="518" width="9" style="23"/>
    <col min="519" max="519" width="1.375" style="23" customWidth="1"/>
    <col min="520" max="520" width="3.5" style="23" customWidth="1"/>
    <col min="521" max="521" width="22.125" style="23" customWidth="1"/>
    <col min="522" max="522" width="9.75" style="23" customWidth="1"/>
    <col min="523" max="523" width="7.375" style="23" customWidth="1"/>
    <col min="524" max="524" width="9" style="23"/>
    <col min="525" max="525" width="9.25" style="23" customWidth="1"/>
    <col min="526" max="526" width="3.5" style="23" customWidth="1"/>
    <col min="527" max="528" width="12.625" style="23" customWidth="1"/>
    <col min="529" max="529" width="9" style="23"/>
    <col min="530" max="530" width="7.75" style="23" customWidth="1"/>
    <col min="531" max="531" width="13.125" style="23" customWidth="1"/>
    <col min="532" max="532" width="6.125" style="23" customWidth="1"/>
    <col min="533" max="533" width="9.75" style="23" customWidth="1"/>
    <col min="534" max="534" width="1.375" style="23" customWidth="1"/>
    <col min="535" max="774" width="9" style="23"/>
    <col min="775" max="775" width="1.375" style="23" customWidth="1"/>
    <col min="776" max="776" width="3.5" style="23" customWidth="1"/>
    <col min="777" max="777" width="22.125" style="23" customWidth="1"/>
    <col min="778" max="778" width="9.75" style="23" customWidth="1"/>
    <col min="779" max="779" width="7.375" style="23" customWidth="1"/>
    <col min="780" max="780" width="9" style="23"/>
    <col min="781" max="781" width="9.25" style="23" customWidth="1"/>
    <col min="782" max="782" width="3.5" style="23" customWidth="1"/>
    <col min="783" max="784" width="12.625" style="23" customWidth="1"/>
    <col min="785" max="785" width="9" style="23"/>
    <col min="786" max="786" width="7.75" style="23" customWidth="1"/>
    <col min="787" max="787" width="13.125" style="23" customWidth="1"/>
    <col min="788" max="788" width="6.125" style="23" customWidth="1"/>
    <col min="789" max="789" width="9.75" style="23" customWidth="1"/>
    <col min="790" max="790" width="1.375" style="23" customWidth="1"/>
    <col min="791" max="1030" width="9" style="23"/>
    <col min="1031" max="1031" width="1.375" style="23" customWidth="1"/>
    <col min="1032" max="1032" width="3.5" style="23" customWidth="1"/>
    <col min="1033" max="1033" width="22.125" style="23" customWidth="1"/>
    <col min="1034" max="1034" width="9.75" style="23" customWidth="1"/>
    <col min="1035" max="1035" width="7.375" style="23" customWidth="1"/>
    <col min="1036" max="1036" width="9" style="23"/>
    <col min="1037" max="1037" width="9.25" style="23" customWidth="1"/>
    <col min="1038" max="1038" width="3.5" style="23" customWidth="1"/>
    <col min="1039" max="1040" width="12.625" style="23" customWidth="1"/>
    <col min="1041" max="1041" width="9" style="23"/>
    <col min="1042" max="1042" width="7.75" style="23" customWidth="1"/>
    <col min="1043" max="1043" width="13.125" style="23" customWidth="1"/>
    <col min="1044" max="1044" width="6.125" style="23" customWidth="1"/>
    <col min="1045" max="1045" width="9.75" style="23" customWidth="1"/>
    <col min="1046" max="1046" width="1.375" style="23" customWidth="1"/>
    <col min="1047" max="1286" width="9" style="23"/>
    <col min="1287" max="1287" width="1.375" style="23" customWidth="1"/>
    <col min="1288" max="1288" width="3.5" style="23" customWidth="1"/>
    <col min="1289" max="1289" width="22.125" style="23" customWidth="1"/>
    <col min="1290" max="1290" width="9.75" style="23" customWidth="1"/>
    <col min="1291" max="1291" width="7.375" style="23" customWidth="1"/>
    <col min="1292" max="1292" width="9" style="23"/>
    <col min="1293" max="1293" width="9.25" style="23" customWidth="1"/>
    <col min="1294" max="1294" width="3.5" style="23" customWidth="1"/>
    <col min="1295" max="1296" width="12.625" style="23" customWidth="1"/>
    <col min="1297" max="1297" width="9" style="23"/>
    <col min="1298" max="1298" width="7.75" style="23" customWidth="1"/>
    <col min="1299" max="1299" width="13.125" style="23" customWidth="1"/>
    <col min="1300" max="1300" width="6.125" style="23" customWidth="1"/>
    <col min="1301" max="1301" width="9.75" style="23" customWidth="1"/>
    <col min="1302" max="1302" width="1.375" style="23" customWidth="1"/>
    <col min="1303" max="1542" width="9" style="23"/>
    <col min="1543" max="1543" width="1.375" style="23" customWidth="1"/>
    <col min="1544" max="1544" width="3.5" style="23" customWidth="1"/>
    <col min="1545" max="1545" width="22.125" style="23" customWidth="1"/>
    <col min="1546" max="1546" width="9.75" style="23" customWidth="1"/>
    <col min="1547" max="1547" width="7.375" style="23" customWidth="1"/>
    <col min="1548" max="1548" width="9" style="23"/>
    <col min="1549" max="1549" width="9.25" style="23" customWidth="1"/>
    <col min="1550" max="1550" width="3.5" style="23" customWidth="1"/>
    <col min="1551" max="1552" width="12.625" style="23" customWidth="1"/>
    <col min="1553" max="1553" width="9" style="23"/>
    <col min="1554" max="1554" width="7.75" style="23" customWidth="1"/>
    <col min="1555" max="1555" width="13.125" style="23" customWidth="1"/>
    <col min="1556" max="1556" width="6.125" style="23" customWidth="1"/>
    <col min="1557" max="1557" width="9.75" style="23" customWidth="1"/>
    <col min="1558" max="1558" width="1.375" style="23" customWidth="1"/>
    <col min="1559" max="1798" width="9" style="23"/>
    <col min="1799" max="1799" width="1.375" style="23" customWidth="1"/>
    <col min="1800" max="1800" width="3.5" style="23" customWidth="1"/>
    <col min="1801" max="1801" width="22.125" style="23" customWidth="1"/>
    <col min="1802" max="1802" width="9.75" style="23" customWidth="1"/>
    <col min="1803" max="1803" width="7.375" style="23" customWidth="1"/>
    <col min="1804" max="1804" width="9" style="23"/>
    <col min="1805" max="1805" width="9.25" style="23" customWidth="1"/>
    <col min="1806" max="1806" width="3.5" style="23" customWidth="1"/>
    <col min="1807" max="1808" width="12.625" style="23" customWidth="1"/>
    <col min="1809" max="1809" width="9" style="23"/>
    <col min="1810" max="1810" width="7.75" style="23" customWidth="1"/>
    <col min="1811" max="1811" width="13.125" style="23" customWidth="1"/>
    <col min="1812" max="1812" width="6.125" style="23" customWidth="1"/>
    <col min="1813" max="1813" width="9.75" style="23" customWidth="1"/>
    <col min="1814" max="1814" width="1.375" style="23" customWidth="1"/>
    <col min="1815" max="2054" width="9" style="23"/>
    <col min="2055" max="2055" width="1.375" style="23" customWidth="1"/>
    <col min="2056" max="2056" width="3.5" style="23" customWidth="1"/>
    <col min="2057" max="2057" width="22.125" style="23" customWidth="1"/>
    <col min="2058" max="2058" width="9.75" style="23" customWidth="1"/>
    <col min="2059" max="2059" width="7.375" style="23" customWidth="1"/>
    <col min="2060" max="2060" width="9" style="23"/>
    <col min="2061" max="2061" width="9.25" style="23" customWidth="1"/>
    <col min="2062" max="2062" width="3.5" style="23" customWidth="1"/>
    <col min="2063" max="2064" width="12.625" style="23" customWidth="1"/>
    <col min="2065" max="2065" width="9" style="23"/>
    <col min="2066" max="2066" width="7.75" style="23" customWidth="1"/>
    <col min="2067" max="2067" width="13.125" style="23" customWidth="1"/>
    <col min="2068" max="2068" width="6.125" style="23" customWidth="1"/>
    <col min="2069" max="2069" width="9.75" style="23" customWidth="1"/>
    <col min="2070" max="2070" width="1.375" style="23" customWidth="1"/>
    <col min="2071" max="2310" width="9" style="23"/>
    <col min="2311" max="2311" width="1.375" style="23" customWidth="1"/>
    <col min="2312" max="2312" width="3.5" style="23" customWidth="1"/>
    <col min="2313" max="2313" width="22.125" style="23" customWidth="1"/>
    <col min="2314" max="2314" width="9.75" style="23" customWidth="1"/>
    <col min="2315" max="2315" width="7.375" style="23" customWidth="1"/>
    <col min="2316" max="2316" width="9" style="23"/>
    <col min="2317" max="2317" width="9.25" style="23" customWidth="1"/>
    <col min="2318" max="2318" width="3.5" style="23" customWidth="1"/>
    <col min="2319" max="2320" width="12.625" style="23" customWidth="1"/>
    <col min="2321" max="2321" width="9" style="23"/>
    <col min="2322" max="2322" width="7.75" style="23" customWidth="1"/>
    <col min="2323" max="2323" width="13.125" style="23" customWidth="1"/>
    <col min="2324" max="2324" width="6.125" style="23" customWidth="1"/>
    <col min="2325" max="2325" width="9.75" style="23" customWidth="1"/>
    <col min="2326" max="2326" width="1.375" style="23" customWidth="1"/>
    <col min="2327" max="2566" width="9" style="23"/>
    <col min="2567" max="2567" width="1.375" style="23" customWidth="1"/>
    <col min="2568" max="2568" width="3.5" style="23" customWidth="1"/>
    <col min="2569" max="2569" width="22.125" style="23" customWidth="1"/>
    <col min="2570" max="2570" width="9.75" style="23" customWidth="1"/>
    <col min="2571" max="2571" width="7.375" style="23" customWidth="1"/>
    <col min="2572" max="2572" width="9" style="23"/>
    <col min="2573" max="2573" width="9.25" style="23" customWidth="1"/>
    <col min="2574" max="2574" width="3.5" style="23" customWidth="1"/>
    <col min="2575" max="2576" width="12.625" style="23" customWidth="1"/>
    <col min="2577" max="2577" width="9" style="23"/>
    <col min="2578" max="2578" width="7.75" style="23" customWidth="1"/>
    <col min="2579" max="2579" width="13.125" style="23" customWidth="1"/>
    <col min="2580" max="2580" width="6.125" style="23" customWidth="1"/>
    <col min="2581" max="2581" width="9.75" style="23" customWidth="1"/>
    <col min="2582" max="2582" width="1.375" style="23" customWidth="1"/>
    <col min="2583" max="2822" width="9" style="23"/>
    <col min="2823" max="2823" width="1.375" style="23" customWidth="1"/>
    <col min="2824" max="2824" width="3.5" style="23" customWidth="1"/>
    <col min="2825" max="2825" width="22.125" style="23" customWidth="1"/>
    <col min="2826" max="2826" width="9.75" style="23" customWidth="1"/>
    <col min="2827" max="2827" width="7.375" style="23" customWidth="1"/>
    <col min="2828" max="2828" width="9" style="23"/>
    <col min="2829" max="2829" width="9.25" style="23" customWidth="1"/>
    <col min="2830" max="2830" width="3.5" style="23" customWidth="1"/>
    <col min="2831" max="2832" width="12.625" style="23" customWidth="1"/>
    <col min="2833" max="2833" width="9" style="23"/>
    <col min="2834" max="2834" width="7.75" style="23" customWidth="1"/>
    <col min="2835" max="2835" width="13.125" style="23" customWidth="1"/>
    <col min="2836" max="2836" width="6.125" style="23" customWidth="1"/>
    <col min="2837" max="2837" width="9.75" style="23" customWidth="1"/>
    <col min="2838" max="2838" width="1.375" style="23" customWidth="1"/>
    <col min="2839" max="3078" width="9" style="23"/>
    <col min="3079" max="3079" width="1.375" style="23" customWidth="1"/>
    <col min="3080" max="3080" width="3.5" style="23" customWidth="1"/>
    <col min="3081" max="3081" width="22.125" style="23" customWidth="1"/>
    <col min="3082" max="3082" width="9.75" style="23" customWidth="1"/>
    <col min="3083" max="3083" width="7.375" style="23" customWidth="1"/>
    <col min="3084" max="3084" width="9" style="23"/>
    <col min="3085" max="3085" width="9.25" style="23" customWidth="1"/>
    <col min="3086" max="3086" width="3.5" style="23" customWidth="1"/>
    <col min="3087" max="3088" width="12.625" style="23" customWidth="1"/>
    <col min="3089" max="3089" width="9" style="23"/>
    <col min="3090" max="3090" width="7.75" style="23" customWidth="1"/>
    <col min="3091" max="3091" width="13.125" style="23" customWidth="1"/>
    <col min="3092" max="3092" width="6.125" style="23" customWidth="1"/>
    <col min="3093" max="3093" width="9.75" style="23" customWidth="1"/>
    <col min="3094" max="3094" width="1.375" style="23" customWidth="1"/>
    <col min="3095" max="3334" width="9" style="23"/>
    <col min="3335" max="3335" width="1.375" style="23" customWidth="1"/>
    <col min="3336" max="3336" width="3.5" style="23" customWidth="1"/>
    <col min="3337" max="3337" width="22.125" style="23" customWidth="1"/>
    <col min="3338" max="3338" width="9.75" style="23" customWidth="1"/>
    <col min="3339" max="3339" width="7.375" style="23" customWidth="1"/>
    <col min="3340" max="3340" width="9" style="23"/>
    <col min="3341" max="3341" width="9.25" style="23" customWidth="1"/>
    <col min="3342" max="3342" width="3.5" style="23" customWidth="1"/>
    <col min="3343" max="3344" width="12.625" style="23" customWidth="1"/>
    <col min="3345" max="3345" width="9" style="23"/>
    <col min="3346" max="3346" width="7.75" style="23" customWidth="1"/>
    <col min="3347" max="3347" width="13.125" style="23" customWidth="1"/>
    <col min="3348" max="3348" width="6.125" style="23" customWidth="1"/>
    <col min="3349" max="3349" width="9.75" style="23" customWidth="1"/>
    <col min="3350" max="3350" width="1.375" style="23" customWidth="1"/>
    <col min="3351" max="3590" width="9" style="23"/>
    <col min="3591" max="3591" width="1.375" style="23" customWidth="1"/>
    <col min="3592" max="3592" width="3.5" style="23" customWidth="1"/>
    <col min="3593" max="3593" width="22.125" style="23" customWidth="1"/>
    <col min="3594" max="3594" width="9.75" style="23" customWidth="1"/>
    <col min="3595" max="3595" width="7.375" style="23" customWidth="1"/>
    <col min="3596" max="3596" width="9" style="23"/>
    <col min="3597" max="3597" width="9.25" style="23" customWidth="1"/>
    <col min="3598" max="3598" width="3.5" style="23" customWidth="1"/>
    <col min="3599" max="3600" width="12.625" style="23" customWidth="1"/>
    <col min="3601" max="3601" width="9" style="23"/>
    <col min="3602" max="3602" width="7.75" style="23" customWidth="1"/>
    <col min="3603" max="3603" width="13.125" style="23" customWidth="1"/>
    <col min="3604" max="3604" width="6.125" style="23" customWidth="1"/>
    <col min="3605" max="3605" width="9.75" style="23" customWidth="1"/>
    <col min="3606" max="3606" width="1.375" style="23" customWidth="1"/>
    <col min="3607" max="3846" width="9" style="23"/>
    <col min="3847" max="3847" width="1.375" style="23" customWidth="1"/>
    <col min="3848" max="3848" width="3.5" style="23" customWidth="1"/>
    <col min="3849" max="3849" width="22.125" style="23" customWidth="1"/>
    <col min="3850" max="3850" width="9.75" style="23" customWidth="1"/>
    <col min="3851" max="3851" width="7.375" style="23" customWidth="1"/>
    <col min="3852" max="3852" width="9" style="23"/>
    <col min="3853" max="3853" width="9.25" style="23" customWidth="1"/>
    <col min="3854" max="3854" width="3.5" style="23" customWidth="1"/>
    <col min="3855" max="3856" width="12.625" style="23" customWidth="1"/>
    <col min="3857" max="3857" width="9" style="23"/>
    <col min="3858" max="3858" width="7.75" style="23" customWidth="1"/>
    <col min="3859" max="3859" width="13.125" style="23" customWidth="1"/>
    <col min="3860" max="3860" width="6.125" style="23" customWidth="1"/>
    <col min="3861" max="3861" width="9.75" style="23" customWidth="1"/>
    <col min="3862" max="3862" width="1.375" style="23" customWidth="1"/>
    <col min="3863" max="4102" width="9" style="23"/>
    <col min="4103" max="4103" width="1.375" style="23" customWidth="1"/>
    <col min="4104" max="4104" width="3.5" style="23" customWidth="1"/>
    <col min="4105" max="4105" width="22.125" style="23" customWidth="1"/>
    <col min="4106" max="4106" width="9.75" style="23" customWidth="1"/>
    <col min="4107" max="4107" width="7.375" style="23" customWidth="1"/>
    <col min="4108" max="4108" width="9" style="23"/>
    <col min="4109" max="4109" width="9.25" style="23" customWidth="1"/>
    <col min="4110" max="4110" width="3.5" style="23" customWidth="1"/>
    <col min="4111" max="4112" width="12.625" style="23" customWidth="1"/>
    <col min="4113" max="4113" width="9" style="23"/>
    <col min="4114" max="4114" width="7.75" style="23" customWidth="1"/>
    <col min="4115" max="4115" width="13.125" style="23" customWidth="1"/>
    <col min="4116" max="4116" width="6.125" style="23" customWidth="1"/>
    <col min="4117" max="4117" width="9.75" style="23" customWidth="1"/>
    <col min="4118" max="4118" width="1.375" style="23" customWidth="1"/>
    <col min="4119" max="4358" width="9" style="23"/>
    <col min="4359" max="4359" width="1.375" style="23" customWidth="1"/>
    <col min="4360" max="4360" width="3.5" style="23" customWidth="1"/>
    <col min="4361" max="4361" width="22.125" style="23" customWidth="1"/>
    <col min="4362" max="4362" width="9.75" style="23" customWidth="1"/>
    <col min="4363" max="4363" width="7.375" style="23" customWidth="1"/>
    <col min="4364" max="4364" width="9" style="23"/>
    <col min="4365" max="4365" width="9.25" style="23" customWidth="1"/>
    <col min="4366" max="4366" width="3.5" style="23" customWidth="1"/>
    <col min="4367" max="4368" width="12.625" style="23" customWidth="1"/>
    <col min="4369" max="4369" width="9" style="23"/>
    <col min="4370" max="4370" width="7.75" style="23" customWidth="1"/>
    <col min="4371" max="4371" width="13.125" style="23" customWidth="1"/>
    <col min="4372" max="4372" width="6.125" style="23" customWidth="1"/>
    <col min="4373" max="4373" width="9.75" style="23" customWidth="1"/>
    <col min="4374" max="4374" width="1.375" style="23" customWidth="1"/>
    <col min="4375" max="4614" width="9" style="23"/>
    <col min="4615" max="4615" width="1.375" style="23" customWidth="1"/>
    <col min="4616" max="4616" width="3.5" style="23" customWidth="1"/>
    <col min="4617" max="4617" width="22.125" style="23" customWidth="1"/>
    <col min="4618" max="4618" width="9.75" style="23" customWidth="1"/>
    <col min="4619" max="4619" width="7.375" style="23" customWidth="1"/>
    <col min="4620" max="4620" width="9" style="23"/>
    <col min="4621" max="4621" width="9.25" style="23" customWidth="1"/>
    <col min="4622" max="4622" width="3.5" style="23" customWidth="1"/>
    <col min="4623" max="4624" width="12.625" style="23" customWidth="1"/>
    <col min="4625" max="4625" width="9" style="23"/>
    <col min="4626" max="4626" width="7.75" style="23" customWidth="1"/>
    <col min="4627" max="4627" width="13.125" style="23" customWidth="1"/>
    <col min="4628" max="4628" width="6.125" style="23" customWidth="1"/>
    <col min="4629" max="4629" width="9.75" style="23" customWidth="1"/>
    <col min="4630" max="4630" width="1.375" style="23" customWidth="1"/>
    <col min="4631" max="4870" width="9" style="23"/>
    <col min="4871" max="4871" width="1.375" style="23" customWidth="1"/>
    <col min="4872" max="4872" width="3.5" style="23" customWidth="1"/>
    <col min="4873" max="4873" width="22.125" style="23" customWidth="1"/>
    <col min="4874" max="4874" width="9.75" style="23" customWidth="1"/>
    <col min="4875" max="4875" width="7.375" style="23" customWidth="1"/>
    <col min="4876" max="4876" width="9" style="23"/>
    <col min="4877" max="4877" width="9.25" style="23" customWidth="1"/>
    <col min="4878" max="4878" width="3.5" style="23" customWidth="1"/>
    <col min="4879" max="4880" width="12.625" style="23" customWidth="1"/>
    <col min="4881" max="4881" width="9" style="23"/>
    <col min="4882" max="4882" width="7.75" style="23" customWidth="1"/>
    <col min="4883" max="4883" width="13.125" style="23" customWidth="1"/>
    <col min="4884" max="4884" width="6.125" style="23" customWidth="1"/>
    <col min="4885" max="4885" width="9.75" style="23" customWidth="1"/>
    <col min="4886" max="4886" width="1.375" style="23" customWidth="1"/>
    <col min="4887" max="5126" width="9" style="23"/>
    <col min="5127" max="5127" width="1.375" style="23" customWidth="1"/>
    <col min="5128" max="5128" width="3.5" style="23" customWidth="1"/>
    <col min="5129" max="5129" width="22.125" style="23" customWidth="1"/>
    <col min="5130" max="5130" width="9.75" style="23" customWidth="1"/>
    <col min="5131" max="5131" width="7.375" style="23" customWidth="1"/>
    <col min="5132" max="5132" width="9" style="23"/>
    <col min="5133" max="5133" width="9.25" style="23" customWidth="1"/>
    <col min="5134" max="5134" width="3.5" style="23" customWidth="1"/>
    <col min="5135" max="5136" width="12.625" style="23" customWidth="1"/>
    <col min="5137" max="5137" width="9" style="23"/>
    <col min="5138" max="5138" width="7.75" style="23" customWidth="1"/>
    <col min="5139" max="5139" width="13.125" style="23" customWidth="1"/>
    <col min="5140" max="5140" width="6.125" style="23" customWidth="1"/>
    <col min="5141" max="5141" width="9.75" style="23" customWidth="1"/>
    <col min="5142" max="5142" width="1.375" style="23" customWidth="1"/>
    <col min="5143" max="5382" width="9" style="23"/>
    <col min="5383" max="5383" width="1.375" style="23" customWidth="1"/>
    <col min="5384" max="5384" width="3.5" style="23" customWidth="1"/>
    <col min="5385" max="5385" width="22.125" style="23" customWidth="1"/>
    <col min="5386" max="5386" width="9.75" style="23" customWidth="1"/>
    <col min="5387" max="5387" width="7.375" style="23" customWidth="1"/>
    <col min="5388" max="5388" width="9" style="23"/>
    <col min="5389" max="5389" width="9.25" style="23" customWidth="1"/>
    <col min="5390" max="5390" width="3.5" style="23" customWidth="1"/>
    <col min="5391" max="5392" width="12.625" style="23" customWidth="1"/>
    <col min="5393" max="5393" width="9" style="23"/>
    <col min="5394" max="5394" width="7.75" style="23" customWidth="1"/>
    <col min="5395" max="5395" width="13.125" style="23" customWidth="1"/>
    <col min="5396" max="5396" width="6.125" style="23" customWidth="1"/>
    <col min="5397" max="5397" width="9.75" style="23" customWidth="1"/>
    <col min="5398" max="5398" width="1.375" style="23" customWidth="1"/>
    <col min="5399" max="5638" width="9" style="23"/>
    <col min="5639" max="5639" width="1.375" style="23" customWidth="1"/>
    <col min="5640" max="5640" width="3.5" style="23" customWidth="1"/>
    <col min="5641" max="5641" width="22.125" style="23" customWidth="1"/>
    <col min="5642" max="5642" width="9.75" style="23" customWidth="1"/>
    <col min="5643" max="5643" width="7.375" style="23" customWidth="1"/>
    <col min="5644" max="5644" width="9" style="23"/>
    <col min="5645" max="5645" width="9.25" style="23" customWidth="1"/>
    <col min="5646" max="5646" width="3.5" style="23" customWidth="1"/>
    <col min="5647" max="5648" width="12.625" style="23" customWidth="1"/>
    <col min="5649" max="5649" width="9" style="23"/>
    <col min="5650" max="5650" width="7.75" style="23" customWidth="1"/>
    <col min="5651" max="5651" width="13.125" style="23" customWidth="1"/>
    <col min="5652" max="5652" width="6.125" style="23" customWidth="1"/>
    <col min="5653" max="5653" width="9.75" style="23" customWidth="1"/>
    <col min="5654" max="5654" width="1.375" style="23" customWidth="1"/>
    <col min="5655" max="5894" width="9" style="23"/>
    <col min="5895" max="5895" width="1.375" style="23" customWidth="1"/>
    <col min="5896" max="5896" width="3.5" style="23" customWidth="1"/>
    <col min="5897" max="5897" width="22.125" style="23" customWidth="1"/>
    <col min="5898" max="5898" width="9.75" style="23" customWidth="1"/>
    <col min="5899" max="5899" width="7.375" style="23" customWidth="1"/>
    <col min="5900" max="5900" width="9" style="23"/>
    <col min="5901" max="5901" width="9.25" style="23" customWidth="1"/>
    <col min="5902" max="5902" width="3.5" style="23" customWidth="1"/>
    <col min="5903" max="5904" width="12.625" style="23" customWidth="1"/>
    <col min="5905" max="5905" width="9" style="23"/>
    <col min="5906" max="5906" width="7.75" style="23" customWidth="1"/>
    <col min="5907" max="5907" width="13.125" style="23" customWidth="1"/>
    <col min="5908" max="5908" width="6.125" style="23" customWidth="1"/>
    <col min="5909" max="5909" width="9.75" style="23" customWidth="1"/>
    <col min="5910" max="5910" width="1.375" style="23" customWidth="1"/>
    <col min="5911" max="6150" width="9" style="23"/>
    <col min="6151" max="6151" width="1.375" style="23" customWidth="1"/>
    <col min="6152" max="6152" width="3.5" style="23" customWidth="1"/>
    <col min="6153" max="6153" width="22.125" style="23" customWidth="1"/>
    <col min="6154" max="6154" width="9.75" style="23" customWidth="1"/>
    <col min="6155" max="6155" width="7.375" style="23" customWidth="1"/>
    <col min="6156" max="6156" width="9" style="23"/>
    <col min="6157" max="6157" width="9.25" style="23" customWidth="1"/>
    <col min="6158" max="6158" width="3.5" style="23" customWidth="1"/>
    <col min="6159" max="6160" width="12.625" style="23" customWidth="1"/>
    <col min="6161" max="6161" width="9" style="23"/>
    <col min="6162" max="6162" width="7.75" style="23" customWidth="1"/>
    <col min="6163" max="6163" width="13.125" style="23" customWidth="1"/>
    <col min="6164" max="6164" width="6.125" style="23" customWidth="1"/>
    <col min="6165" max="6165" width="9.75" style="23" customWidth="1"/>
    <col min="6166" max="6166" width="1.375" style="23" customWidth="1"/>
    <col min="6167" max="6406" width="9" style="23"/>
    <col min="6407" max="6407" width="1.375" style="23" customWidth="1"/>
    <col min="6408" max="6408" width="3.5" style="23" customWidth="1"/>
    <col min="6409" max="6409" width="22.125" style="23" customWidth="1"/>
    <col min="6410" max="6410" width="9.75" style="23" customWidth="1"/>
    <col min="6411" max="6411" width="7.375" style="23" customWidth="1"/>
    <col min="6412" max="6412" width="9" style="23"/>
    <col min="6413" max="6413" width="9.25" style="23" customWidth="1"/>
    <col min="6414" max="6414" width="3.5" style="23" customWidth="1"/>
    <col min="6415" max="6416" width="12.625" style="23" customWidth="1"/>
    <col min="6417" max="6417" width="9" style="23"/>
    <col min="6418" max="6418" width="7.75" style="23" customWidth="1"/>
    <col min="6419" max="6419" width="13.125" style="23" customWidth="1"/>
    <col min="6420" max="6420" width="6.125" style="23" customWidth="1"/>
    <col min="6421" max="6421" width="9.75" style="23" customWidth="1"/>
    <col min="6422" max="6422" width="1.375" style="23" customWidth="1"/>
    <col min="6423" max="6662" width="9" style="23"/>
    <col min="6663" max="6663" width="1.375" style="23" customWidth="1"/>
    <col min="6664" max="6664" width="3.5" style="23" customWidth="1"/>
    <col min="6665" max="6665" width="22.125" style="23" customWidth="1"/>
    <col min="6666" max="6666" width="9.75" style="23" customWidth="1"/>
    <col min="6667" max="6667" width="7.375" style="23" customWidth="1"/>
    <col min="6668" max="6668" width="9" style="23"/>
    <col min="6669" max="6669" width="9.25" style="23" customWidth="1"/>
    <col min="6670" max="6670" width="3.5" style="23" customWidth="1"/>
    <col min="6671" max="6672" width="12.625" style="23" customWidth="1"/>
    <col min="6673" max="6673" width="9" style="23"/>
    <col min="6674" max="6674" width="7.75" style="23" customWidth="1"/>
    <col min="6675" max="6675" width="13.125" style="23" customWidth="1"/>
    <col min="6676" max="6676" width="6.125" style="23" customWidth="1"/>
    <col min="6677" max="6677" width="9.75" style="23" customWidth="1"/>
    <col min="6678" max="6678" width="1.375" style="23" customWidth="1"/>
    <col min="6679" max="6918" width="9" style="23"/>
    <col min="6919" max="6919" width="1.375" style="23" customWidth="1"/>
    <col min="6920" max="6920" width="3.5" style="23" customWidth="1"/>
    <col min="6921" max="6921" width="22.125" style="23" customWidth="1"/>
    <col min="6922" max="6922" width="9.75" style="23" customWidth="1"/>
    <col min="6923" max="6923" width="7.375" style="23" customWidth="1"/>
    <col min="6924" max="6924" width="9" style="23"/>
    <col min="6925" max="6925" width="9.25" style="23" customWidth="1"/>
    <col min="6926" max="6926" width="3.5" style="23" customWidth="1"/>
    <col min="6927" max="6928" width="12.625" style="23" customWidth="1"/>
    <col min="6929" max="6929" width="9" style="23"/>
    <col min="6930" max="6930" width="7.75" style="23" customWidth="1"/>
    <col min="6931" max="6931" width="13.125" style="23" customWidth="1"/>
    <col min="6932" max="6932" width="6.125" style="23" customWidth="1"/>
    <col min="6933" max="6933" width="9.75" style="23" customWidth="1"/>
    <col min="6934" max="6934" width="1.375" style="23" customWidth="1"/>
    <col min="6935" max="7174" width="9" style="23"/>
    <col min="7175" max="7175" width="1.375" style="23" customWidth="1"/>
    <col min="7176" max="7176" width="3.5" style="23" customWidth="1"/>
    <col min="7177" max="7177" width="22.125" style="23" customWidth="1"/>
    <col min="7178" max="7178" width="9.75" style="23" customWidth="1"/>
    <col min="7179" max="7179" width="7.375" style="23" customWidth="1"/>
    <col min="7180" max="7180" width="9" style="23"/>
    <col min="7181" max="7181" width="9.25" style="23" customWidth="1"/>
    <col min="7182" max="7182" width="3.5" style="23" customWidth="1"/>
    <col min="7183" max="7184" width="12.625" style="23" customWidth="1"/>
    <col min="7185" max="7185" width="9" style="23"/>
    <col min="7186" max="7186" width="7.75" style="23" customWidth="1"/>
    <col min="7187" max="7187" width="13.125" style="23" customWidth="1"/>
    <col min="7188" max="7188" width="6.125" style="23" customWidth="1"/>
    <col min="7189" max="7189" width="9.75" style="23" customWidth="1"/>
    <col min="7190" max="7190" width="1.375" style="23" customWidth="1"/>
    <col min="7191" max="7430" width="9" style="23"/>
    <col min="7431" max="7431" width="1.375" style="23" customWidth="1"/>
    <col min="7432" max="7432" width="3.5" style="23" customWidth="1"/>
    <col min="7433" max="7433" width="22.125" style="23" customWidth="1"/>
    <col min="7434" max="7434" width="9.75" style="23" customWidth="1"/>
    <col min="7435" max="7435" width="7.375" style="23" customWidth="1"/>
    <col min="7436" max="7436" width="9" style="23"/>
    <col min="7437" max="7437" width="9.25" style="23" customWidth="1"/>
    <col min="7438" max="7438" width="3.5" style="23" customWidth="1"/>
    <col min="7439" max="7440" width="12.625" style="23" customWidth="1"/>
    <col min="7441" max="7441" width="9" style="23"/>
    <col min="7442" max="7442" width="7.75" style="23" customWidth="1"/>
    <col min="7443" max="7443" width="13.125" style="23" customWidth="1"/>
    <col min="7444" max="7444" width="6.125" style="23" customWidth="1"/>
    <col min="7445" max="7445" width="9.75" style="23" customWidth="1"/>
    <col min="7446" max="7446" width="1.375" style="23" customWidth="1"/>
    <col min="7447" max="7686" width="9" style="23"/>
    <col min="7687" max="7687" width="1.375" style="23" customWidth="1"/>
    <col min="7688" max="7688" width="3.5" style="23" customWidth="1"/>
    <col min="7689" max="7689" width="22.125" style="23" customWidth="1"/>
    <col min="7690" max="7690" width="9.75" style="23" customWidth="1"/>
    <col min="7691" max="7691" width="7.375" style="23" customWidth="1"/>
    <col min="7692" max="7692" width="9" style="23"/>
    <col min="7693" max="7693" width="9.25" style="23" customWidth="1"/>
    <col min="7694" max="7694" width="3.5" style="23" customWidth="1"/>
    <col min="7695" max="7696" width="12.625" style="23" customWidth="1"/>
    <col min="7697" max="7697" width="9" style="23"/>
    <col min="7698" max="7698" width="7.75" style="23" customWidth="1"/>
    <col min="7699" max="7699" width="13.125" style="23" customWidth="1"/>
    <col min="7700" max="7700" width="6.125" style="23" customWidth="1"/>
    <col min="7701" max="7701" width="9.75" style="23" customWidth="1"/>
    <col min="7702" max="7702" width="1.375" style="23" customWidth="1"/>
    <col min="7703" max="7942" width="9" style="23"/>
    <col min="7943" max="7943" width="1.375" style="23" customWidth="1"/>
    <col min="7944" max="7944" width="3.5" style="23" customWidth="1"/>
    <col min="7945" max="7945" width="22.125" style="23" customWidth="1"/>
    <col min="7946" max="7946" width="9.75" style="23" customWidth="1"/>
    <col min="7947" max="7947" width="7.375" style="23" customWidth="1"/>
    <col min="7948" max="7948" width="9" style="23"/>
    <col min="7949" max="7949" width="9.25" style="23" customWidth="1"/>
    <col min="7950" max="7950" width="3.5" style="23" customWidth="1"/>
    <col min="7951" max="7952" width="12.625" style="23" customWidth="1"/>
    <col min="7953" max="7953" width="9" style="23"/>
    <col min="7954" max="7954" width="7.75" style="23" customWidth="1"/>
    <col min="7955" max="7955" width="13.125" style="23" customWidth="1"/>
    <col min="7956" max="7956" width="6.125" style="23" customWidth="1"/>
    <col min="7957" max="7957" width="9.75" style="23" customWidth="1"/>
    <col min="7958" max="7958" width="1.375" style="23" customWidth="1"/>
    <col min="7959" max="8198" width="9" style="23"/>
    <col min="8199" max="8199" width="1.375" style="23" customWidth="1"/>
    <col min="8200" max="8200" width="3.5" style="23" customWidth="1"/>
    <col min="8201" max="8201" width="22.125" style="23" customWidth="1"/>
    <col min="8202" max="8202" width="9.75" style="23" customWidth="1"/>
    <col min="8203" max="8203" width="7.375" style="23" customWidth="1"/>
    <col min="8204" max="8204" width="9" style="23"/>
    <col min="8205" max="8205" width="9.25" style="23" customWidth="1"/>
    <col min="8206" max="8206" width="3.5" style="23" customWidth="1"/>
    <col min="8207" max="8208" width="12.625" style="23" customWidth="1"/>
    <col min="8209" max="8209" width="9" style="23"/>
    <col min="8210" max="8210" width="7.75" style="23" customWidth="1"/>
    <col min="8211" max="8211" width="13.125" style="23" customWidth="1"/>
    <col min="8212" max="8212" width="6.125" style="23" customWidth="1"/>
    <col min="8213" max="8213" width="9.75" style="23" customWidth="1"/>
    <col min="8214" max="8214" width="1.375" style="23" customWidth="1"/>
    <col min="8215" max="8454" width="9" style="23"/>
    <col min="8455" max="8455" width="1.375" style="23" customWidth="1"/>
    <col min="8456" max="8456" width="3.5" style="23" customWidth="1"/>
    <col min="8457" max="8457" width="22.125" style="23" customWidth="1"/>
    <col min="8458" max="8458" width="9.75" style="23" customWidth="1"/>
    <col min="8459" max="8459" width="7.375" style="23" customWidth="1"/>
    <col min="8460" max="8460" width="9" style="23"/>
    <col min="8461" max="8461" width="9.25" style="23" customWidth="1"/>
    <col min="8462" max="8462" width="3.5" style="23" customWidth="1"/>
    <col min="8463" max="8464" width="12.625" style="23" customWidth="1"/>
    <col min="8465" max="8465" width="9" style="23"/>
    <col min="8466" max="8466" width="7.75" style="23" customWidth="1"/>
    <col min="8467" max="8467" width="13.125" style="23" customWidth="1"/>
    <col min="8468" max="8468" width="6.125" style="23" customWidth="1"/>
    <col min="8469" max="8469" width="9.75" style="23" customWidth="1"/>
    <col min="8470" max="8470" width="1.375" style="23" customWidth="1"/>
    <col min="8471" max="8710" width="9" style="23"/>
    <col min="8711" max="8711" width="1.375" style="23" customWidth="1"/>
    <col min="8712" max="8712" width="3.5" style="23" customWidth="1"/>
    <col min="8713" max="8713" width="22.125" style="23" customWidth="1"/>
    <col min="8714" max="8714" width="9.75" style="23" customWidth="1"/>
    <col min="8715" max="8715" width="7.375" style="23" customWidth="1"/>
    <col min="8716" max="8716" width="9" style="23"/>
    <col min="8717" max="8717" width="9.25" style="23" customWidth="1"/>
    <col min="8718" max="8718" width="3.5" style="23" customWidth="1"/>
    <col min="8719" max="8720" width="12.625" style="23" customWidth="1"/>
    <col min="8721" max="8721" width="9" style="23"/>
    <col min="8722" max="8722" width="7.75" style="23" customWidth="1"/>
    <col min="8723" max="8723" width="13.125" style="23" customWidth="1"/>
    <col min="8724" max="8724" width="6.125" style="23" customWidth="1"/>
    <col min="8725" max="8725" width="9.75" style="23" customWidth="1"/>
    <col min="8726" max="8726" width="1.375" style="23" customWidth="1"/>
    <col min="8727" max="8966" width="9" style="23"/>
    <col min="8967" max="8967" width="1.375" style="23" customWidth="1"/>
    <col min="8968" max="8968" width="3.5" style="23" customWidth="1"/>
    <col min="8969" max="8969" width="22.125" style="23" customWidth="1"/>
    <col min="8970" max="8970" width="9.75" style="23" customWidth="1"/>
    <col min="8971" max="8971" width="7.375" style="23" customWidth="1"/>
    <col min="8972" max="8972" width="9" style="23"/>
    <col min="8973" max="8973" width="9.25" style="23" customWidth="1"/>
    <col min="8974" max="8974" width="3.5" style="23" customWidth="1"/>
    <col min="8975" max="8976" width="12.625" style="23" customWidth="1"/>
    <col min="8977" max="8977" width="9" style="23"/>
    <col min="8978" max="8978" width="7.75" style="23" customWidth="1"/>
    <col min="8979" max="8979" width="13.125" style="23" customWidth="1"/>
    <col min="8980" max="8980" width="6.125" style="23" customWidth="1"/>
    <col min="8981" max="8981" width="9.75" style="23" customWidth="1"/>
    <col min="8982" max="8982" width="1.375" style="23" customWidth="1"/>
    <col min="8983" max="9222" width="9" style="23"/>
    <col min="9223" max="9223" width="1.375" style="23" customWidth="1"/>
    <col min="9224" max="9224" width="3.5" style="23" customWidth="1"/>
    <col min="9225" max="9225" width="22.125" style="23" customWidth="1"/>
    <col min="9226" max="9226" width="9.75" style="23" customWidth="1"/>
    <col min="9227" max="9227" width="7.375" style="23" customWidth="1"/>
    <col min="9228" max="9228" width="9" style="23"/>
    <col min="9229" max="9229" width="9.25" style="23" customWidth="1"/>
    <col min="9230" max="9230" width="3.5" style="23" customWidth="1"/>
    <col min="9231" max="9232" width="12.625" style="23" customWidth="1"/>
    <col min="9233" max="9233" width="9" style="23"/>
    <col min="9234" max="9234" width="7.75" style="23" customWidth="1"/>
    <col min="9235" max="9235" width="13.125" style="23" customWidth="1"/>
    <col min="9236" max="9236" width="6.125" style="23" customWidth="1"/>
    <col min="9237" max="9237" width="9.75" style="23" customWidth="1"/>
    <col min="9238" max="9238" width="1.375" style="23" customWidth="1"/>
    <col min="9239" max="9478" width="9" style="23"/>
    <col min="9479" max="9479" width="1.375" style="23" customWidth="1"/>
    <col min="9480" max="9480" width="3.5" style="23" customWidth="1"/>
    <col min="9481" max="9481" width="22.125" style="23" customWidth="1"/>
    <col min="9482" max="9482" width="9.75" style="23" customWidth="1"/>
    <col min="9483" max="9483" width="7.375" style="23" customWidth="1"/>
    <col min="9484" max="9484" width="9" style="23"/>
    <col min="9485" max="9485" width="9.25" style="23" customWidth="1"/>
    <col min="9486" max="9486" width="3.5" style="23" customWidth="1"/>
    <col min="9487" max="9488" width="12.625" style="23" customWidth="1"/>
    <col min="9489" max="9489" width="9" style="23"/>
    <col min="9490" max="9490" width="7.75" style="23" customWidth="1"/>
    <col min="9491" max="9491" width="13.125" style="23" customWidth="1"/>
    <col min="9492" max="9492" width="6.125" style="23" customWidth="1"/>
    <col min="9493" max="9493" width="9.75" style="23" customWidth="1"/>
    <col min="9494" max="9494" width="1.375" style="23" customWidth="1"/>
    <col min="9495" max="9734" width="9" style="23"/>
    <col min="9735" max="9735" width="1.375" style="23" customWidth="1"/>
    <col min="9736" max="9736" width="3.5" style="23" customWidth="1"/>
    <col min="9737" max="9737" width="22.125" style="23" customWidth="1"/>
    <col min="9738" max="9738" width="9.75" style="23" customWidth="1"/>
    <col min="9739" max="9739" width="7.375" style="23" customWidth="1"/>
    <col min="9740" max="9740" width="9" style="23"/>
    <col min="9741" max="9741" width="9.25" style="23" customWidth="1"/>
    <col min="9742" max="9742" width="3.5" style="23" customWidth="1"/>
    <col min="9743" max="9744" width="12.625" style="23" customWidth="1"/>
    <col min="9745" max="9745" width="9" style="23"/>
    <col min="9746" max="9746" width="7.75" style="23" customWidth="1"/>
    <col min="9747" max="9747" width="13.125" style="23" customWidth="1"/>
    <col min="9748" max="9748" width="6.125" style="23" customWidth="1"/>
    <col min="9749" max="9749" width="9.75" style="23" customWidth="1"/>
    <col min="9750" max="9750" width="1.375" style="23" customWidth="1"/>
    <col min="9751" max="9990" width="9" style="23"/>
    <col min="9991" max="9991" width="1.375" style="23" customWidth="1"/>
    <col min="9992" max="9992" width="3.5" style="23" customWidth="1"/>
    <col min="9993" max="9993" width="22.125" style="23" customWidth="1"/>
    <col min="9994" max="9994" width="9.75" style="23" customWidth="1"/>
    <col min="9995" max="9995" width="7.375" style="23" customWidth="1"/>
    <col min="9996" max="9996" width="9" style="23"/>
    <col min="9997" max="9997" width="9.25" style="23" customWidth="1"/>
    <col min="9998" max="9998" width="3.5" style="23" customWidth="1"/>
    <col min="9999" max="10000" width="12.625" style="23" customWidth="1"/>
    <col min="10001" max="10001" width="9" style="23"/>
    <col min="10002" max="10002" width="7.75" style="23" customWidth="1"/>
    <col min="10003" max="10003" width="13.125" style="23" customWidth="1"/>
    <col min="10004" max="10004" width="6.125" style="23" customWidth="1"/>
    <col min="10005" max="10005" width="9.75" style="23" customWidth="1"/>
    <col min="10006" max="10006" width="1.375" style="23" customWidth="1"/>
    <col min="10007" max="10246" width="9" style="23"/>
    <col min="10247" max="10247" width="1.375" style="23" customWidth="1"/>
    <col min="10248" max="10248" width="3.5" style="23" customWidth="1"/>
    <col min="10249" max="10249" width="22.125" style="23" customWidth="1"/>
    <col min="10250" max="10250" width="9.75" style="23" customWidth="1"/>
    <col min="10251" max="10251" width="7.375" style="23" customWidth="1"/>
    <col min="10252" max="10252" width="9" style="23"/>
    <col min="10253" max="10253" width="9.25" style="23" customWidth="1"/>
    <col min="10254" max="10254" width="3.5" style="23" customWidth="1"/>
    <col min="10255" max="10256" width="12.625" style="23" customWidth="1"/>
    <col min="10257" max="10257" width="9" style="23"/>
    <col min="10258" max="10258" width="7.75" style="23" customWidth="1"/>
    <col min="10259" max="10259" width="13.125" style="23" customWidth="1"/>
    <col min="10260" max="10260" width="6.125" style="23" customWidth="1"/>
    <col min="10261" max="10261" width="9.75" style="23" customWidth="1"/>
    <col min="10262" max="10262" width="1.375" style="23" customWidth="1"/>
    <col min="10263" max="10502" width="9" style="23"/>
    <col min="10503" max="10503" width="1.375" style="23" customWidth="1"/>
    <col min="10504" max="10504" width="3.5" style="23" customWidth="1"/>
    <col min="10505" max="10505" width="22.125" style="23" customWidth="1"/>
    <col min="10506" max="10506" width="9.75" style="23" customWidth="1"/>
    <col min="10507" max="10507" width="7.375" style="23" customWidth="1"/>
    <col min="10508" max="10508" width="9" style="23"/>
    <col min="10509" max="10509" width="9.25" style="23" customWidth="1"/>
    <col min="10510" max="10510" width="3.5" style="23" customWidth="1"/>
    <col min="10511" max="10512" width="12.625" style="23" customWidth="1"/>
    <col min="10513" max="10513" width="9" style="23"/>
    <col min="10514" max="10514" width="7.75" style="23" customWidth="1"/>
    <col min="10515" max="10515" width="13.125" style="23" customWidth="1"/>
    <col min="10516" max="10516" width="6.125" style="23" customWidth="1"/>
    <col min="10517" max="10517" width="9.75" style="23" customWidth="1"/>
    <col min="10518" max="10518" width="1.375" style="23" customWidth="1"/>
    <col min="10519" max="10758" width="9" style="23"/>
    <col min="10759" max="10759" width="1.375" style="23" customWidth="1"/>
    <col min="10760" max="10760" width="3.5" style="23" customWidth="1"/>
    <col min="10761" max="10761" width="22.125" style="23" customWidth="1"/>
    <col min="10762" max="10762" width="9.75" style="23" customWidth="1"/>
    <col min="10763" max="10763" width="7.375" style="23" customWidth="1"/>
    <col min="10764" max="10764" width="9" style="23"/>
    <col min="10765" max="10765" width="9.25" style="23" customWidth="1"/>
    <col min="10766" max="10766" width="3.5" style="23" customWidth="1"/>
    <col min="10767" max="10768" width="12.625" style="23" customWidth="1"/>
    <col min="10769" max="10769" width="9" style="23"/>
    <col min="10770" max="10770" width="7.75" style="23" customWidth="1"/>
    <col min="10771" max="10771" width="13.125" style="23" customWidth="1"/>
    <col min="10772" max="10772" width="6.125" style="23" customWidth="1"/>
    <col min="10773" max="10773" width="9.75" style="23" customWidth="1"/>
    <col min="10774" max="10774" width="1.375" style="23" customWidth="1"/>
    <col min="10775" max="11014" width="9" style="23"/>
    <col min="11015" max="11015" width="1.375" style="23" customWidth="1"/>
    <col min="11016" max="11016" width="3.5" style="23" customWidth="1"/>
    <col min="11017" max="11017" width="22.125" style="23" customWidth="1"/>
    <col min="11018" max="11018" width="9.75" style="23" customWidth="1"/>
    <col min="11019" max="11019" width="7.375" style="23" customWidth="1"/>
    <col min="11020" max="11020" width="9" style="23"/>
    <col min="11021" max="11021" width="9.25" style="23" customWidth="1"/>
    <col min="11022" max="11022" width="3.5" style="23" customWidth="1"/>
    <col min="11023" max="11024" width="12.625" style="23" customWidth="1"/>
    <col min="11025" max="11025" width="9" style="23"/>
    <col min="11026" max="11026" width="7.75" style="23" customWidth="1"/>
    <col min="11027" max="11027" width="13.125" style="23" customWidth="1"/>
    <col min="11028" max="11028" width="6.125" style="23" customWidth="1"/>
    <col min="11029" max="11029" width="9.75" style="23" customWidth="1"/>
    <col min="11030" max="11030" width="1.375" style="23" customWidth="1"/>
    <col min="11031" max="11270" width="9" style="23"/>
    <col min="11271" max="11271" width="1.375" style="23" customWidth="1"/>
    <col min="11272" max="11272" width="3.5" style="23" customWidth="1"/>
    <col min="11273" max="11273" width="22.125" style="23" customWidth="1"/>
    <col min="11274" max="11274" width="9.75" style="23" customWidth="1"/>
    <col min="11275" max="11275" width="7.375" style="23" customWidth="1"/>
    <col min="11276" max="11276" width="9" style="23"/>
    <col min="11277" max="11277" width="9.25" style="23" customWidth="1"/>
    <col min="11278" max="11278" width="3.5" style="23" customWidth="1"/>
    <col min="11279" max="11280" width="12.625" style="23" customWidth="1"/>
    <col min="11281" max="11281" width="9" style="23"/>
    <col min="11282" max="11282" width="7.75" style="23" customWidth="1"/>
    <col min="11283" max="11283" width="13.125" style="23" customWidth="1"/>
    <col min="11284" max="11284" width="6.125" style="23" customWidth="1"/>
    <col min="11285" max="11285" width="9.75" style="23" customWidth="1"/>
    <col min="11286" max="11286" width="1.375" style="23" customWidth="1"/>
    <col min="11287" max="11526" width="9" style="23"/>
    <col min="11527" max="11527" width="1.375" style="23" customWidth="1"/>
    <col min="11528" max="11528" width="3.5" style="23" customWidth="1"/>
    <col min="11529" max="11529" width="22.125" style="23" customWidth="1"/>
    <col min="11530" max="11530" width="9.75" style="23" customWidth="1"/>
    <col min="11531" max="11531" width="7.375" style="23" customWidth="1"/>
    <col min="11532" max="11532" width="9" style="23"/>
    <col min="11533" max="11533" width="9.25" style="23" customWidth="1"/>
    <col min="11534" max="11534" width="3.5" style="23" customWidth="1"/>
    <col min="11535" max="11536" width="12.625" style="23" customWidth="1"/>
    <col min="11537" max="11537" width="9" style="23"/>
    <col min="11538" max="11538" width="7.75" style="23" customWidth="1"/>
    <col min="11539" max="11539" width="13.125" style="23" customWidth="1"/>
    <col min="11540" max="11540" width="6.125" style="23" customWidth="1"/>
    <col min="11541" max="11541" width="9.75" style="23" customWidth="1"/>
    <col min="11542" max="11542" width="1.375" style="23" customWidth="1"/>
    <col min="11543" max="11782" width="9" style="23"/>
    <col min="11783" max="11783" width="1.375" style="23" customWidth="1"/>
    <col min="11784" max="11784" width="3.5" style="23" customWidth="1"/>
    <col min="11785" max="11785" width="22.125" style="23" customWidth="1"/>
    <col min="11786" max="11786" width="9.75" style="23" customWidth="1"/>
    <col min="11787" max="11787" width="7.375" style="23" customWidth="1"/>
    <col min="11788" max="11788" width="9" style="23"/>
    <col min="11789" max="11789" width="9.25" style="23" customWidth="1"/>
    <col min="11790" max="11790" width="3.5" style="23" customWidth="1"/>
    <col min="11791" max="11792" width="12.625" style="23" customWidth="1"/>
    <col min="11793" max="11793" width="9" style="23"/>
    <col min="11794" max="11794" width="7.75" style="23" customWidth="1"/>
    <col min="11795" max="11795" width="13.125" style="23" customWidth="1"/>
    <col min="11796" max="11796" width="6.125" style="23" customWidth="1"/>
    <col min="11797" max="11797" width="9.75" style="23" customWidth="1"/>
    <col min="11798" max="11798" width="1.375" style="23" customWidth="1"/>
    <col min="11799" max="12038" width="9" style="23"/>
    <col min="12039" max="12039" width="1.375" style="23" customWidth="1"/>
    <col min="12040" max="12040" width="3.5" style="23" customWidth="1"/>
    <col min="12041" max="12041" width="22.125" style="23" customWidth="1"/>
    <col min="12042" max="12042" width="9.75" style="23" customWidth="1"/>
    <col min="12043" max="12043" width="7.375" style="23" customWidth="1"/>
    <col min="12044" max="12044" width="9" style="23"/>
    <col min="12045" max="12045" width="9.25" style="23" customWidth="1"/>
    <col min="12046" max="12046" width="3.5" style="23" customWidth="1"/>
    <col min="12047" max="12048" width="12.625" style="23" customWidth="1"/>
    <col min="12049" max="12049" width="9" style="23"/>
    <col min="12050" max="12050" width="7.75" style="23" customWidth="1"/>
    <col min="12051" max="12051" width="13.125" style="23" customWidth="1"/>
    <col min="12052" max="12052" width="6.125" style="23" customWidth="1"/>
    <col min="12053" max="12053" width="9.75" style="23" customWidth="1"/>
    <col min="12054" max="12054" width="1.375" style="23" customWidth="1"/>
    <col min="12055" max="12294" width="9" style="23"/>
    <col min="12295" max="12295" width="1.375" style="23" customWidth="1"/>
    <col min="12296" max="12296" width="3.5" style="23" customWidth="1"/>
    <col min="12297" max="12297" width="22.125" style="23" customWidth="1"/>
    <col min="12298" max="12298" width="9.75" style="23" customWidth="1"/>
    <col min="12299" max="12299" width="7.375" style="23" customWidth="1"/>
    <col min="12300" max="12300" width="9" style="23"/>
    <col min="12301" max="12301" width="9.25" style="23" customWidth="1"/>
    <col min="12302" max="12302" width="3.5" style="23" customWidth="1"/>
    <col min="12303" max="12304" width="12.625" style="23" customWidth="1"/>
    <col min="12305" max="12305" width="9" style="23"/>
    <col min="12306" max="12306" width="7.75" style="23" customWidth="1"/>
    <col min="12307" max="12307" width="13.125" style="23" customWidth="1"/>
    <col min="12308" max="12308" width="6.125" style="23" customWidth="1"/>
    <col min="12309" max="12309" width="9.75" style="23" customWidth="1"/>
    <col min="12310" max="12310" width="1.375" style="23" customWidth="1"/>
    <col min="12311" max="12550" width="9" style="23"/>
    <col min="12551" max="12551" width="1.375" style="23" customWidth="1"/>
    <col min="12552" max="12552" width="3.5" style="23" customWidth="1"/>
    <col min="12553" max="12553" width="22.125" style="23" customWidth="1"/>
    <col min="12554" max="12554" width="9.75" style="23" customWidth="1"/>
    <col min="12555" max="12555" width="7.375" style="23" customWidth="1"/>
    <col min="12556" max="12556" width="9" style="23"/>
    <col min="12557" max="12557" width="9.25" style="23" customWidth="1"/>
    <col min="12558" max="12558" width="3.5" style="23" customWidth="1"/>
    <col min="12559" max="12560" width="12.625" style="23" customWidth="1"/>
    <col min="12561" max="12561" width="9" style="23"/>
    <col min="12562" max="12562" width="7.75" style="23" customWidth="1"/>
    <col min="12563" max="12563" width="13.125" style="23" customWidth="1"/>
    <col min="12564" max="12564" width="6.125" style="23" customWidth="1"/>
    <col min="12565" max="12565" width="9.75" style="23" customWidth="1"/>
    <col min="12566" max="12566" width="1.375" style="23" customWidth="1"/>
    <col min="12567" max="12806" width="9" style="23"/>
    <col min="12807" max="12807" width="1.375" style="23" customWidth="1"/>
    <col min="12808" max="12808" width="3.5" style="23" customWidth="1"/>
    <col min="12809" max="12809" width="22.125" style="23" customWidth="1"/>
    <col min="12810" max="12810" width="9.75" style="23" customWidth="1"/>
    <col min="12811" max="12811" width="7.375" style="23" customWidth="1"/>
    <col min="12812" max="12812" width="9" style="23"/>
    <col min="12813" max="12813" width="9.25" style="23" customWidth="1"/>
    <col min="12814" max="12814" width="3.5" style="23" customWidth="1"/>
    <col min="12815" max="12816" width="12.625" style="23" customWidth="1"/>
    <col min="12817" max="12817" width="9" style="23"/>
    <col min="12818" max="12818" width="7.75" style="23" customWidth="1"/>
    <col min="12819" max="12819" width="13.125" style="23" customWidth="1"/>
    <col min="12820" max="12820" width="6.125" style="23" customWidth="1"/>
    <col min="12821" max="12821" width="9.75" style="23" customWidth="1"/>
    <col min="12822" max="12822" width="1.375" style="23" customWidth="1"/>
    <col min="12823" max="13062" width="9" style="23"/>
    <col min="13063" max="13063" width="1.375" style="23" customWidth="1"/>
    <col min="13064" max="13064" width="3.5" style="23" customWidth="1"/>
    <col min="13065" max="13065" width="22.125" style="23" customWidth="1"/>
    <col min="13066" max="13066" width="9.75" style="23" customWidth="1"/>
    <col min="13067" max="13067" width="7.375" style="23" customWidth="1"/>
    <col min="13068" max="13068" width="9" style="23"/>
    <col min="13069" max="13069" width="9.25" style="23" customWidth="1"/>
    <col min="13070" max="13070" width="3.5" style="23" customWidth="1"/>
    <col min="13071" max="13072" width="12.625" style="23" customWidth="1"/>
    <col min="13073" max="13073" width="9" style="23"/>
    <col min="13074" max="13074" width="7.75" style="23" customWidth="1"/>
    <col min="13075" max="13075" width="13.125" style="23" customWidth="1"/>
    <col min="13076" max="13076" width="6.125" style="23" customWidth="1"/>
    <col min="13077" max="13077" width="9.75" style="23" customWidth="1"/>
    <col min="13078" max="13078" width="1.375" style="23" customWidth="1"/>
    <col min="13079" max="13318" width="9" style="23"/>
    <col min="13319" max="13319" width="1.375" style="23" customWidth="1"/>
    <col min="13320" max="13320" width="3.5" style="23" customWidth="1"/>
    <col min="13321" max="13321" width="22.125" style="23" customWidth="1"/>
    <col min="13322" max="13322" width="9.75" style="23" customWidth="1"/>
    <col min="13323" max="13323" width="7.375" style="23" customWidth="1"/>
    <col min="13324" max="13324" width="9" style="23"/>
    <col min="13325" max="13325" width="9.25" style="23" customWidth="1"/>
    <col min="13326" max="13326" width="3.5" style="23" customWidth="1"/>
    <col min="13327" max="13328" width="12.625" style="23" customWidth="1"/>
    <col min="13329" max="13329" width="9" style="23"/>
    <col min="13330" max="13330" width="7.75" style="23" customWidth="1"/>
    <col min="13331" max="13331" width="13.125" style="23" customWidth="1"/>
    <col min="13332" max="13332" width="6.125" style="23" customWidth="1"/>
    <col min="13333" max="13333" width="9.75" style="23" customWidth="1"/>
    <col min="13334" max="13334" width="1.375" style="23" customWidth="1"/>
    <col min="13335" max="13574" width="9" style="23"/>
    <col min="13575" max="13575" width="1.375" style="23" customWidth="1"/>
    <col min="13576" max="13576" width="3.5" style="23" customWidth="1"/>
    <col min="13577" max="13577" width="22.125" style="23" customWidth="1"/>
    <col min="13578" max="13578" width="9.75" style="23" customWidth="1"/>
    <col min="13579" max="13579" width="7.375" style="23" customWidth="1"/>
    <col min="13580" max="13580" width="9" style="23"/>
    <col min="13581" max="13581" width="9.25" style="23" customWidth="1"/>
    <col min="13582" max="13582" width="3.5" style="23" customWidth="1"/>
    <col min="13583" max="13584" width="12.625" style="23" customWidth="1"/>
    <col min="13585" max="13585" width="9" style="23"/>
    <col min="13586" max="13586" width="7.75" style="23" customWidth="1"/>
    <col min="13587" max="13587" width="13.125" style="23" customWidth="1"/>
    <col min="13588" max="13588" width="6.125" style="23" customWidth="1"/>
    <col min="13589" max="13589" width="9.75" style="23" customWidth="1"/>
    <col min="13590" max="13590" width="1.375" style="23" customWidth="1"/>
    <col min="13591" max="13830" width="9" style="23"/>
    <col min="13831" max="13831" width="1.375" style="23" customWidth="1"/>
    <col min="13832" max="13832" width="3.5" style="23" customWidth="1"/>
    <col min="13833" max="13833" width="22.125" style="23" customWidth="1"/>
    <col min="13834" max="13834" width="9.75" style="23" customWidth="1"/>
    <col min="13835" max="13835" width="7.375" style="23" customWidth="1"/>
    <col min="13836" max="13836" width="9" style="23"/>
    <col min="13837" max="13837" width="9.25" style="23" customWidth="1"/>
    <col min="13838" max="13838" width="3.5" style="23" customWidth="1"/>
    <col min="13839" max="13840" width="12.625" style="23" customWidth="1"/>
    <col min="13841" max="13841" width="9" style="23"/>
    <col min="13842" max="13842" width="7.75" style="23" customWidth="1"/>
    <col min="13843" max="13843" width="13.125" style="23" customWidth="1"/>
    <col min="13844" max="13844" width="6.125" style="23" customWidth="1"/>
    <col min="13845" max="13845" width="9.75" style="23" customWidth="1"/>
    <col min="13846" max="13846" width="1.375" style="23" customWidth="1"/>
    <col min="13847" max="14086" width="9" style="23"/>
    <col min="14087" max="14087" width="1.375" style="23" customWidth="1"/>
    <col min="14088" max="14088" width="3.5" style="23" customWidth="1"/>
    <col min="14089" max="14089" width="22.125" style="23" customWidth="1"/>
    <col min="14090" max="14090" width="9.75" style="23" customWidth="1"/>
    <col min="14091" max="14091" width="7.375" style="23" customWidth="1"/>
    <col min="14092" max="14092" width="9" style="23"/>
    <col min="14093" max="14093" width="9.25" style="23" customWidth="1"/>
    <col min="14094" max="14094" width="3.5" style="23" customWidth="1"/>
    <col min="14095" max="14096" width="12.625" style="23" customWidth="1"/>
    <col min="14097" max="14097" width="9" style="23"/>
    <col min="14098" max="14098" width="7.75" style="23" customWidth="1"/>
    <col min="14099" max="14099" width="13.125" style="23" customWidth="1"/>
    <col min="14100" max="14100" width="6.125" style="23" customWidth="1"/>
    <col min="14101" max="14101" width="9.75" style="23" customWidth="1"/>
    <col min="14102" max="14102" width="1.375" style="23" customWidth="1"/>
    <col min="14103" max="14342" width="9" style="23"/>
    <col min="14343" max="14343" width="1.375" style="23" customWidth="1"/>
    <col min="14344" max="14344" width="3.5" style="23" customWidth="1"/>
    <col min="14345" max="14345" width="22.125" style="23" customWidth="1"/>
    <col min="14346" max="14346" width="9.75" style="23" customWidth="1"/>
    <col min="14347" max="14347" width="7.375" style="23" customWidth="1"/>
    <col min="14348" max="14348" width="9" style="23"/>
    <col min="14349" max="14349" width="9.25" style="23" customWidth="1"/>
    <col min="14350" max="14350" width="3.5" style="23" customWidth="1"/>
    <col min="14351" max="14352" width="12.625" style="23" customWidth="1"/>
    <col min="14353" max="14353" width="9" style="23"/>
    <col min="14354" max="14354" width="7.75" style="23" customWidth="1"/>
    <col min="14355" max="14355" width="13.125" style="23" customWidth="1"/>
    <col min="14356" max="14356" width="6.125" style="23" customWidth="1"/>
    <col min="14357" max="14357" width="9.75" style="23" customWidth="1"/>
    <col min="14358" max="14358" width="1.375" style="23" customWidth="1"/>
    <col min="14359" max="14598" width="9" style="23"/>
    <col min="14599" max="14599" width="1.375" style="23" customWidth="1"/>
    <col min="14600" max="14600" width="3.5" style="23" customWidth="1"/>
    <col min="14601" max="14601" width="22.125" style="23" customWidth="1"/>
    <col min="14602" max="14602" width="9.75" style="23" customWidth="1"/>
    <col min="14603" max="14603" width="7.375" style="23" customWidth="1"/>
    <col min="14604" max="14604" width="9" style="23"/>
    <col min="14605" max="14605" width="9.25" style="23" customWidth="1"/>
    <col min="14606" max="14606" width="3.5" style="23" customWidth="1"/>
    <col min="14607" max="14608" width="12.625" style="23" customWidth="1"/>
    <col min="14609" max="14609" width="9" style="23"/>
    <col min="14610" max="14610" width="7.75" style="23" customWidth="1"/>
    <col min="14611" max="14611" width="13.125" style="23" customWidth="1"/>
    <col min="14612" max="14612" width="6.125" style="23" customWidth="1"/>
    <col min="14613" max="14613" width="9.75" style="23" customWidth="1"/>
    <col min="14614" max="14614" width="1.375" style="23" customWidth="1"/>
    <col min="14615" max="14854" width="9" style="23"/>
    <col min="14855" max="14855" width="1.375" style="23" customWidth="1"/>
    <col min="14856" max="14856" width="3.5" style="23" customWidth="1"/>
    <col min="14857" max="14857" width="22.125" style="23" customWidth="1"/>
    <col min="14858" max="14858" width="9.75" style="23" customWidth="1"/>
    <col min="14859" max="14859" width="7.375" style="23" customWidth="1"/>
    <col min="14860" max="14860" width="9" style="23"/>
    <col min="14861" max="14861" width="9.25" style="23" customWidth="1"/>
    <col min="14862" max="14862" width="3.5" style="23" customWidth="1"/>
    <col min="14863" max="14864" width="12.625" style="23" customWidth="1"/>
    <col min="14865" max="14865" width="9" style="23"/>
    <col min="14866" max="14866" width="7.75" style="23" customWidth="1"/>
    <col min="14867" max="14867" width="13.125" style="23" customWidth="1"/>
    <col min="14868" max="14868" width="6.125" style="23" customWidth="1"/>
    <col min="14869" max="14869" width="9.75" style="23" customWidth="1"/>
    <col min="14870" max="14870" width="1.375" style="23" customWidth="1"/>
    <col min="14871" max="15110" width="9" style="23"/>
    <col min="15111" max="15111" width="1.375" style="23" customWidth="1"/>
    <col min="15112" max="15112" width="3.5" style="23" customWidth="1"/>
    <col min="15113" max="15113" width="22.125" style="23" customWidth="1"/>
    <col min="15114" max="15114" width="9.75" style="23" customWidth="1"/>
    <col min="15115" max="15115" width="7.375" style="23" customWidth="1"/>
    <col min="15116" max="15116" width="9" style="23"/>
    <col min="15117" max="15117" width="9.25" style="23" customWidth="1"/>
    <col min="15118" max="15118" width="3.5" style="23" customWidth="1"/>
    <col min="15119" max="15120" width="12.625" style="23" customWidth="1"/>
    <col min="15121" max="15121" width="9" style="23"/>
    <col min="15122" max="15122" width="7.75" style="23" customWidth="1"/>
    <col min="15123" max="15123" width="13.125" style="23" customWidth="1"/>
    <col min="15124" max="15124" width="6.125" style="23" customWidth="1"/>
    <col min="15125" max="15125" width="9.75" style="23" customWidth="1"/>
    <col min="15126" max="15126" width="1.375" style="23" customWidth="1"/>
    <col min="15127" max="15366" width="9" style="23"/>
    <col min="15367" max="15367" width="1.375" style="23" customWidth="1"/>
    <col min="15368" max="15368" width="3.5" style="23" customWidth="1"/>
    <col min="15369" max="15369" width="22.125" style="23" customWidth="1"/>
    <col min="15370" max="15370" width="9.75" style="23" customWidth="1"/>
    <col min="15371" max="15371" width="7.375" style="23" customWidth="1"/>
    <col min="15372" max="15372" width="9" style="23"/>
    <col min="15373" max="15373" width="9.25" style="23" customWidth="1"/>
    <col min="15374" max="15374" width="3.5" style="23" customWidth="1"/>
    <col min="15375" max="15376" width="12.625" style="23" customWidth="1"/>
    <col min="15377" max="15377" width="9" style="23"/>
    <col min="15378" max="15378" width="7.75" style="23" customWidth="1"/>
    <col min="15379" max="15379" width="13.125" style="23" customWidth="1"/>
    <col min="15380" max="15380" width="6.125" style="23" customWidth="1"/>
    <col min="15381" max="15381" width="9.75" style="23" customWidth="1"/>
    <col min="15382" max="15382" width="1.375" style="23" customWidth="1"/>
    <col min="15383" max="15622" width="9" style="23"/>
    <col min="15623" max="15623" width="1.375" style="23" customWidth="1"/>
    <col min="15624" max="15624" width="3.5" style="23" customWidth="1"/>
    <col min="15625" max="15625" width="22.125" style="23" customWidth="1"/>
    <col min="15626" max="15626" width="9.75" style="23" customWidth="1"/>
    <col min="15627" max="15627" width="7.375" style="23" customWidth="1"/>
    <col min="15628" max="15628" width="9" style="23"/>
    <col min="15629" max="15629" width="9.25" style="23" customWidth="1"/>
    <col min="15630" max="15630" width="3.5" style="23" customWidth="1"/>
    <col min="15631" max="15632" width="12.625" style="23" customWidth="1"/>
    <col min="15633" max="15633" width="9" style="23"/>
    <col min="15634" max="15634" width="7.75" style="23" customWidth="1"/>
    <col min="15635" max="15635" width="13.125" style="23" customWidth="1"/>
    <col min="15636" max="15636" width="6.125" style="23" customWidth="1"/>
    <col min="15637" max="15637" width="9.75" style="23" customWidth="1"/>
    <col min="15638" max="15638" width="1.375" style="23" customWidth="1"/>
    <col min="15639" max="15878" width="9" style="23"/>
    <col min="15879" max="15879" width="1.375" style="23" customWidth="1"/>
    <col min="15880" max="15880" width="3.5" style="23" customWidth="1"/>
    <col min="15881" max="15881" width="22.125" style="23" customWidth="1"/>
    <col min="15882" max="15882" width="9.75" style="23" customWidth="1"/>
    <col min="15883" max="15883" width="7.375" style="23" customWidth="1"/>
    <col min="15884" max="15884" width="9" style="23"/>
    <col min="15885" max="15885" width="9.25" style="23" customWidth="1"/>
    <col min="15886" max="15886" width="3.5" style="23" customWidth="1"/>
    <col min="15887" max="15888" width="12.625" style="23" customWidth="1"/>
    <col min="15889" max="15889" width="9" style="23"/>
    <col min="15890" max="15890" width="7.75" style="23" customWidth="1"/>
    <col min="15891" max="15891" width="13.125" style="23" customWidth="1"/>
    <col min="15892" max="15892" width="6.125" style="23" customWidth="1"/>
    <col min="15893" max="15893" width="9.75" style="23" customWidth="1"/>
    <col min="15894" max="15894" width="1.375" style="23" customWidth="1"/>
    <col min="15895" max="16134" width="9" style="23"/>
    <col min="16135" max="16135" width="1.375" style="23" customWidth="1"/>
    <col min="16136" max="16136" width="3.5" style="23" customWidth="1"/>
    <col min="16137" max="16137" width="22.125" style="23" customWidth="1"/>
    <col min="16138" max="16138" width="9.75" style="23" customWidth="1"/>
    <col min="16139" max="16139" width="7.375" style="23" customWidth="1"/>
    <col min="16140" max="16140" width="9" style="23"/>
    <col min="16141" max="16141" width="9.25" style="23" customWidth="1"/>
    <col min="16142" max="16142" width="3.5" style="23" customWidth="1"/>
    <col min="16143" max="16144" width="12.625" style="23" customWidth="1"/>
    <col min="16145" max="16145" width="9" style="23"/>
    <col min="16146" max="16146" width="7.75" style="23" customWidth="1"/>
    <col min="16147" max="16147" width="13.125" style="23" customWidth="1"/>
    <col min="16148" max="16148" width="6.125" style="23" customWidth="1"/>
    <col min="16149" max="16149" width="9.75" style="23" customWidth="1"/>
    <col min="16150" max="16150" width="1.375" style="23" customWidth="1"/>
    <col min="16151" max="16384" width="9" style="23"/>
  </cols>
  <sheetData>
    <row r="1" spans="2:22" ht="9.9499999999999993" customHeight="1" x14ac:dyDescent="0.15"/>
    <row r="2" spans="2:22" ht="24.95" customHeight="1" x14ac:dyDescent="0.15">
      <c r="B2" s="1" t="s">
        <v>332</v>
      </c>
      <c r="C2" s="25"/>
      <c r="D2" s="5"/>
      <c r="E2" s="5"/>
      <c r="F2" s="25"/>
      <c r="G2" s="34"/>
      <c r="H2" s="39"/>
      <c r="I2" s="34"/>
      <c r="J2" s="34"/>
      <c r="K2" s="34"/>
      <c r="L2" s="34"/>
      <c r="M2" s="34"/>
      <c r="N2" s="34"/>
      <c r="O2" s="5"/>
    </row>
    <row r="3" spans="2:22" ht="15" customHeight="1" thickBot="1" x14ac:dyDescent="0.2">
      <c r="B3" s="23" t="s">
        <v>145</v>
      </c>
      <c r="I3" s="5" t="s">
        <v>146</v>
      </c>
      <c r="P3" s="23" t="s">
        <v>165</v>
      </c>
    </row>
    <row r="4" spans="2:22" ht="15" customHeight="1" x14ac:dyDescent="0.15">
      <c r="B4" s="235" t="s">
        <v>70</v>
      </c>
      <c r="C4" s="236" t="s">
        <v>121</v>
      </c>
      <c r="D4" s="236" t="s">
        <v>104</v>
      </c>
      <c r="E4" s="236" t="s">
        <v>105</v>
      </c>
      <c r="F4" s="236" t="s">
        <v>21</v>
      </c>
      <c r="G4" s="228" t="s">
        <v>106</v>
      </c>
      <c r="H4" s="73"/>
      <c r="I4" s="1009" t="s">
        <v>70</v>
      </c>
      <c r="J4" s="1011" t="s">
        <v>124</v>
      </c>
      <c r="K4" s="237" t="s">
        <v>304</v>
      </c>
      <c r="L4" s="237" t="s">
        <v>107</v>
      </c>
      <c r="M4" s="1011" t="s">
        <v>21</v>
      </c>
      <c r="N4" s="1013" t="s">
        <v>106</v>
      </c>
      <c r="O4" s="88"/>
      <c r="P4" s="341" t="s">
        <v>127</v>
      </c>
      <c r="Q4" s="342" t="s">
        <v>128</v>
      </c>
      <c r="R4" s="342" t="s">
        <v>129</v>
      </c>
      <c r="S4" s="342" t="s">
        <v>257</v>
      </c>
      <c r="T4" s="1015" t="s">
        <v>130</v>
      </c>
      <c r="U4" s="1016"/>
      <c r="V4" s="240" t="s">
        <v>131</v>
      </c>
    </row>
    <row r="5" spans="2:22" ht="15.75" customHeight="1" x14ac:dyDescent="0.15">
      <c r="B5" s="997" t="s">
        <v>116</v>
      </c>
      <c r="C5" s="152" t="s">
        <v>496</v>
      </c>
      <c r="D5" s="152">
        <v>5</v>
      </c>
      <c r="E5" s="241" t="s">
        <v>258</v>
      </c>
      <c r="F5" s="242">
        <v>4200</v>
      </c>
      <c r="G5" s="62">
        <f t="shared" ref="G5:G6" si="0">D5*F5</f>
        <v>21000</v>
      </c>
      <c r="H5" s="74"/>
      <c r="I5" s="1010"/>
      <c r="J5" s="1012"/>
      <c r="K5" s="78" t="s">
        <v>108</v>
      </c>
      <c r="L5" s="495" t="s">
        <v>202</v>
      </c>
      <c r="M5" s="1012"/>
      <c r="N5" s="1014"/>
      <c r="O5" s="88"/>
      <c r="P5" s="323" t="s">
        <v>259</v>
      </c>
      <c r="Q5" s="324">
        <v>100</v>
      </c>
      <c r="R5" s="325" t="s">
        <v>132</v>
      </c>
      <c r="S5" s="324">
        <v>55</v>
      </c>
      <c r="T5" s="1002">
        <v>5</v>
      </c>
      <c r="U5" s="1003"/>
      <c r="V5" s="85">
        <f>Q5*S5/T5</f>
        <v>1100</v>
      </c>
    </row>
    <row r="6" spans="2:22" ht="23.25" customHeight="1" x14ac:dyDescent="0.15">
      <c r="B6" s="959"/>
      <c r="C6" s="152"/>
      <c r="D6" s="152"/>
      <c r="E6" s="241"/>
      <c r="F6" s="152"/>
      <c r="G6" s="63">
        <f t="shared" si="0"/>
        <v>0</v>
      </c>
      <c r="H6" s="74"/>
      <c r="I6" s="1007" t="s">
        <v>123</v>
      </c>
      <c r="J6" s="243" t="s">
        <v>260</v>
      </c>
      <c r="K6" s="244">
        <v>3.3</v>
      </c>
      <c r="L6" s="244">
        <v>8</v>
      </c>
      <c r="M6" s="244">
        <v>84.7</v>
      </c>
      <c r="N6" s="63">
        <f>K6*L6*M6</f>
        <v>2236.08</v>
      </c>
      <c r="O6" s="88"/>
      <c r="P6" s="327"/>
      <c r="Q6" s="326"/>
      <c r="R6" s="329"/>
      <c r="S6" s="326"/>
      <c r="T6" s="1008"/>
      <c r="U6" s="1008"/>
      <c r="V6" s="328"/>
    </row>
    <row r="7" spans="2:22" ht="15" customHeight="1" thickBot="1" x14ac:dyDescent="0.2">
      <c r="B7" s="960"/>
      <c r="C7" s="64" t="s">
        <v>109</v>
      </c>
      <c r="D7" s="64"/>
      <c r="E7" s="64"/>
      <c r="F7" s="64"/>
      <c r="G7" s="65">
        <f>SUM(G5:G6)</f>
        <v>21000</v>
      </c>
      <c r="H7" s="74"/>
      <c r="I7" s="959"/>
      <c r="J7" s="152"/>
      <c r="K7" s="244"/>
      <c r="L7" s="244"/>
      <c r="M7" s="244"/>
      <c r="N7" s="63">
        <f t="shared" ref="N7:N9" si="1">K7*L7*M7</f>
        <v>0</v>
      </c>
      <c r="O7" s="88"/>
      <c r="P7" s="343"/>
      <c r="Q7" s="344"/>
      <c r="R7" s="345"/>
      <c r="S7" s="344"/>
      <c r="T7" s="1017"/>
      <c r="U7" s="1018"/>
      <c r="V7" s="346"/>
    </row>
    <row r="8" spans="2:22" ht="15" customHeight="1" thickTop="1" x14ac:dyDescent="0.15">
      <c r="B8" s="958" t="s">
        <v>114</v>
      </c>
      <c r="C8" s="152"/>
      <c r="D8" s="152"/>
      <c r="E8" s="241"/>
      <c r="F8" s="152"/>
      <c r="G8" s="63">
        <f>D8*F8</f>
        <v>0</v>
      </c>
      <c r="H8" s="74"/>
      <c r="I8" s="959"/>
      <c r="J8" s="152"/>
      <c r="K8" s="244"/>
      <c r="L8" s="244"/>
      <c r="M8" s="244"/>
      <c r="N8" s="63">
        <f t="shared" si="1"/>
        <v>0</v>
      </c>
      <c r="O8" s="88"/>
      <c r="P8" s="127"/>
      <c r="Q8" s="61"/>
      <c r="R8" s="169"/>
      <c r="S8" s="61"/>
      <c r="T8" s="1002"/>
      <c r="U8" s="1003"/>
      <c r="V8" s="85"/>
    </row>
    <row r="9" spans="2:22" ht="15" customHeight="1" x14ac:dyDescent="0.15">
      <c r="B9" s="959"/>
      <c r="C9" s="152"/>
      <c r="D9" s="152"/>
      <c r="E9" s="241"/>
      <c r="F9" s="152"/>
      <c r="G9" s="63">
        <f>D9*F9</f>
        <v>0</v>
      </c>
      <c r="H9" s="74"/>
      <c r="I9" s="959"/>
      <c r="J9" s="152"/>
      <c r="K9" s="244"/>
      <c r="L9" s="244"/>
      <c r="M9" s="244"/>
      <c r="N9" s="63">
        <f t="shared" si="1"/>
        <v>0</v>
      </c>
      <c r="O9" s="88"/>
      <c r="P9" s="127"/>
      <c r="Q9" s="61"/>
      <c r="R9" s="169"/>
      <c r="S9" s="61"/>
      <c r="T9" s="1002"/>
      <c r="U9" s="1003"/>
      <c r="V9" s="85"/>
    </row>
    <row r="10" spans="2:22" ht="15" customHeight="1" thickBot="1" x14ac:dyDescent="0.2">
      <c r="B10" s="959"/>
      <c r="C10" s="152"/>
      <c r="D10" s="152"/>
      <c r="E10" s="241"/>
      <c r="F10" s="152"/>
      <c r="G10" s="63">
        <f>D10*F10</f>
        <v>0</v>
      </c>
      <c r="H10" s="74"/>
      <c r="I10" s="960"/>
      <c r="J10" s="128" t="s">
        <v>261</v>
      </c>
      <c r="K10" s="79">
        <f t="shared" ref="K10:L10" si="2">SUM(K6:K9)</f>
        <v>3.3</v>
      </c>
      <c r="L10" s="79">
        <f t="shared" si="2"/>
        <v>8</v>
      </c>
      <c r="M10" s="79"/>
      <c r="N10" s="77">
        <f>SUM(N6:N9)</f>
        <v>2236.08</v>
      </c>
      <c r="O10" s="88"/>
      <c r="P10" s="127"/>
      <c r="Q10" s="61"/>
      <c r="R10" s="169"/>
      <c r="S10" s="61"/>
      <c r="T10" s="1002"/>
      <c r="U10" s="1003"/>
      <c r="V10" s="85"/>
    </row>
    <row r="11" spans="2:22" ht="15" customHeight="1" thickTop="1" thickBot="1" x14ac:dyDescent="0.2">
      <c r="B11" s="960"/>
      <c r="C11" s="66" t="s">
        <v>110</v>
      </c>
      <c r="D11" s="67"/>
      <c r="E11" s="67"/>
      <c r="F11" s="67"/>
      <c r="G11" s="68">
        <f>SUM(G8:G10)</f>
        <v>0</v>
      </c>
      <c r="H11" s="74"/>
      <c r="I11" s="958" t="s">
        <v>262</v>
      </c>
      <c r="J11" s="379" t="s">
        <v>263</v>
      </c>
      <c r="K11" s="244">
        <v>2</v>
      </c>
      <c r="L11" s="244">
        <v>1</v>
      </c>
      <c r="M11" s="244">
        <v>158.4</v>
      </c>
      <c r="N11" s="63">
        <f>K11*L11*M11</f>
        <v>316.8</v>
      </c>
      <c r="O11" s="88"/>
      <c r="P11" s="127"/>
      <c r="Q11" s="61"/>
      <c r="R11" s="169"/>
      <c r="S11" s="61"/>
      <c r="T11" s="1002"/>
      <c r="U11" s="1003"/>
      <c r="V11" s="85"/>
    </row>
    <row r="12" spans="2:22" ht="15" customHeight="1" thickTop="1" x14ac:dyDescent="0.15">
      <c r="B12" s="1005" t="s">
        <v>115</v>
      </c>
      <c r="C12" s="314" t="s">
        <v>490</v>
      </c>
      <c r="D12" s="315">
        <f>1.5*50</f>
        <v>75</v>
      </c>
      <c r="E12" s="241" t="s">
        <v>264</v>
      </c>
      <c r="F12" s="242">
        <v>3600</v>
      </c>
      <c r="G12" s="63">
        <f>D12*F12/20</f>
        <v>13500</v>
      </c>
      <c r="H12" s="74"/>
      <c r="I12" s="959"/>
      <c r="J12" s="379" t="s">
        <v>265</v>
      </c>
      <c r="K12" s="244">
        <v>10.3</v>
      </c>
      <c r="L12" s="244">
        <v>1</v>
      </c>
      <c r="M12" s="244">
        <v>158.4</v>
      </c>
      <c r="N12" s="63">
        <f t="shared" ref="N12:N15" si="3">K12*L12*M12</f>
        <v>1631.5200000000002</v>
      </c>
      <c r="O12" s="88"/>
      <c r="P12" s="127"/>
      <c r="Q12" s="61"/>
      <c r="R12" s="169"/>
      <c r="S12" s="61"/>
      <c r="T12" s="1002"/>
      <c r="U12" s="1003"/>
      <c r="V12" s="85"/>
    </row>
    <row r="13" spans="2:22" ht="15" customHeight="1" x14ac:dyDescent="0.15">
      <c r="B13" s="1006"/>
      <c r="C13" s="316" t="s">
        <v>491</v>
      </c>
      <c r="D13" s="317">
        <f>2*50</f>
        <v>100</v>
      </c>
      <c r="E13" s="241" t="s">
        <v>266</v>
      </c>
      <c r="F13" s="242">
        <v>3600</v>
      </c>
      <c r="G13" s="63">
        <f>D13*F13/20</f>
        <v>18000</v>
      </c>
      <c r="H13" s="74"/>
      <c r="I13" s="959"/>
      <c r="J13" s="379" t="s">
        <v>267</v>
      </c>
      <c r="K13" s="244">
        <v>6.2</v>
      </c>
      <c r="L13" s="244">
        <v>1</v>
      </c>
      <c r="M13" s="244">
        <v>158.4</v>
      </c>
      <c r="N13" s="63">
        <f t="shared" si="3"/>
        <v>982.08</v>
      </c>
      <c r="O13" s="88"/>
      <c r="P13" s="127"/>
      <c r="Q13" s="61"/>
      <c r="R13" s="169"/>
      <c r="S13" s="61"/>
      <c r="T13" s="1002"/>
      <c r="U13" s="1003"/>
      <c r="V13" s="85"/>
    </row>
    <row r="14" spans="2:22" ht="15" customHeight="1" x14ac:dyDescent="0.15">
      <c r="B14" s="1006"/>
      <c r="C14" s="318"/>
      <c r="D14" s="319"/>
      <c r="E14" s="241"/>
      <c r="F14" s="242"/>
      <c r="G14" s="63"/>
      <c r="H14" s="74"/>
      <c r="I14" s="959"/>
      <c r="J14" s="379" t="s">
        <v>268</v>
      </c>
      <c r="K14" s="381">
        <v>6</v>
      </c>
      <c r="L14" s="381">
        <v>1</v>
      </c>
      <c r="M14" s="381">
        <v>158.4</v>
      </c>
      <c r="N14" s="63">
        <f t="shared" si="3"/>
        <v>950.40000000000009</v>
      </c>
      <c r="O14" s="88"/>
      <c r="P14" s="127"/>
      <c r="Q14" s="61"/>
      <c r="R14" s="169"/>
      <c r="S14" s="61"/>
      <c r="T14" s="1002"/>
      <c r="U14" s="1003"/>
      <c r="V14" s="85"/>
    </row>
    <row r="15" spans="2:22" ht="15" customHeight="1" x14ac:dyDescent="0.15">
      <c r="B15" s="959"/>
      <c r="C15" s="152"/>
      <c r="D15" s="152"/>
      <c r="E15" s="152"/>
      <c r="F15" s="152"/>
      <c r="G15" s="63">
        <f t="shared" ref="G15" si="4">D15*F15</f>
        <v>0</v>
      </c>
      <c r="H15" s="74"/>
      <c r="I15" s="959"/>
      <c r="J15" s="23" t="s">
        <v>402</v>
      </c>
      <c r="K15" s="403">
        <v>6</v>
      </c>
      <c r="L15" s="403">
        <v>2</v>
      </c>
      <c r="M15" s="403">
        <v>158.4</v>
      </c>
      <c r="N15" s="404">
        <f t="shared" si="3"/>
        <v>1900.8000000000002</v>
      </c>
      <c r="O15" s="88"/>
      <c r="P15" s="127"/>
      <c r="Q15" s="61"/>
      <c r="R15" s="169"/>
      <c r="S15" s="61"/>
      <c r="T15" s="1002"/>
      <c r="U15" s="1003"/>
      <c r="V15" s="85"/>
    </row>
    <row r="16" spans="2:22" ht="15" customHeight="1" thickBot="1" x14ac:dyDescent="0.2">
      <c r="B16" s="960"/>
      <c r="C16" s="66" t="s">
        <v>110</v>
      </c>
      <c r="D16" s="67"/>
      <c r="E16" s="67"/>
      <c r="F16" s="67"/>
      <c r="G16" s="68">
        <f>SUM(G12:G15)</f>
        <v>31500</v>
      </c>
      <c r="H16" s="74"/>
      <c r="I16" s="960"/>
      <c r="J16" s="380" t="s">
        <v>269</v>
      </c>
      <c r="K16" s="382">
        <f>SUM(K11:K15)</f>
        <v>30.5</v>
      </c>
      <c r="L16" s="382">
        <f>SUM(L11:L15)</f>
        <v>6</v>
      </c>
      <c r="M16" s="382"/>
      <c r="N16" s="77">
        <f>SUM(N11:N15)</f>
        <v>5781.6</v>
      </c>
      <c r="O16" s="88"/>
      <c r="P16" s="127"/>
      <c r="Q16" s="61"/>
      <c r="R16" s="169"/>
      <c r="S16" s="61"/>
      <c r="T16" s="1002"/>
      <c r="U16" s="1003"/>
      <c r="V16" s="85"/>
    </row>
    <row r="17" spans="2:22" ht="15" customHeight="1" thickTop="1" x14ac:dyDescent="0.15">
      <c r="B17" s="958" t="s">
        <v>117</v>
      </c>
      <c r="C17" s="152"/>
      <c r="D17" s="152"/>
      <c r="E17" s="241"/>
      <c r="F17" s="152"/>
      <c r="G17" s="63">
        <f t="shared" ref="G17" si="5">D17*F17</f>
        <v>0</v>
      </c>
      <c r="H17" s="74"/>
      <c r="I17" s="958" t="s">
        <v>125</v>
      </c>
      <c r="J17" s="152"/>
      <c r="K17" s="244"/>
      <c r="L17" s="244"/>
      <c r="M17" s="244"/>
      <c r="N17" s="63">
        <f t="shared" ref="N17:N18" si="6">K17*L17*M17</f>
        <v>0</v>
      </c>
      <c r="O17" s="88"/>
      <c r="P17" s="127"/>
      <c r="Q17" s="61"/>
      <c r="R17" s="169"/>
      <c r="S17" s="61"/>
      <c r="T17" s="1002"/>
      <c r="U17" s="1003"/>
      <c r="V17" s="85"/>
    </row>
    <row r="18" spans="2:22" ht="15" customHeight="1" x14ac:dyDescent="0.15">
      <c r="B18" s="959"/>
      <c r="C18" s="152"/>
      <c r="D18" s="152"/>
      <c r="E18" s="241"/>
      <c r="F18" s="152"/>
      <c r="G18" s="63">
        <f>D18*F18</f>
        <v>0</v>
      </c>
      <c r="H18" s="74"/>
      <c r="I18" s="959"/>
      <c r="J18" s="152"/>
      <c r="K18" s="244"/>
      <c r="L18" s="244"/>
      <c r="M18" s="244"/>
      <c r="N18" s="63">
        <f t="shared" si="6"/>
        <v>0</v>
      </c>
      <c r="O18" s="88"/>
      <c r="P18" s="127"/>
      <c r="Q18" s="61"/>
      <c r="R18" s="169"/>
      <c r="S18" s="61"/>
      <c r="T18" s="1002"/>
      <c r="U18" s="1003"/>
      <c r="V18" s="85"/>
    </row>
    <row r="19" spans="2:22" ht="15" customHeight="1" thickBot="1" x14ac:dyDescent="0.2">
      <c r="B19" s="959"/>
      <c r="C19" s="152"/>
      <c r="D19" s="152"/>
      <c r="E19" s="152"/>
      <c r="F19" s="152"/>
      <c r="G19" s="63">
        <f t="shared" ref="G19" si="7">D19*F19</f>
        <v>0</v>
      </c>
      <c r="H19" s="74"/>
      <c r="I19" s="960"/>
      <c r="J19" s="128" t="s">
        <v>270</v>
      </c>
      <c r="K19" s="79">
        <f>SUM(K17:K18)</f>
        <v>0</v>
      </c>
      <c r="L19" s="80">
        <f>SUM(L17:L18)</f>
        <v>0</v>
      </c>
      <c r="M19" s="81"/>
      <c r="N19" s="77">
        <f>SUM(N17:N18)</f>
        <v>0</v>
      </c>
      <c r="O19" s="88"/>
      <c r="P19" s="127"/>
      <c r="Q19" s="61"/>
      <c r="R19" s="169"/>
      <c r="S19" s="61"/>
      <c r="T19" s="1002"/>
      <c r="U19" s="1003"/>
      <c r="V19" s="85"/>
    </row>
    <row r="20" spans="2:22" ht="15" customHeight="1" thickTop="1" thickBot="1" x14ac:dyDescent="0.2">
      <c r="B20" s="960"/>
      <c r="C20" s="66" t="s">
        <v>110</v>
      </c>
      <c r="D20" s="67"/>
      <c r="E20" s="67"/>
      <c r="F20" s="67"/>
      <c r="G20" s="68">
        <f>SUM(G17:G19)</f>
        <v>0</v>
      </c>
      <c r="H20" s="74"/>
      <c r="I20" s="958" t="s">
        <v>126</v>
      </c>
      <c r="J20" s="152"/>
      <c r="K20" s="244"/>
      <c r="L20" s="244"/>
      <c r="M20" s="244"/>
      <c r="N20" s="63">
        <f>K20*L20*M20</f>
        <v>0</v>
      </c>
      <c r="O20" s="88"/>
      <c r="P20" s="245" t="s">
        <v>26</v>
      </c>
      <c r="Q20" s="136"/>
      <c r="R20" s="136"/>
      <c r="S20" s="136"/>
      <c r="T20" s="1004"/>
      <c r="U20" s="985"/>
      <c r="V20" s="246">
        <f>SUM(V5:V19)</f>
        <v>1100</v>
      </c>
    </row>
    <row r="21" spans="2:22" ht="15" customHeight="1" thickTop="1" x14ac:dyDescent="0.15">
      <c r="B21" s="958" t="s">
        <v>118</v>
      </c>
      <c r="C21" s="152"/>
      <c r="D21" s="152"/>
      <c r="E21" s="241"/>
      <c r="F21" s="152"/>
      <c r="G21" s="63">
        <f>D21*F21</f>
        <v>0</v>
      </c>
      <c r="H21" s="74"/>
      <c r="I21" s="959"/>
      <c r="J21" s="152"/>
      <c r="K21" s="244"/>
      <c r="L21" s="244"/>
      <c r="M21" s="244"/>
      <c r="N21" s="63">
        <f t="shared" ref="N21:N22" si="8">K21*L21*M21</f>
        <v>0</v>
      </c>
      <c r="O21" s="88"/>
    </row>
    <row r="22" spans="2:22" ht="15" customHeight="1" thickBot="1" x14ac:dyDescent="0.2">
      <c r="B22" s="959"/>
      <c r="C22" s="152"/>
      <c r="D22" s="152"/>
      <c r="E22" s="241"/>
      <c r="F22" s="152"/>
      <c r="G22" s="63">
        <f>D22*F22</f>
        <v>0</v>
      </c>
      <c r="H22" s="74"/>
      <c r="I22" s="959"/>
      <c r="J22" s="152"/>
      <c r="K22" s="244"/>
      <c r="L22" s="244"/>
      <c r="M22" s="244"/>
      <c r="N22" s="63">
        <f t="shared" si="8"/>
        <v>0</v>
      </c>
      <c r="O22" s="88"/>
      <c r="P22" s="23" t="s">
        <v>166</v>
      </c>
    </row>
    <row r="23" spans="2:22" ht="15" customHeight="1" thickBot="1" x14ac:dyDescent="0.2">
      <c r="B23" s="959"/>
      <c r="C23" s="152"/>
      <c r="D23" s="152"/>
      <c r="E23" s="241"/>
      <c r="F23" s="152"/>
      <c r="G23" s="63">
        <f>D23*F23</f>
        <v>0</v>
      </c>
      <c r="H23" s="74"/>
      <c r="I23" s="960"/>
      <c r="J23" s="128" t="s">
        <v>271</v>
      </c>
      <c r="K23" s="79">
        <f>SUM(K20:K22)</f>
        <v>0</v>
      </c>
      <c r="L23" s="80">
        <f>SUM(L20:L22)</f>
        <v>0</v>
      </c>
      <c r="M23" s="81"/>
      <c r="N23" s="77">
        <f>SUM(N20:N22)</f>
        <v>0</v>
      </c>
      <c r="O23" s="88"/>
      <c r="P23" s="238" t="s">
        <v>133</v>
      </c>
      <c r="Q23" s="239" t="s">
        <v>128</v>
      </c>
      <c r="R23" s="239" t="s">
        <v>129</v>
      </c>
      <c r="S23" s="239" t="s">
        <v>257</v>
      </c>
      <c r="T23" s="239" t="s">
        <v>130</v>
      </c>
      <c r="U23" s="247" t="s">
        <v>272</v>
      </c>
      <c r="V23" s="240" t="s">
        <v>131</v>
      </c>
    </row>
    <row r="24" spans="2:22" ht="15" customHeight="1" thickTop="1" thickBot="1" x14ac:dyDescent="0.2">
      <c r="B24" s="975"/>
      <c r="C24" s="69" t="s">
        <v>111</v>
      </c>
      <c r="D24" s="70"/>
      <c r="E24" s="70"/>
      <c r="F24" s="76"/>
      <c r="G24" s="71">
        <f>SUM(G21:G23)</f>
        <v>0</v>
      </c>
      <c r="I24" s="958" t="s">
        <v>180</v>
      </c>
      <c r="J24" s="152"/>
      <c r="K24" s="244"/>
      <c r="L24" s="244"/>
      <c r="M24" s="244"/>
      <c r="N24" s="63">
        <f>K24*L24*M24</f>
        <v>0</v>
      </c>
      <c r="O24" s="88"/>
      <c r="P24" s="127" t="s">
        <v>333</v>
      </c>
      <c r="Q24" s="61">
        <v>1</v>
      </c>
      <c r="R24" s="169" t="s">
        <v>336</v>
      </c>
      <c r="S24" s="61">
        <v>2500</v>
      </c>
      <c r="T24" s="61">
        <v>10</v>
      </c>
      <c r="U24" s="151">
        <v>100</v>
      </c>
      <c r="V24" s="85">
        <f>Q24*S24/T24/U24*10</f>
        <v>25</v>
      </c>
    </row>
    <row r="25" spans="2:22" ht="15" customHeight="1" x14ac:dyDescent="0.15">
      <c r="H25" s="75"/>
      <c r="I25" s="959"/>
      <c r="J25" s="152"/>
      <c r="K25" s="244"/>
      <c r="L25" s="244"/>
      <c r="M25" s="244"/>
      <c r="N25" s="63">
        <f t="shared" ref="N25:N26" si="9">K25*L25*M25</f>
        <v>0</v>
      </c>
      <c r="O25" s="88"/>
      <c r="P25" s="127" t="s">
        <v>334</v>
      </c>
      <c r="Q25" s="61">
        <v>1</v>
      </c>
      <c r="R25" s="169" t="s">
        <v>336</v>
      </c>
      <c r="S25" s="61">
        <v>1000</v>
      </c>
      <c r="T25" s="61">
        <v>5</v>
      </c>
      <c r="U25" s="151">
        <v>100</v>
      </c>
      <c r="V25" s="85">
        <f t="shared" ref="V25" si="10">Q25*S25/T25/U25*10</f>
        <v>20</v>
      </c>
    </row>
    <row r="26" spans="2:22" ht="15" customHeight="1" thickBot="1" x14ac:dyDescent="0.2">
      <c r="B26" s="5" t="s">
        <v>273</v>
      </c>
      <c r="C26" s="5"/>
      <c r="D26" s="25"/>
      <c r="E26" s="5"/>
      <c r="F26" s="25"/>
      <c r="G26" s="26"/>
      <c r="H26" s="73"/>
      <c r="I26" s="959"/>
      <c r="J26" s="152"/>
      <c r="K26" s="244"/>
      <c r="L26" s="244"/>
      <c r="M26" s="244"/>
      <c r="N26" s="63">
        <f t="shared" si="9"/>
        <v>0</v>
      </c>
      <c r="O26" s="88"/>
      <c r="P26" s="127"/>
      <c r="Q26" s="61"/>
      <c r="R26" s="169"/>
      <c r="S26" s="61"/>
      <c r="T26" s="61"/>
      <c r="U26" s="151"/>
      <c r="V26" s="85"/>
    </row>
    <row r="27" spans="2:22" ht="15" customHeight="1" thickBot="1" x14ac:dyDescent="0.2">
      <c r="B27" s="235" t="s">
        <v>70</v>
      </c>
      <c r="C27" s="236" t="s">
        <v>103</v>
      </c>
      <c r="D27" s="236" t="s">
        <v>104</v>
      </c>
      <c r="E27" s="236" t="s">
        <v>105</v>
      </c>
      <c r="F27" s="236" t="s">
        <v>21</v>
      </c>
      <c r="G27" s="228" t="s">
        <v>106</v>
      </c>
      <c r="H27" s="74"/>
      <c r="I27" s="960"/>
      <c r="J27" s="128" t="s">
        <v>274</v>
      </c>
      <c r="K27" s="79">
        <f>SUM(K24:K26)</f>
        <v>0</v>
      </c>
      <c r="L27" s="80">
        <f>SUM(L24:L26)</f>
        <v>0</v>
      </c>
      <c r="M27" s="81"/>
      <c r="N27" s="77">
        <f>SUM(N24:N26)</f>
        <v>0</v>
      </c>
      <c r="O27" s="88"/>
      <c r="P27" s="127"/>
      <c r="Q27" s="61"/>
      <c r="R27" s="169"/>
      <c r="S27" s="61"/>
      <c r="T27" s="61"/>
      <c r="U27" s="151"/>
      <c r="V27" s="85"/>
    </row>
    <row r="28" spans="2:22" ht="15" customHeight="1" thickTop="1" x14ac:dyDescent="0.15">
      <c r="B28" s="997" t="s">
        <v>27</v>
      </c>
      <c r="C28" s="152" t="s">
        <v>490</v>
      </c>
      <c r="D28" s="152">
        <v>12</v>
      </c>
      <c r="E28" s="241" t="s">
        <v>275</v>
      </c>
      <c r="F28" s="152">
        <v>2321</v>
      </c>
      <c r="G28" s="62">
        <f>D28*F28/3</f>
        <v>9284</v>
      </c>
      <c r="H28" s="74"/>
      <c r="I28" s="958" t="s">
        <v>122</v>
      </c>
      <c r="J28" s="152" t="s">
        <v>276</v>
      </c>
      <c r="K28" s="244">
        <v>33</v>
      </c>
      <c r="L28" s="244">
        <v>1.5</v>
      </c>
      <c r="M28" s="244">
        <v>14</v>
      </c>
      <c r="N28" s="63">
        <f>K28*L28*M28</f>
        <v>693</v>
      </c>
      <c r="O28" s="88"/>
      <c r="P28" s="127"/>
      <c r="Q28" s="61"/>
      <c r="R28" s="169"/>
      <c r="S28" s="61"/>
      <c r="T28" s="61"/>
      <c r="U28" s="151"/>
      <c r="V28" s="85"/>
    </row>
    <row r="29" spans="2:22" ht="15" customHeight="1" x14ac:dyDescent="0.15">
      <c r="B29" s="959"/>
      <c r="C29" s="152" t="s">
        <v>491</v>
      </c>
      <c r="D29" s="152">
        <v>200</v>
      </c>
      <c r="E29" s="241" t="s">
        <v>302</v>
      </c>
      <c r="F29" s="152">
        <v>1629</v>
      </c>
      <c r="G29" s="63">
        <f>F29*(D29/500)</f>
        <v>651.6</v>
      </c>
      <c r="H29" s="74"/>
      <c r="I29" s="959"/>
      <c r="J29" s="152"/>
      <c r="K29" s="244"/>
      <c r="L29" s="244"/>
      <c r="M29" s="244"/>
      <c r="N29" s="63">
        <f t="shared" ref="N29:N30" si="11">K29*L29*M29</f>
        <v>0</v>
      </c>
      <c r="O29" s="24"/>
      <c r="P29" s="127"/>
      <c r="Q29" s="61"/>
      <c r="R29" s="169"/>
      <c r="S29" s="61"/>
      <c r="T29" s="61"/>
      <c r="U29" s="151"/>
      <c r="V29" s="85"/>
    </row>
    <row r="30" spans="2:22" ht="15" customHeight="1" x14ac:dyDescent="0.15">
      <c r="B30" s="959"/>
      <c r="C30" s="320" t="s">
        <v>492</v>
      </c>
      <c r="D30" s="152">
        <v>500</v>
      </c>
      <c r="E30" s="241" t="s">
        <v>302</v>
      </c>
      <c r="F30" s="152">
        <v>679</v>
      </c>
      <c r="G30" s="63">
        <f>D30*F30/500</f>
        <v>679</v>
      </c>
      <c r="H30" s="74"/>
      <c r="I30" s="959"/>
      <c r="J30" s="152"/>
      <c r="K30" s="244"/>
      <c r="L30" s="244"/>
      <c r="M30" s="244"/>
      <c r="N30" s="63">
        <f t="shared" si="11"/>
        <v>0</v>
      </c>
      <c r="P30" s="127"/>
      <c r="Q30" s="61"/>
      <c r="R30" s="169"/>
      <c r="S30" s="61"/>
      <c r="T30" s="61"/>
      <c r="U30" s="151"/>
      <c r="V30" s="85"/>
    </row>
    <row r="31" spans="2:22" ht="15" customHeight="1" thickBot="1" x14ac:dyDescent="0.2">
      <c r="B31" s="959"/>
      <c r="C31" s="407" t="s">
        <v>493</v>
      </c>
      <c r="D31" s="152">
        <v>10</v>
      </c>
      <c r="E31" s="241" t="s">
        <v>277</v>
      </c>
      <c r="F31" s="152">
        <v>2480</v>
      </c>
      <c r="G31" s="63">
        <f>D31*F31/3</f>
        <v>8266.6666666666661</v>
      </c>
      <c r="H31" s="74"/>
      <c r="I31" s="975"/>
      <c r="J31" s="129" t="s">
        <v>278</v>
      </c>
      <c r="K31" s="82">
        <f>SUM(K28:K30)</f>
        <v>33</v>
      </c>
      <c r="L31" s="248">
        <f>SUM(L28:L30)</f>
        <v>1.5</v>
      </c>
      <c r="M31" s="84"/>
      <c r="N31" s="249">
        <f>SUM(N28:N30)</f>
        <v>693</v>
      </c>
      <c r="P31" s="127"/>
      <c r="Q31" s="61"/>
      <c r="R31" s="169"/>
      <c r="S31" s="61"/>
      <c r="T31" s="61"/>
      <c r="U31" s="151"/>
      <c r="V31" s="85"/>
    </row>
    <row r="32" spans="2:22" ht="15" customHeight="1" x14ac:dyDescent="0.15">
      <c r="B32" s="959"/>
      <c r="C32" s="152"/>
      <c r="D32" s="152"/>
      <c r="E32" s="241"/>
      <c r="F32" s="152"/>
      <c r="G32" s="63">
        <f>D32*F32</f>
        <v>0</v>
      </c>
      <c r="H32" s="74"/>
      <c r="I32" s="57"/>
      <c r="J32" s="57"/>
      <c r="K32" s="57"/>
      <c r="L32" s="57"/>
      <c r="M32" s="57"/>
      <c r="N32" s="57"/>
      <c r="P32" s="127"/>
      <c r="Q32" s="61"/>
      <c r="R32" s="169"/>
      <c r="S32" s="61"/>
      <c r="T32" s="61"/>
      <c r="U32" s="151"/>
      <c r="V32" s="85"/>
    </row>
    <row r="33" spans="2:22" ht="15" customHeight="1" thickBot="1" x14ac:dyDescent="0.2">
      <c r="B33" s="959"/>
      <c r="C33" s="152"/>
      <c r="D33" s="152"/>
      <c r="E33" s="241"/>
      <c r="F33" s="152"/>
      <c r="G33" s="63">
        <f t="shared" ref="G33:G37" si="12">D33*F33</f>
        <v>0</v>
      </c>
      <c r="H33" s="74"/>
      <c r="I33" s="45" t="s">
        <v>164</v>
      </c>
      <c r="J33" s="45"/>
      <c r="K33" s="45"/>
      <c r="L33" s="45"/>
      <c r="M33" s="45"/>
      <c r="P33" s="127"/>
      <c r="Q33" s="61"/>
      <c r="R33" s="169"/>
      <c r="S33" s="61"/>
      <c r="T33" s="61"/>
      <c r="U33" s="151"/>
      <c r="V33" s="85"/>
    </row>
    <row r="34" spans="2:22" ht="15" customHeight="1" thickBot="1" x14ac:dyDescent="0.2">
      <c r="B34" s="959"/>
      <c r="C34" s="152"/>
      <c r="D34" s="152"/>
      <c r="E34" s="241"/>
      <c r="F34" s="152"/>
      <c r="G34" s="63">
        <f t="shared" si="12"/>
        <v>0</v>
      </c>
      <c r="H34" s="74"/>
      <c r="I34" s="250" t="s">
        <v>152</v>
      </c>
      <c r="J34" s="251" t="s">
        <v>3</v>
      </c>
      <c r="K34" s="998" t="s">
        <v>153</v>
      </c>
      <c r="L34" s="999"/>
      <c r="M34" s="252" t="s">
        <v>317</v>
      </c>
      <c r="N34" s="253" t="s">
        <v>279</v>
      </c>
      <c r="P34" s="174" t="s">
        <v>157</v>
      </c>
      <c r="Q34" s="136"/>
      <c r="R34" s="136"/>
      <c r="S34" s="136"/>
      <c r="T34" s="136"/>
      <c r="U34" s="86"/>
      <c r="V34" s="246">
        <f>SUM(V24:V33)</f>
        <v>45</v>
      </c>
    </row>
    <row r="35" spans="2:22" ht="15" customHeight="1" x14ac:dyDescent="0.15">
      <c r="B35" s="959"/>
      <c r="C35" s="152"/>
      <c r="D35" s="152"/>
      <c r="E35" s="241"/>
      <c r="F35" s="152"/>
      <c r="G35" s="63">
        <f t="shared" si="12"/>
        <v>0</v>
      </c>
      <c r="H35" s="74"/>
      <c r="I35" s="965" t="s">
        <v>0</v>
      </c>
      <c r="J35" s="72" t="str">
        <f>'６　固定資本装備と減価償却費'!C5</f>
        <v>作業場</v>
      </c>
      <c r="K35" s="980">
        <f>'６　固定資本装備と減価償却費'!G5</f>
        <v>2160000</v>
      </c>
      <c r="L35" s="980"/>
      <c r="M35" s="274">
        <v>100</v>
      </c>
      <c r="N35" s="123">
        <f>+K35/M35*10*0.014*0.3</f>
        <v>907.19999999999993</v>
      </c>
    </row>
    <row r="36" spans="2:22" ht="15" customHeight="1" thickBot="1" x14ac:dyDescent="0.2">
      <c r="B36" s="959"/>
      <c r="C36" s="152"/>
      <c r="D36" s="152"/>
      <c r="E36" s="241"/>
      <c r="F36" s="152"/>
      <c r="G36" s="63">
        <f t="shared" si="12"/>
        <v>0</v>
      </c>
      <c r="H36" s="74"/>
      <c r="I36" s="1000"/>
      <c r="J36" s="72" t="str">
        <f>'６　固定資本装備と減価償却費'!C6</f>
        <v>資材・農機具庫</v>
      </c>
      <c r="K36" s="980">
        <f>'６　固定資本装備と減価償却費'!G6</f>
        <v>4320000</v>
      </c>
      <c r="L36" s="980"/>
      <c r="M36" s="274">
        <v>100</v>
      </c>
      <c r="N36" s="123">
        <f>+K36/M36*10*0.014*0.3</f>
        <v>1814.3999999999999</v>
      </c>
      <c r="P36" s="45" t="s">
        <v>158</v>
      </c>
      <c r="Q36" s="45"/>
      <c r="R36" s="45"/>
      <c r="S36" s="45"/>
      <c r="T36" s="45"/>
    </row>
    <row r="37" spans="2:22" ht="15" customHeight="1" x14ac:dyDescent="0.15">
      <c r="B37" s="959"/>
      <c r="C37" s="152"/>
      <c r="D37" s="152"/>
      <c r="E37" s="241"/>
      <c r="F37" s="152"/>
      <c r="G37" s="63">
        <f t="shared" si="12"/>
        <v>0</v>
      </c>
      <c r="H37" s="74"/>
      <c r="I37" s="1000"/>
      <c r="J37" s="72"/>
      <c r="K37" s="980"/>
      <c r="L37" s="980"/>
      <c r="M37" s="274"/>
      <c r="N37" s="123"/>
      <c r="O37" s="83"/>
      <c r="P37" s="250" t="s">
        <v>151</v>
      </c>
      <c r="Q37" s="988" t="s">
        <v>159</v>
      </c>
      <c r="R37" s="988"/>
      <c r="S37" s="254" t="s">
        <v>162</v>
      </c>
      <c r="T37" s="254" t="s">
        <v>161</v>
      </c>
      <c r="U37" s="255" t="s">
        <v>317</v>
      </c>
      <c r="V37" s="256" t="s">
        <v>279</v>
      </c>
    </row>
    <row r="38" spans="2:22" ht="15" customHeight="1" thickBot="1" x14ac:dyDescent="0.2">
      <c r="B38" s="960"/>
      <c r="C38" s="64" t="s">
        <v>109</v>
      </c>
      <c r="D38" s="64"/>
      <c r="E38" s="64"/>
      <c r="F38" s="64"/>
      <c r="G38" s="65">
        <f>SUM(G28:G37)</f>
        <v>18881.266666666666</v>
      </c>
      <c r="H38" s="74"/>
      <c r="I38" s="1000"/>
      <c r="J38" s="72"/>
      <c r="K38" s="980"/>
      <c r="L38" s="980"/>
      <c r="M38" s="274"/>
      <c r="N38" s="123"/>
      <c r="O38" s="83"/>
      <c r="P38" s="989" t="s">
        <v>160</v>
      </c>
      <c r="Q38" s="480" t="s">
        <v>339</v>
      </c>
      <c r="R38" s="481" t="s">
        <v>348</v>
      </c>
      <c r="S38" s="482">
        <f>25000*0.2</f>
        <v>5000</v>
      </c>
      <c r="T38" s="483">
        <v>3.0000000000000001E-3</v>
      </c>
      <c r="U38" s="484">
        <v>100</v>
      </c>
      <c r="V38" s="485">
        <f>S38*T38/U38*10</f>
        <v>1.5</v>
      </c>
    </row>
    <row r="39" spans="2:22" ht="15" customHeight="1" thickTop="1" x14ac:dyDescent="0.15">
      <c r="B39" s="958" t="s">
        <v>119</v>
      </c>
      <c r="C39" s="321" t="s">
        <v>490</v>
      </c>
      <c r="D39" s="152">
        <v>250</v>
      </c>
      <c r="E39" s="241" t="s">
        <v>303</v>
      </c>
      <c r="F39" s="152">
        <v>2936</v>
      </c>
      <c r="G39" s="63">
        <f>D39*F39/200</f>
        <v>3670</v>
      </c>
      <c r="H39" s="74"/>
      <c r="I39" s="1000"/>
      <c r="J39" s="72"/>
      <c r="K39" s="980"/>
      <c r="L39" s="980"/>
      <c r="M39" s="274"/>
      <c r="N39" s="123"/>
      <c r="O39" s="83"/>
      <c r="P39" s="990"/>
      <c r="Q39" s="120"/>
      <c r="R39" s="132"/>
      <c r="S39" s="121"/>
      <c r="T39" s="133"/>
      <c r="U39" s="121"/>
      <c r="V39" s="123"/>
    </row>
    <row r="40" spans="2:22" ht="15" customHeight="1" x14ac:dyDescent="0.15">
      <c r="B40" s="959"/>
      <c r="C40" s="152" t="s">
        <v>491</v>
      </c>
      <c r="D40" s="152">
        <v>5</v>
      </c>
      <c r="E40" s="241" t="s">
        <v>275</v>
      </c>
      <c r="F40" s="152">
        <v>1577</v>
      </c>
      <c r="G40" s="63">
        <f>D40*F40/3</f>
        <v>2628.3333333333335</v>
      </c>
      <c r="H40" s="74"/>
      <c r="I40" s="1000"/>
      <c r="J40" s="72"/>
      <c r="K40" s="980"/>
      <c r="L40" s="980"/>
      <c r="M40" s="274"/>
      <c r="N40" s="123"/>
      <c r="O40" s="83"/>
      <c r="P40" s="990"/>
      <c r="Q40" s="120"/>
      <c r="R40" s="132"/>
      <c r="S40" s="121"/>
      <c r="T40" s="133"/>
      <c r="U40" s="121"/>
      <c r="V40" s="123"/>
    </row>
    <row r="41" spans="2:22" ht="15" customHeight="1" x14ac:dyDescent="0.15">
      <c r="B41" s="959"/>
      <c r="C41" s="152" t="s">
        <v>494</v>
      </c>
      <c r="D41" s="152">
        <v>6</v>
      </c>
      <c r="E41" s="241" t="s">
        <v>280</v>
      </c>
      <c r="F41" s="152">
        <v>3082</v>
      </c>
      <c r="G41" s="63">
        <f>D41*F41/3</f>
        <v>6164</v>
      </c>
      <c r="H41" s="74"/>
      <c r="I41" s="1000"/>
      <c r="J41" s="72"/>
      <c r="K41" s="980"/>
      <c r="L41" s="980"/>
      <c r="M41" s="274"/>
      <c r="N41" s="123"/>
      <c r="O41" s="83"/>
      <c r="P41" s="990"/>
      <c r="Q41" s="120"/>
      <c r="R41" s="132"/>
      <c r="S41" s="121"/>
      <c r="T41" s="133"/>
      <c r="U41" s="121"/>
      <c r="V41" s="123"/>
    </row>
    <row r="42" spans="2:22" ht="15" customHeight="1" thickBot="1" x14ac:dyDescent="0.2">
      <c r="B42" s="959"/>
      <c r="C42" s="152" t="s">
        <v>493</v>
      </c>
      <c r="D42" s="152">
        <v>6</v>
      </c>
      <c r="E42" s="241" t="s">
        <v>280</v>
      </c>
      <c r="F42" s="152">
        <v>3076</v>
      </c>
      <c r="G42" s="63">
        <f>D42*F42/3</f>
        <v>6152</v>
      </c>
      <c r="H42" s="74"/>
      <c r="I42" s="1001"/>
      <c r="J42" s="118" t="s">
        <v>110</v>
      </c>
      <c r="K42" s="961"/>
      <c r="L42" s="962"/>
      <c r="M42" s="275"/>
      <c r="N42" s="122">
        <f>SUM(N35:N41)</f>
        <v>2721.6</v>
      </c>
      <c r="O42" s="83"/>
      <c r="P42" s="990"/>
      <c r="Q42" s="120"/>
      <c r="R42" s="132"/>
      <c r="S42" s="121"/>
      <c r="T42" s="133"/>
      <c r="U42" s="121"/>
      <c r="V42" s="123"/>
    </row>
    <row r="43" spans="2:22" ht="15" customHeight="1" thickTop="1" x14ac:dyDescent="0.15">
      <c r="B43" s="959"/>
      <c r="C43" s="152" t="s">
        <v>495</v>
      </c>
      <c r="D43" s="152">
        <v>6</v>
      </c>
      <c r="E43" s="241" t="s">
        <v>280</v>
      </c>
      <c r="F43" s="152">
        <v>3839</v>
      </c>
      <c r="G43" s="63">
        <f>D43*F43/3</f>
        <v>7678</v>
      </c>
      <c r="H43" s="74"/>
      <c r="I43" s="963" t="s">
        <v>154</v>
      </c>
      <c r="J43" s="119" t="s">
        <v>167</v>
      </c>
      <c r="K43" s="983">
        <v>4100</v>
      </c>
      <c r="L43" s="983"/>
      <c r="M43" s="276">
        <v>100</v>
      </c>
      <c r="N43" s="130">
        <f>K43/M43*10</f>
        <v>410</v>
      </c>
      <c r="O43" s="83"/>
      <c r="P43" s="990"/>
      <c r="Q43" s="120"/>
      <c r="R43" s="132"/>
      <c r="S43" s="121"/>
      <c r="T43" s="133"/>
      <c r="U43" s="121"/>
      <c r="V43" s="123"/>
    </row>
    <row r="44" spans="2:22" ht="15" customHeight="1" thickBot="1" x14ac:dyDescent="0.2">
      <c r="B44" s="959"/>
      <c r="C44" s="152"/>
      <c r="D44" s="152"/>
      <c r="E44" s="241"/>
      <c r="F44" s="152"/>
      <c r="G44" s="63"/>
      <c r="H44" s="74"/>
      <c r="I44" s="964"/>
      <c r="J44" s="120"/>
      <c r="K44" s="980"/>
      <c r="L44" s="980"/>
      <c r="M44" s="274"/>
      <c r="N44" s="123"/>
      <c r="O44" s="83"/>
      <c r="P44" s="991"/>
      <c r="Q44" s="124" t="s">
        <v>163</v>
      </c>
      <c r="R44" s="125"/>
      <c r="S44" s="125"/>
      <c r="T44" s="125"/>
      <c r="U44" s="125"/>
      <c r="V44" s="126">
        <f>SUM(V38:V43)</f>
        <v>1.5</v>
      </c>
    </row>
    <row r="45" spans="2:22" ht="15" customHeight="1" thickTop="1" x14ac:dyDescent="0.15">
      <c r="B45" s="959"/>
      <c r="C45" s="152"/>
      <c r="D45" s="152"/>
      <c r="E45" s="241"/>
      <c r="F45" s="152"/>
      <c r="G45" s="63">
        <f t="shared" ref="G45:G52" si="13">D45*F45</f>
        <v>0</v>
      </c>
      <c r="H45" s="74"/>
      <c r="I45" s="964"/>
      <c r="J45" s="72"/>
      <c r="K45" s="980"/>
      <c r="L45" s="980"/>
      <c r="M45" s="274"/>
      <c r="N45" s="123"/>
      <c r="O45" s="83"/>
      <c r="P45" s="992" t="s">
        <v>168</v>
      </c>
      <c r="Q45" s="968" t="s">
        <v>169</v>
      </c>
      <c r="R45" s="134" t="s">
        <v>167</v>
      </c>
      <c r="S45" s="120">
        <v>15600</v>
      </c>
      <c r="T45" s="133">
        <v>1</v>
      </c>
      <c r="U45" s="279">
        <v>100</v>
      </c>
      <c r="V45" s="123">
        <f>+S45*T45/U45*10</f>
        <v>1560</v>
      </c>
    </row>
    <row r="46" spans="2:22" ht="15" customHeight="1" thickBot="1" x14ac:dyDescent="0.2">
      <c r="B46" s="959"/>
      <c r="C46" s="152"/>
      <c r="D46" s="152"/>
      <c r="E46" s="152"/>
      <c r="F46" s="152"/>
      <c r="G46" s="63">
        <f t="shared" si="13"/>
        <v>0</v>
      </c>
      <c r="H46" s="74"/>
      <c r="I46" s="979"/>
      <c r="J46" s="118" t="s">
        <v>110</v>
      </c>
      <c r="K46" s="961"/>
      <c r="L46" s="962"/>
      <c r="M46" s="275"/>
      <c r="N46" s="122">
        <f>SUM(N43:N45)</f>
        <v>410</v>
      </c>
      <c r="O46" s="83"/>
      <c r="P46" s="990"/>
      <c r="Q46" s="969"/>
      <c r="R46" s="134"/>
      <c r="S46" s="120"/>
      <c r="T46" s="133"/>
      <c r="U46" s="279"/>
      <c r="V46" s="123"/>
    </row>
    <row r="47" spans="2:22" ht="15" customHeight="1" thickTop="1" x14ac:dyDescent="0.15">
      <c r="B47" s="959"/>
      <c r="C47" s="152"/>
      <c r="D47" s="152"/>
      <c r="E47" s="152"/>
      <c r="F47" s="152"/>
      <c r="G47" s="63">
        <f t="shared" si="13"/>
        <v>0</v>
      </c>
      <c r="H47" s="74"/>
      <c r="I47" s="963" t="s">
        <v>155</v>
      </c>
      <c r="J47" s="119"/>
      <c r="K47" s="983"/>
      <c r="L47" s="983"/>
      <c r="M47" s="276"/>
      <c r="N47" s="130"/>
      <c r="O47" s="83"/>
      <c r="P47" s="990"/>
      <c r="Q47" s="969"/>
      <c r="R47" s="134"/>
      <c r="S47" s="120"/>
      <c r="T47" s="120"/>
      <c r="U47" s="280"/>
      <c r="V47" s="123"/>
    </row>
    <row r="48" spans="2:22" ht="15" customHeight="1" x14ac:dyDescent="0.15">
      <c r="B48" s="959"/>
      <c r="C48" s="152"/>
      <c r="D48" s="152"/>
      <c r="E48" s="152"/>
      <c r="F48" s="152"/>
      <c r="G48" s="63">
        <f t="shared" si="13"/>
        <v>0</v>
      </c>
      <c r="H48" s="74"/>
      <c r="I48" s="964"/>
      <c r="J48" s="120"/>
      <c r="K48" s="980"/>
      <c r="L48" s="980"/>
      <c r="M48" s="274"/>
      <c r="N48" s="123"/>
      <c r="O48" s="83"/>
      <c r="P48" s="990"/>
      <c r="Q48" s="969"/>
      <c r="R48" s="486"/>
      <c r="S48" s="487"/>
      <c r="T48" s="487"/>
      <c r="U48" s="488"/>
      <c r="V48" s="123"/>
    </row>
    <row r="49" spans="2:22" ht="15" customHeight="1" thickBot="1" x14ac:dyDescent="0.2">
      <c r="B49" s="960"/>
      <c r="C49" s="66" t="s">
        <v>110</v>
      </c>
      <c r="D49" s="67"/>
      <c r="E49" s="67"/>
      <c r="F49" s="67"/>
      <c r="G49" s="68">
        <f>SUM(G39:G48)</f>
        <v>26292.333333333336</v>
      </c>
      <c r="H49" s="74"/>
      <c r="I49" s="964"/>
      <c r="J49" s="72"/>
      <c r="K49" s="980"/>
      <c r="L49" s="980"/>
      <c r="M49" s="274"/>
      <c r="N49" s="123"/>
      <c r="O49" s="83"/>
      <c r="P49" s="990"/>
      <c r="Q49" s="994"/>
      <c r="R49" s="134"/>
      <c r="S49" s="120"/>
      <c r="T49" s="120"/>
      <c r="U49" s="280"/>
      <c r="V49" s="123"/>
    </row>
    <row r="50" spans="2:22" ht="15" customHeight="1" thickTop="1" thickBot="1" x14ac:dyDescent="0.2">
      <c r="B50" s="958" t="s">
        <v>29</v>
      </c>
      <c r="C50" s="72" t="s">
        <v>490</v>
      </c>
      <c r="D50" s="152">
        <v>250</v>
      </c>
      <c r="E50" s="241" t="s">
        <v>302</v>
      </c>
      <c r="F50" s="152">
        <v>2217</v>
      </c>
      <c r="G50" s="63">
        <f>D50*F50/500</f>
        <v>1108.5</v>
      </c>
      <c r="H50" s="74"/>
      <c r="I50" s="979"/>
      <c r="J50" s="118" t="s">
        <v>110</v>
      </c>
      <c r="K50" s="961"/>
      <c r="L50" s="962"/>
      <c r="M50" s="275"/>
      <c r="N50" s="122"/>
      <c r="O50" s="83"/>
      <c r="P50" s="990"/>
      <c r="Q50" s="124" t="s">
        <v>163</v>
      </c>
      <c r="R50" s="125"/>
      <c r="S50" s="125"/>
      <c r="T50" s="125"/>
      <c r="U50" s="281"/>
      <c r="V50" s="126">
        <f>SUM(V45:V49)</f>
        <v>1560</v>
      </c>
    </row>
    <row r="51" spans="2:22" ht="15" customHeight="1" thickTop="1" x14ac:dyDescent="0.15">
      <c r="B51" s="959"/>
      <c r="C51" s="322" t="s">
        <v>491</v>
      </c>
      <c r="D51" s="152">
        <v>500</v>
      </c>
      <c r="E51" s="241" t="s">
        <v>302</v>
      </c>
      <c r="F51" s="152">
        <v>2199</v>
      </c>
      <c r="G51" s="63">
        <f>D51*F51/500</f>
        <v>2199</v>
      </c>
      <c r="H51" s="74"/>
      <c r="I51" s="963" t="s">
        <v>156</v>
      </c>
      <c r="J51" s="119" t="s">
        <v>43</v>
      </c>
      <c r="K51" s="966">
        <v>2400</v>
      </c>
      <c r="L51" s="967"/>
      <c r="M51" s="277">
        <v>100</v>
      </c>
      <c r="N51" s="131">
        <f>+K51/M51*10</f>
        <v>240</v>
      </c>
      <c r="O51" s="83"/>
      <c r="P51" s="990"/>
      <c r="Q51" s="968" t="s">
        <v>170</v>
      </c>
      <c r="R51" s="134" t="s">
        <v>167</v>
      </c>
      <c r="S51" s="120">
        <v>25000</v>
      </c>
      <c r="T51" s="133">
        <v>1</v>
      </c>
      <c r="U51" s="279">
        <v>100</v>
      </c>
      <c r="V51" s="123">
        <f>+S51*T51/U51*10</f>
        <v>2500</v>
      </c>
    </row>
    <row r="52" spans="2:22" ht="15" customHeight="1" x14ac:dyDescent="0.15">
      <c r="B52" s="959"/>
      <c r="C52" s="257"/>
      <c r="D52" s="152"/>
      <c r="E52" s="152"/>
      <c r="F52" s="152"/>
      <c r="G52" s="63">
        <f t="shared" si="13"/>
        <v>0</v>
      </c>
      <c r="H52" s="74"/>
      <c r="I52" s="964"/>
      <c r="J52" s="172" t="s">
        <v>167</v>
      </c>
      <c r="K52" s="971">
        <v>5000</v>
      </c>
      <c r="L52" s="972"/>
      <c r="M52" s="278">
        <v>100</v>
      </c>
      <c r="N52" s="123">
        <f>+K52/M52*10</f>
        <v>500</v>
      </c>
      <c r="O52" s="83"/>
      <c r="P52" s="990"/>
      <c r="Q52" s="969"/>
      <c r="R52" s="134"/>
      <c r="S52" s="120"/>
      <c r="T52" s="133"/>
      <c r="U52" s="120"/>
      <c r="V52" s="123"/>
    </row>
    <row r="53" spans="2:22" ht="14.25" thickBot="1" x14ac:dyDescent="0.2">
      <c r="B53" s="960"/>
      <c r="C53" s="66" t="s">
        <v>110</v>
      </c>
      <c r="D53" s="67"/>
      <c r="E53" s="67"/>
      <c r="F53" s="67"/>
      <c r="G53" s="68">
        <f>SUM(G50:G52)</f>
        <v>3307.5</v>
      </c>
      <c r="I53" s="964"/>
      <c r="J53" s="120"/>
      <c r="K53" s="973"/>
      <c r="L53" s="974"/>
      <c r="M53" s="278"/>
      <c r="N53" s="123"/>
      <c r="O53" s="83"/>
      <c r="P53" s="990"/>
      <c r="Q53" s="969"/>
      <c r="R53" s="134"/>
      <c r="S53" s="120"/>
      <c r="T53" s="120"/>
      <c r="U53" s="72"/>
      <c r="V53" s="135"/>
    </row>
    <row r="54" spans="2:22" ht="14.25" thickTop="1" x14ac:dyDescent="0.15">
      <c r="B54" s="958" t="s">
        <v>120</v>
      </c>
      <c r="C54" s="152" t="s">
        <v>490</v>
      </c>
      <c r="D54" s="144">
        <v>10</v>
      </c>
      <c r="E54" s="241" t="s">
        <v>302</v>
      </c>
      <c r="F54" s="152">
        <v>600</v>
      </c>
      <c r="G54" s="63">
        <f>D54*F54/500</f>
        <v>12</v>
      </c>
      <c r="I54" s="964"/>
      <c r="K54" s="976"/>
      <c r="L54" s="976"/>
      <c r="M54" s="274"/>
      <c r="N54" s="123"/>
      <c r="O54" s="83"/>
      <c r="P54" s="990"/>
      <c r="Q54" s="969"/>
      <c r="S54" s="172"/>
      <c r="T54" s="172"/>
      <c r="U54" s="172"/>
      <c r="V54" s="330"/>
    </row>
    <row r="55" spans="2:22" x14ac:dyDescent="0.15">
      <c r="B55" s="959"/>
      <c r="C55" s="152"/>
      <c r="D55" s="152"/>
      <c r="E55" s="241"/>
      <c r="F55" s="152"/>
      <c r="G55" s="63">
        <f>D55*F55</f>
        <v>0</v>
      </c>
      <c r="I55" s="964"/>
      <c r="J55" s="120"/>
      <c r="K55" s="977"/>
      <c r="L55" s="978"/>
      <c r="M55" s="258"/>
      <c r="N55" s="259"/>
      <c r="O55" s="83"/>
      <c r="P55" s="990"/>
      <c r="Q55" s="970"/>
      <c r="R55" s="134"/>
      <c r="S55" s="120"/>
      <c r="T55" s="120"/>
      <c r="U55" s="72"/>
      <c r="V55" s="135"/>
    </row>
    <row r="56" spans="2:22" x14ac:dyDescent="0.15">
      <c r="B56" s="959"/>
      <c r="C56" s="152"/>
      <c r="D56" s="152"/>
      <c r="E56" s="241"/>
      <c r="F56" s="152"/>
      <c r="G56" s="63">
        <f>D56*F56</f>
        <v>0</v>
      </c>
      <c r="I56" s="965"/>
      <c r="J56" s="260" t="s">
        <v>110</v>
      </c>
      <c r="K56" s="981"/>
      <c r="L56" s="982"/>
      <c r="M56" s="261"/>
      <c r="N56" s="262">
        <f>SUM(N51:N55)</f>
        <v>740</v>
      </c>
      <c r="O56" s="83"/>
      <c r="P56" s="993"/>
      <c r="Q56" s="138" t="s">
        <v>163</v>
      </c>
      <c r="R56" s="139"/>
      <c r="S56" s="139"/>
      <c r="T56" s="139"/>
      <c r="U56" s="139"/>
      <c r="V56" s="331">
        <f>SUM(V51:V55)</f>
        <v>2500</v>
      </c>
    </row>
    <row r="57" spans="2:22" ht="14.25" thickBot="1" x14ac:dyDescent="0.2">
      <c r="B57" s="975"/>
      <c r="C57" s="69" t="s">
        <v>111</v>
      </c>
      <c r="D57" s="70"/>
      <c r="E57" s="70"/>
      <c r="F57" s="70"/>
      <c r="G57" s="71">
        <f>SUM(G54:G56)</f>
        <v>12</v>
      </c>
      <c r="I57" s="984" t="s">
        <v>157</v>
      </c>
      <c r="J57" s="985"/>
      <c r="K57" s="986"/>
      <c r="L57" s="987"/>
      <c r="M57" s="86"/>
      <c r="N57" s="137">
        <f>SUM(N42,N46,N50,N56)</f>
        <v>3871.6</v>
      </c>
      <c r="O57" s="83"/>
      <c r="P57" s="995" t="s">
        <v>157</v>
      </c>
      <c r="Q57" s="996"/>
      <c r="R57" s="136"/>
      <c r="S57" s="136"/>
      <c r="T57" s="136"/>
      <c r="U57" s="136"/>
      <c r="V57" s="332">
        <f>SUM(V44,V50,V56)</f>
        <v>4061.5</v>
      </c>
    </row>
    <row r="58" spans="2:22" x14ac:dyDescent="0.15">
      <c r="O58" s="83"/>
      <c r="V58" s="23"/>
    </row>
    <row r="59" spans="2:22" x14ac:dyDescent="0.15">
      <c r="I59" s="83"/>
      <c r="J59" s="83"/>
      <c r="K59" s="83"/>
      <c r="L59" s="83"/>
      <c r="M59" s="83"/>
      <c r="N59" s="83"/>
      <c r="O59" s="83"/>
    </row>
    <row r="60" spans="2:22" x14ac:dyDescent="0.15">
      <c r="I60" s="83"/>
      <c r="J60" s="83"/>
      <c r="K60" s="83"/>
      <c r="L60" s="83"/>
      <c r="M60" s="83"/>
      <c r="N60" s="83"/>
      <c r="O60" s="83"/>
    </row>
    <row r="61" spans="2:22" x14ac:dyDescent="0.15">
      <c r="I61" s="83"/>
      <c r="J61" s="83"/>
      <c r="K61" s="83"/>
      <c r="L61" s="83"/>
      <c r="M61" s="83"/>
      <c r="N61" s="83"/>
      <c r="O61" s="83"/>
    </row>
    <row r="62" spans="2:22" x14ac:dyDescent="0.15">
      <c r="I62" s="83"/>
      <c r="J62" s="83"/>
      <c r="K62" s="83"/>
      <c r="L62" s="83"/>
      <c r="M62" s="83"/>
      <c r="N62" s="83"/>
      <c r="O62" s="83"/>
    </row>
    <row r="63" spans="2:22" x14ac:dyDescent="0.15">
      <c r="I63" s="83"/>
      <c r="J63" s="83"/>
      <c r="K63" s="83"/>
      <c r="L63" s="83"/>
      <c r="M63" s="83"/>
      <c r="N63" s="83"/>
      <c r="O63" s="83"/>
    </row>
    <row r="64" spans="2:22" x14ac:dyDescent="0.15">
      <c r="I64" s="83"/>
      <c r="J64" s="83"/>
      <c r="K64" s="83"/>
      <c r="L64" s="83"/>
      <c r="M64" s="83"/>
      <c r="N64" s="83"/>
      <c r="O64" s="83"/>
    </row>
    <row r="65" spans="9:15" x14ac:dyDescent="0.15">
      <c r="I65" s="83"/>
      <c r="J65" s="83"/>
      <c r="K65" s="83"/>
      <c r="L65" s="83"/>
      <c r="M65" s="83"/>
      <c r="N65" s="83"/>
      <c r="O65" s="83"/>
    </row>
    <row r="66" spans="9:15" x14ac:dyDescent="0.15">
      <c r="I66" s="83"/>
      <c r="J66" s="83"/>
      <c r="K66" s="83"/>
      <c r="L66" s="83"/>
      <c r="M66" s="83"/>
      <c r="N66" s="83"/>
      <c r="O66" s="83"/>
    </row>
    <row r="67" spans="9:15" x14ac:dyDescent="0.15">
      <c r="I67" s="83"/>
      <c r="J67" s="83"/>
      <c r="K67" s="83"/>
      <c r="L67" s="83"/>
      <c r="M67" s="83"/>
      <c r="N67" s="83"/>
      <c r="O67" s="83"/>
    </row>
    <row r="68" spans="9:15" x14ac:dyDescent="0.15">
      <c r="I68" s="83"/>
      <c r="J68" s="83"/>
      <c r="K68" s="83"/>
      <c r="L68" s="83"/>
      <c r="M68" s="83"/>
      <c r="N68" s="83"/>
      <c r="O68" s="83"/>
    </row>
    <row r="69" spans="9:15" x14ac:dyDescent="0.15">
      <c r="I69" s="83"/>
      <c r="J69" s="83"/>
      <c r="K69" s="83"/>
      <c r="L69" s="83"/>
      <c r="M69" s="83"/>
      <c r="N69" s="83"/>
      <c r="O69" s="83"/>
    </row>
    <row r="70" spans="9:15" x14ac:dyDescent="0.15">
      <c r="I70" s="83"/>
      <c r="J70" s="83"/>
      <c r="K70" s="83"/>
      <c r="L70" s="83"/>
      <c r="M70" s="83"/>
      <c r="N70" s="83"/>
      <c r="O70" s="83"/>
    </row>
    <row r="71" spans="9:15" x14ac:dyDescent="0.15">
      <c r="I71" s="83"/>
      <c r="J71" s="83"/>
      <c r="K71" s="83"/>
      <c r="L71" s="83"/>
      <c r="M71" s="83"/>
      <c r="N71" s="83"/>
      <c r="O71" s="83"/>
    </row>
    <row r="72" spans="9:15" x14ac:dyDescent="0.15">
      <c r="I72" s="83"/>
      <c r="J72" s="83"/>
      <c r="K72" s="83"/>
      <c r="L72" s="83"/>
      <c r="M72" s="83"/>
      <c r="N72" s="83"/>
      <c r="O72" s="83"/>
    </row>
    <row r="73" spans="9:15" x14ac:dyDescent="0.15">
      <c r="I73" s="83"/>
      <c r="J73" s="83"/>
      <c r="K73" s="83"/>
      <c r="L73" s="83"/>
      <c r="M73" s="83"/>
      <c r="N73" s="83"/>
      <c r="O73" s="83"/>
    </row>
    <row r="74" spans="9:15" x14ac:dyDescent="0.15">
      <c r="I74" s="83"/>
      <c r="J74" s="83"/>
      <c r="K74" s="83"/>
      <c r="L74" s="83"/>
      <c r="M74" s="83"/>
      <c r="N74" s="83"/>
      <c r="O74" s="83"/>
    </row>
    <row r="75" spans="9:15" x14ac:dyDescent="0.15">
      <c r="I75" s="83"/>
      <c r="J75" s="83"/>
      <c r="K75" s="83"/>
      <c r="L75" s="83"/>
      <c r="M75" s="83"/>
      <c r="N75" s="83"/>
      <c r="O75" s="83"/>
    </row>
    <row r="76" spans="9:15" x14ac:dyDescent="0.15">
      <c r="I76" s="83"/>
      <c r="J76" s="83"/>
      <c r="K76" s="83"/>
      <c r="L76" s="83"/>
      <c r="M76" s="83"/>
      <c r="N76" s="83"/>
      <c r="O76" s="83"/>
    </row>
    <row r="77" spans="9:15" x14ac:dyDescent="0.15">
      <c r="I77" s="83"/>
      <c r="J77" s="83"/>
      <c r="K77" s="83"/>
      <c r="L77" s="83"/>
      <c r="M77" s="83"/>
      <c r="N77" s="83"/>
      <c r="O77" s="83"/>
    </row>
    <row r="78" spans="9:15" x14ac:dyDescent="0.15">
      <c r="I78" s="83"/>
      <c r="J78" s="83"/>
      <c r="K78" s="83"/>
      <c r="L78" s="83"/>
      <c r="M78" s="83"/>
      <c r="N78" s="83"/>
      <c r="O78" s="83"/>
    </row>
    <row r="79" spans="9:15" x14ac:dyDescent="0.15">
      <c r="I79" s="83"/>
      <c r="J79" s="83"/>
      <c r="K79" s="83"/>
      <c r="L79" s="83"/>
      <c r="M79" s="83"/>
      <c r="N79" s="83"/>
      <c r="O79" s="83"/>
    </row>
    <row r="80" spans="9:15" x14ac:dyDescent="0.15">
      <c r="I80" s="83"/>
      <c r="J80" s="83"/>
      <c r="K80" s="83"/>
      <c r="L80" s="83"/>
      <c r="M80" s="83"/>
      <c r="N80" s="83"/>
      <c r="O80" s="83"/>
    </row>
    <row r="81" spans="2:15" x14ac:dyDescent="0.15">
      <c r="I81" s="83"/>
      <c r="J81" s="83"/>
      <c r="K81" s="83"/>
      <c r="L81" s="83"/>
      <c r="M81" s="83"/>
      <c r="N81" s="83"/>
      <c r="O81" s="83"/>
    </row>
    <row r="82" spans="2:15" x14ac:dyDescent="0.15">
      <c r="I82" s="83"/>
      <c r="J82" s="83"/>
      <c r="K82" s="83"/>
      <c r="L82" s="83"/>
      <c r="M82" s="83"/>
      <c r="N82" s="83"/>
      <c r="O82" s="83"/>
    </row>
    <row r="83" spans="2:15" x14ac:dyDescent="0.15">
      <c r="B83" s="73"/>
      <c r="C83" s="74"/>
      <c r="D83" s="74"/>
      <c r="E83" s="74"/>
      <c r="F83" s="74"/>
      <c r="I83" s="83"/>
      <c r="J83" s="83"/>
      <c r="K83" s="83"/>
      <c r="L83" s="83"/>
      <c r="M83" s="83"/>
      <c r="N83" s="83"/>
      <c r="O83" s="83"/>
    </row>
    <row r="84" spans="2:15" x14ac:dyDescent="0.15">
      <c r="B84" s="73"/>
      <c r="C84" s="74"/>
      <c r="D84" s="74"/>
      <c r="E84" s="74"/>
      <c r="F84" s="74"/>
      <c r="I84" s="83"/>
      <c r="J84" s="83"/>
      <c r="K84" s="83"/>
      <c r="L84" s="83"/>
      <c r="M84" s="83"/>
      <c r="N84" s="83"/>
      <c r="O84" s="83"/>
    </row>
    <row r="85" spans="2:15" x14ac:dyDescent="0.15">
      <c r="I85" s="83"/>
      <c r="J85" s="83"/>
      <c r="K85" s="83"/>
      <c r="L85" s="83"/>
      <c r="M85" s="83"/>
      <c r="N85" s="83"/>
      <c r="O85" s="83"/>
    </row>
    <row r="86" spans="2:15" x14ac:dyDescent="0.15">
      <c r="I86" s="83"/>
      <c r="J86" s="83"/>
      <c r="K86" s="83"/>
      <c r="L86" s="83"/>
      <c r="M86" s="83"/>
      <c r="N86" s="83"/>
      <c r="O86" s="83"/>
    </row>
    <row r="87" spans="2:15" x14ac:dyDescent="0.15">
      <c r="I87" s="83"/>
      <c r="J87" s="83"/>
      <c r="K87" s="83"/>
      <c r="L87" s="83"/>
      <c r="M87" s="83"/>
      <c r="N87" s="83"/>
      <c r="O87" s="83"/>
    </row>
    <row r="88" spans="2:15" x14ac:dyDescent="0.15">
      <c r="I88" s="83"/>
      <c r="J88" s="83"/>
      <c r="K88" s="83"/>
      <c r="L88" s="83"/>
      <c r="M88" s="83"/>
      <c r="N88" s="83"/>
      <c r="O88" s="83"/>
    </row>
    <row r="89" spans="2:15" x14ac:dyDescent="0.15">
      <c r="I89" s="83"/>
      <c r="J89" s="83"/>
      <c r="K89" s="83"/>
      <c r="L89" s="83"/>
      <c r="M89" s="83"/>
      <c r="N89" s="83"/>
      <c r="O89" s="83"/>
    </row>
    <row r="90" spans="2:15" x14ac:dyDescent="0.15">
      <c r="I90" s="83"/>
      <c r="J90" s="83"/>
      <c r="K90" s="83"/>
      <c r="L90" s="83"/>
      <c r="M90" s="83"/>
      <c r="N90" s="83"/>
      <c r="O90" s="83"/>
    </row>
    <row r="91" spans="2:15" x14ac:dyDescent="0.15">
      <c r="I91" s="83"/>
      <c r="J91" s="83"/>
      <c r="K91" s="83"/>
      <c r="L91" s="83"/>
      <c r="M91" s="83"/>
      <c r="N91" s="83"/>
      <c r="O91" s="83"/>
    </row>
    <row r="92" spans="2:15" x14ac:dyDescent="0.15">
      <c r="I92" s="83"/>
      <c r="J92" s="83"/>
      <c r="K92" s="83"/>
      <c r="L92" s="83"/>
      <c r="M92" s="83"/>
      <c r="N92" s="83"/>
      <c r="O92" s="83"/>
    </row>
    <row r="93" spans="2:15" x14ac:dyDescent="0.15">
      <c r="I93" s="83"/>
      <c r="J93" s="83"/>
      <c r="K93" s="83"/>
      <c r="L93" s="83"/>
      <c r="M93" s="83"/>
      <c r="N93" s="83"/>
      <c r="O93" s="83"/>
    </row>
    <row r="94" spans="2:15" x14ac:dyDescent="0.15">
      <c r="I94" s="83"/>
      <c r="J94" s="83"/>
      <c r="K94" s="83"/>
      <c r="L94" s="83"/>
      <c r="M94" s="83"/>
      <c r="N94" s="83"/>
      <c r="O94" s="83"/>
    </row>
    <row r="95" spans="2:15" x14ac:dyDescent="0.15">
      <c r="I95" s="83"/>
      <c r="J95" s="83"/>
      <c r="K95" s="83"/>
      <c r="L95" s="83"/>
      <c r="M95" s="83"/>
      <c r="N95" s="83"/>
      <c r="O95" s="83"/>
    </row>
    <row r="96" spans="2:15" x14ac:dyDescent="0.15">
      <c r="I96" s="83"/>
      <c r="J96" s="83"/>
      <c r="K96" s="83"/>
      <c r="L96" s="83"/>
      <c r="M96" s="83"/>
      <c r="N96" s="83"/>
      <c r="O96" s="83"/>
    </row>
    <row r="97" spans="9:15" x14ac:dyDescent="0.15">
      <c r="I97" s="83"/>
      <c r="J97" s="83"/>
      <c r="K97" s="83"/>
      <c r="L97" s="83"/>
      <c r="M97" s="83"/>
      <c r="N97" s="83"/>
      <c r="O97" s="83"/>
    </row>
    <row r="98" spans="9:15" x14ac:dyDescent="0.15">
      <c r="I98" s="83"/>
      <c r="J98" s="83"/>
      <c r="K98" s="83"/>
      <c r="L98" s="83"/>
      <c r="M98" s="83"/>
      <c r="N98" s="83"/>
      <c r="O98" s="83"/>
    </row>
    <row r="99" spans="9:15" x14ac:dyDescent="0.15">
      <c r="I99" s="83"/>
      <c r="J99" s="83"/>
      <c r="K99" s="83"/>
      <c r="L99" s="83"/>
      <c r="M99" s="83"/>
      <c r="N99" s="83"/>
      <c r="O99" s="83"/>
    </row>
    <row r="100" spans="9:15" x14ac:dyDescent="0.15">
      <c r="I100" s="83"/>
      <c r="J100" s="83"/>
      <c r="K100" s="83"/>
      <c r="L100" s="83"/>
      <c r="M100" s="83"/>
      <c r="N100" s="83"/>
      <c r="O100" s="83"/>
    </row>
    <row r="101" spans="9:15" x14ac:dyDescent="0.15">
      <c r="I101" s="83"/>
      <c r="J101" s="83"/>
      <c r="K101" s="83"/>
      <c r="L101" s="83"/>
      <c r="M101" s="83"/>
      <c r="N101" s="83"/>
      <c r="O101" s="83"/>
    </row>
    <row r="102" spans="9:15" x14ac:dyDescent="0.15">
      <c r="I102" s="83"/>
      <c r="J102" s="83"/>
      <c r="K102" s="83"/>
      <c r="L102" s="83"/>
      <c r="M102" s="83"/>
      <c r="N102" s="83"/>
      <c r="O102" s="83"/>
    </row>
    <row r="103" spans="9:15" x14ac:dyDescent="0.15">
      <c r="I103" s="83"/>
      <c r="J103" s="83"/>
      <c r="K103" s="83"/>
      <c r="L103" s="83"/>
      <c r="M103" s="83"/>
      <c r="N103" s="83"/>
      <c r="O103" s="83"/>
    </row>
    <row r="104" spans="9:15" x14ac:dyDescent="0.15">
      <c r="I104" s="83"/>
      <c r="J104" s="83"/>
      <c r="K104" s="83"/>
      <c r="L104" s="83"/>
      <c r="M104" s="83"/>
      <c r="N104" s="83"/>
      <c r="O104" s="83"/>
    </row>
    <row r="105" spans="9:15" x14ac:dyDescent="0.15">
      <c r="I105" s="83"/>
      <c r="J105" s="83"/>
      <c r="K105" s="83"/>
      <c r="L105" s="83"/>
      <c r="M105" s="83"/>
      <c r="N105" s="83"/>
      <c r="O105" s="83"/>
    </row>
    <row r="106" spans="9:15" x14ac:dyDescent="0.15">
      <c r="I106" s="83"/>
      <c r="J106" s="83"/>
      <c r="K106" s="83"/>
      <c r="L106" s="83"/>
      <c r="M106" s="83"/>
      <c r="N106" s="83"/>
      <c r="O106" s="83"/>
    </row>
    <row r="107" spans="9:15" x14ac:dyDescent="0.15">
      <c r="I107" s="83"/>
      <c r="J107" s="83"/>
      <c r="K107" s="83"/>
      <c r="L107" s="83"/>
      <c r="M107" s="83"/>
      <c r="N107" s="83"/>
      <c r="O107" s="83"/>
    </row>
    <row r="108" spans="9:15" x14ac:dyDescent="0.15">
      <c r="I108" s="83"/>
      <c r="J108" s="83"/>
      <c r="K108" s="83"/>
      <c r="L108" s="83"/>
      <c r="M108" s="83"/>
      <c r="N108" s="83"/>
      <c r="O108" s="83"/>
    </row>
    <row r="109" spans="9:15" x14ac:dyDescent="0.15">
      <c r="I109" s="83"/>
      <c r="J109" s="83"/>
      <c r="K109" s="83"/>
      <c r="L109" s="83"/>
      <c r="M109" s="83"/>
      <c r="N109" s="83"/>
      <c r="O109" s="83"/>
    </row>
    <row r="110" spans="9:15" x14ac:dyDescent="0.15">
      <c r="I110" s="83"/>
      <c r="J110" s="83"/>
      <c r="K110" s="83"/>
      <c r="L110" s="83"/>
      <c r="M110" s="83"/>
      <c r="N110" s="83"/>
      <c r="O110" s="83"/>
    </row>
    <row r="111" spans="9:15" x14ac:dyDescent="0.15">
      <c r="I111" s="83"/>
      <c r="J111" s="83"/>
      <c r="K111" s="83"/>
      <c r="L111" s="83"/>
      <c r="M111" s="83"/>
      <c r="N111" s="83"/>
      <c r="O111" s="83"/>
    </row>
    <row r="112" spans="9:15" x14ac:dyDescent="0.15">
      <c r="I112" s="83"/>
      <c r="J112" s="83"/>
      <c r="K112" s="83"/>
      <c r="L112" s="83"/>
      <c r="M112" s="83"/>
      <c r="N112" s="83"/>
      <c r="O112" s="83"/>
    </row>
    <row r="113" spans="9:15" x14ac:dyDescent="0.15">
      <c r="I113" s="83"/>
      <c r="J113" s="83"/>
      <c r="K113" s="83"/>
      <c r="L113" s="83"/>
      <c r="M113" s="83"/>
      <c r="N113" s="83"/>
      <c r="O113" s="83"/>
    </row>
    <row r="114" spans="9:15" x14ac:dyDescent="0.15">
      <c r="I114" s="83"/>
      <c r="J114" s="83"/>
      <c r="K114" s="83"/>
      <c r="L114" s="83"/>
      <c r="M114" s="83"/>
      <c r="N114" s="83"/>
      <c r="O114" s="83"/>
    </row>
    <row r="115" spans="9:15" x14ac:dyDescent="0.15">
      <c r="I115" s="83"/>
      <c r="J115" s="83"/>
      <c r="K115" s="83"/>
      <c r="L115" s="83"/>
      <c r="M115" s="83"/>
      <c r="N115" s="83"/>
      <c r="O115" s="83"/>
    </row>
    <row r="116" spans="9:15" x14ac:dyDescent="0.15">
      <c r="I116" s="83"/>
      <c r="J116" s="83"/>
      <c r="K116" s="83"/>
      <c r="L116" s="83"/>
      <c r="M116" s="83"/>
      <c r="N116" s="83"/>
      <c r="O116" s="83"/>
    </row>
    <row r="117" spans="9:15" x14ac:dyDescent="0.15">
      <c r="I117" s="83"/>
      <c r="J117" s="83"/>
      <c r="K117" s="83"/>
      <c r="L117" s="83"/>
      <c r="M117" s="83"/>
      <c r="N117" s="83"/>
      <c r="O117" s="83"/>
    </row>
    <row r="118" spans="9:15" x14ac:dyDescent="0.15">
      <c r="I118" s="83"/>
      <c r="J118" s="83"/>
      <c r="K118" s="83"/>
      <c r="L118" s="83"/>
      <c r="M118" s="83"/>
      <c r="N118" s="83"/>
      <c r="O118" s="83"/>
    </row>
    <row r="119" spans="9:15" x14ac:dyDescent="0.15">
      <c r="I119" s="83"/>
      <c r="J119" s="83"/>
      <c r="K119" s="83"/>
      <c r="L119" s="83"/>
      <c r="M119" s="83"/>
      <c r="N119" s="83"/>
      <c r="O119" s="83"/>
    </row>
    <row r="120" spans="9:15" x14ac:dyDescent="0.15">
      <c r="I120" s="83"/>
      <c r="J120" s="83"/>
      <c r="K120" s="83"/>
      <c r="L120" s="83"/>
      <c r="M120" s="83"/>
      <c r="N120" s="83"/>
      <c r="O120" s="83"/>
    </row>
    <row r="121" spans="9:15" x14ac:dyDescent="0.15">
      <c r="I121" s="83"/>
      <c r="J121" s="83"/>
      <c r="K121" s="83"/>
      <c r="L121" s="83"/>
      <c r="M121" s="83"/>
      <c r="N121" s="83"/>
      <c r="O121" s="83"/>
    </row>
    <row r="122" spans="9:15" x14ac:dyDescent="0.15">
      <c r="I122" s="83"/>
      <c r="J122" s="83"/>
      <c r="K122" s="83"/>
      <c r="L122" s="83"/>
      <c r="M122" s="83"/>
      <c r="N122" s="83"/>
      <c r="O122" s="83"/>
    </row>
    <row r="123" spans="9:15" x14ac:dyDescent="0.15">
      <c r="I123" s="83"/>
      <c r="J123" s="83"/>
      <c r="K123" s="83"/>
      <c r="L123" s="83"/>
      <c r="M123" s="83"/>
      <c r="N123" s="83"/>
      <c r="O123" s="83"/>
    </row>
    <row r="124" spans="9:15" x14ac:dyDescent="0.15">
      <c r="I124" s="83"/>
      <c r="J124" s="83"/>
      <c r="K124" s="83"/>
      <c r="L124" s="83"/>
      <c r="M124" s="83"/>
      <c r="N124" s="83"/>
      <c r="O124" s="83"/>
    </row>
    <row r="125" spans="9:15" x14ac:dyDescent="0.15">
      <c r="I125" s="83"/>
      <c r="J125" s="83"/>
      <c r="K125" s="83"/>
      <c r="L125" s="83"/>
      <c r="M125" s="83"/>
      <c r="N125" s="83"/>
      <c r="O125" s="83"/>
    </row>
    <row r="126" spans="9:15" x14ac:dyDescent="0.15">
      <c r="I126" s="83"/>
      <c r="J126" s="83"/>
      <c r="K126" s="83"/>
      <c r="L126" s="83"/>
      <c r="M126" s="83"/>
      <c r="N126" s="83"/>
      <c r="O126" s="83"/>
    </row>
    <row r="127" spans="9:15" x14ac:dyDescent="0.15">
      <c r="I127" s="83"/>
      <c r="J127" s="83"/>
      <c r="K127" s="83"/>
      <c r="L127" s="83"/>
      <c r="M127" s="83"/>
      <c r="N127" s="83"/>
      <c r="O127" s="83"/>
    </row>
    <row r="128" spans="9:15" x14ac:dyDescent="0.15">
      <c r="I128" s="83"/>
      <c r="J128" s="83"/>
      <c r="K128" s="83"/>
      <c r="L128" s="83"/>
      <c r="M128" s="83"/>
      <c r="N128" s="83"/>
      <c r="O128" s="83"/>
    </row>
    <row r="129" spans="9:15" x14ac:dyDescent="0.15">
      <c r="I129" s="83"/>
      <c r="J129" s="83"/>
      <c r="K129" s="83"/>
      <c r="L129" s="83"/>
      <c r="M129" s="83"/>
      <c r="N129" s="83"/>
      <c r="O129" s="83"/>
    </row>
    <row r="130" spans="9:15" x14ac:dyDescent="0.15">
      <c r="I130" s="83"/>
      <c r="J130" s="83"/>
      <c r="K130" s="83"/>
      <c r="L130" s="83"/>
      <c r="M130" s="83"/>
      <c r="N130" s="83"/>
      <c r="O130" s="83"/>
    </row>
    <row r="131" spans="9:15" x14ac:dyDescent="0.15">
      <c r="I131" s="83"/>
      <c r="J131" s="83"/>
      <c r="K131" s="83"/>
      <c r="L131" s="83"/>
      <c r="M131" s="83"/>
      <c r="N131" s="83"/>
      <c r="O131" s="83"/>
    </row>
    <row r="132" spans="9:15" x14ac:dyDescent="0.15">
      <c r="I132" s="83"/>
      <c r="J132" s="83"/>
      <c r="K132" s="83"/>
      <c r="L132" s="83"/>
      <c r="M132" s="83"/>
      <c r="N132" s="83"/>
      <c r="O132" s="83"/>
    </row>
    <row r="133" spans="9:15" x14ac:dyDescent="0.15">
      <c r="I133" s="83"/>
      <c r="J133" s="83"/>
      <c r="K133" s="83"/>
      <c r="L133" s="83"/>
      <c r="M133" s="83"/>
      <c r="N133" s="83"/>
      <c r="O133" s="83"/>
    </row>
    <row r="134" spans="9:15" x14ac:dyDescent="0.15">
      <c r="I134" s="83"/>
      <c r="J134" s="83"/>
      <c r="K134" s="83"/>
      <c r="L134" s="83"/>
      <c r="M134" s="83"/>
      <c r="N134" s="83"/>
      <c r="O134" s="83"/>
    </row>
    <row r="135" spans="9:15" x14ac:dyDescent="0.15">
      <c r="I135" s="83"/>
      <c r="J135" s="83"/>
      <c r="K135" s="83"/>
      <c r="L135" s="83"/>
      <c r="M135" s="83"/>
      <c r="N135" s="83"/>
      <c r="O135" s="83"/>
    </row>
    <row r="136" spans="9:15" x14ac:dyDescent="0.15">
      <c r="I136" s="83"/>
      <c r="J136" s="83"/>
      <c r="K136" s="83"/>
      <c r="L136" s="83"/>
      <c r="M136" s="83"/>
      <c r="N136" s="83"/>
      <c r="O136" s="83"/>
    </row>
    <row r="137" spans="9:15" x14ac:dyDescent="0.15">
      <c r="I137" s="83"/>
      <c r="J137" s="83"/>
      <c r="K137" s="83"/>
      <c r="L137" s="83"/>
      <c r="M137" s="83"/>
      <c r="N137" s="83"/>
      <c r="O137" s="83"/>
    </row>
    <row r="138" spans="9:15" x14ac:dyDescent="0.15">
      <c r="I138" s="83"/>
      <c r="J138" s="83"/>
      <c r="K138" s="83"/>
      <c r="L138" s="83"/>
      <c r="M138" s="83"/>
      <c r="N138" s="83"/>
      <c r="O138" s="83"/>
    </row>
    <row r="139" spans="9:15" x14ac:dyDescent="0.15">
      <c r="I139" s="83"/>
      <c r="J139" s="83"/>
      <c r="K139" s="83"/>
      <c r="L139" s="83"/>
      <c r="M139" s="83"/>
      <c r="N139" s="83"/>
    </row>
    <row r="140" spans="9:15" x14ac:dyDescent="0.15">
      <c r="I140" s="83"/>
      <c r="J140" s="83"/>
      <c r="K140" s="83"/>
      <c r="L140" s="83"/>
      <c r="M140" s="83"/>
      <c r="N140" s="83"/>
    </row>
    <row r="141" spans="9:15" x14ac:dyDescent="0.15">
      <c r="I141" s="83"/>
      <c r="J141" s="83"/>
      <c r="K141" s="83"/>
      <c r="L141" s="83"/>
      <c r="M141" s="83"/>
      <c r="N141" s="83"/>
    </row>
    <row r="142" spans="9:15" x14ac:dyDescent="0.15">
      <c r="I142" s="83"/>
      <c r="J142" s="83"/>
      <c r="K142" s="83"/>
      <c r="L142" s="83"/>
      <c r="M142" s="83"/>
      <c r="N142" s="83"/>
    </row>
    <row r="143" spans="9:15" x14ac:dyDescent="0.15">
      <c r="I143" s="83"/>
      <c r="J143" s="83"/>
      <c r="K143" s="83"/>
      <c r="L143" s="83"/>
      <c r="M143" s="83"/>
      <c r="N143" s="83"/>
    </row>
    <row r="144" spans="9:15" x14ac:dyDescent="0.15">
      <c r="I144" s="83"/>
      <c r="J144" s="83"/>
      <c r="K144" s="83"/>
      <c r="L144" s="83"/>
      <c r="M144" s="83"/>
      <c r="N144" s="83"/>
    </row>
    <row r="145" spans="9:14" x14ac:dyDescent="0.15">
      <c r="I145" s="83"/>
      <c r="J145" s="83"/>
      <c r="K145" s="83"/>
      <c r="L145" s="83"/>
      <c r="M145" s="83"/>
      <c r="N145" s="83"/>
    </row>
    <row r="146" spans="9:14" x14ac:dyDescent="0.15">
      <c r="I146" s="83"/>
      <c r="J146" s="83"/>
      <c r="K146" s="83"/>
      <c r="L146" s="83"/>
      <c r="M146" s="83"/>
      <c r="N146" s="83"/>
    </row>
    <row r="147" spans="9:14" x14ac:dyDescent="0.15">
      <c r="I147" s="83"/>
      <c r="J147" s="83"/>
      <c r="K147" s="83"/>
      <c r="L147" s="83"/>
      <c r="M147" s="83"/>
      <c r="N147" s="83"/>
    </row>
    <row r="148" spans="9:14" x14ac:dyDescent="0.15">
      <c r="I148" s="83"/>
      <c r="J148" s="83"/>
      <c r="K148" s="83"/>
      <c r="L148" s="83"/>
      <c r="M148" s="83"/>
      <c r="N148" s="83"/>
    </row>
    <row r="149" spans="9:14" x14ac:dyDescent="0.15">
      <c r="I149" s="83"/>
      <c r="J149" s="83"/>
      <c r="K149" s="83"/>
      <c r="L149" s="83"/>
      <c r="M149" s="83"/>
      <c r="N149" s="83"/>
    </row>
    <row r="150" spans="9:14" x14ac:dyDescent="0.15">
      <c r="I150" s="83"/>
      <c r="J150" s="83"/>
      <c r="K150" s="83"/>
      <c r="L150" s="83"/>
      <c r="M150" s="83"/>
      <c r="N150" s="83"/>
    </row>
    <row r="151" spans="9:14" x14ac:dyDescent="0.15">
      <c r="I151" s="83"/>
      <c r="J151" s="83"/>
      <c r="K151" s="83"/>
      <c r="L151" s="83"/>
      <c r="M151" s="83"/>
      <c r="N151" s="83"/>
    </row>
    <row r="152" spans="9:14" x14ac:dyDescent="0.15">
      <c r="I152" s="83"/>
      <c r="J152" s="83"/>
      <c r="K152" s="83"/>
      <c r="L152" s="83"/>
      <c r="M152" s="83"/>
      <c r="N152" s="83"/>
    </row>
    <row r="153" spans="9:14" x14ac:dyDescent="0.15">
      <c r="I153" s="83"/>
      <c r="J153" s="83"/>
      <c r="K153" s="83"/>
      <c r="L153" s="83"/>
      <c r="M153" s="83"/>
      <c r="N153" s="83"/>
    </row>
    <row r="154" spans="9:14" x14ac:dyDescent="0.15">
      <c r="I154" s="83"/>
      <c r="J154" s="83"/>
      <c r="K154" s="83"/>
      <c r="L154" s="83"/>
      <c r="M154" s="83"/>
      <c r="N154" s="83"/>
    </row>
    <row r="155" spans="9:14" x14ac:dyDescent="0.15">
      <c r="J155" s="83"/>
      <c r="K155" s="83"/>
      <c r="L155" s="83"/>
      <c r="M155" s="83"/>
      <c r="N155" s="83"/>
    </row>
    <row r="156" spans="9:14" x14ac:dyDescent="0.15">
      <c r="J156" s="83"/>
      <c r="K156" s="83"/>
      <c r="L156" s="83"/>
      <c r="M156" s="83"/>
      <c r="N156" s="83"/>
    </row>
    <row r="172" spans="15:15" x14ac:dyDescent="0.15">
      <c r="O172" s="83"/>
    </row>
    <row r="173" spans="15:15" x14ac:dyDescent="0.15">
      <c r="O173" s="83"/>
    </row>
    <row r="174" spans="15:15" x14ac:dyDescent="0.15">
      <c r="O174" s="83"/>
    </row>
    <row r="175" spans="15:15" x14ac:dyDescent="0.15">
      <c r="O175" s="83"/>
    </row>
    <row r="176" spans="15:15" x14ac:dyDescent="0.15">
      <c r="O176" s="83"/>
    </row>
    <row r="177" spans="15:15" x14ac:dyDescent="0.15">
      <c r="O177" s="83"/>
    </row>
    <row r="178" spans="15:15" x14ac:dyDescent="0.15">
      <c r="O178" s="83"/>
    </row>
    <row r="179" spans="15:15" x14ac:dyDescent="0.15">
      <c r="O179" s="83"/>
    </row>
    <row r="180" spans="15:15" x14ac:dyDescent="0.15">
      <c r="O180" s="83"/>
    </row>
    <row r="181" spans="15:15" x14ac:dyDescent="0.15">
      <c r="O181" s="83"/>
    </row>
    <row r="182" spans="15:15" x14ac:dyDescent="0.15">
      <c r="O182" s="83"/>
    </row>
    <row r="183" spans="15:15" x14ac:dyDescent="0.15">
      <c r="O183" s="83"/>
    </row>
    <row r="184" spans="15:15" x14ac:dyDescent="0.15">
      <c r="O184" s="83"/>
    </row>
    <row r="185" spans="15:15" x14ac:dyDescent="0.15">
      <c r="O185" s="83"/>
    </row>
    <row r="186" spans="15:15" x14ac:dyDescent="0.15">
      <c r="O186" s="83"/>
    </row>
    <row r="187" spans="15:15" x14ac:dyDescent="0.15">
      <c r="O187" s="83"/>
    </row>
    <row r="188" spans="15:15" x14ac:dyDescent="0.15">
      <c r="O188" s="83"/>
    </row>
    <row r="189" spans="15:15" x14ac:dyDescent="0.15">
      <c r="O189" s="83"/>
    </row>
    <row r="190" spans="15:15" x14ac:dyDescent="0.15">
      <c r="O190" s="83"/>
    </row>
    <row r="191" spans="15:15" x14ac:dyDescent="0.15">
      <c r="O191" s="83"/>
    </row>
  </sheetData>
  <mergeCells count="71">
    <mergeCell ref="B5:B7"/>
    <mergeCell ref="T5:U5"/>
    <mergeCell ref="I6:I10"/>
    <mergeCell ref="T6:U6"/>
    <mergeCell ref="I4:I5"/>
    <mergeCell ref="J4:J5"/>
    <mergeCell ref="M4:M5"/>
    <mergeCell ref="N4:N5"/>
    <mergeCell ref="T4:U4"/>
    <mergeCell ref="B8:B11"/>
    <mergeCell ref="T8:U8"/>
    <mergeCell ref="T9:U9"/>
    <mergeCell ref="T10:U10"/>
    <mergeCell ref="T11:U11"/>
    <mergeCell ref="T7:U7"/>
    <mergeCell ref="B12:B16"/>
    <mergeCell ref="T12:U12"/>
    <mergeCell ref="T13:U13"/>
    <mergeCell ref="T14:U14"/>
    <mergeCell ref="T15:U15"/>
    <mergeCell ref="T16:U16"/>
    <mergeCell ref="I11:I16"/>
    <mergeCell ref="B17:B20"/>
    <mergeCell ref="T17:U17"/>
    <mergeCell ref="T18:U18"/>
    <mergeCell ref="T19:U19"/>
    <mergeCell ref="I20:I23"/>
    <mergeCell ref="T20:U20"/>
    <mergeCell ref="B21:B24"/>
    <mergeCell ref="I24:I27"/>
    <mergeCell ref="I17:I19"/>
    <mergeCell ref="B28:B38"/>
    <mergeCell ref="I28:I31"/>
    <mergeCell ref="K34:L34"/>
    <mergeCell ref="I35:I42"/>
    <mergeCell ref="K35:L35"/>
    <mergeCell ref="K36:L36"/>
    <mergeCell ref="K37:L37"/>
    <mergeCell ref="B39:B49"/>
    <mergeCell ref="K39:L39"/>
    <mergeCell ref="K40:L40"/>
    <mergeCell ref="K41:L41"/>
    <mergeCell ref="K42:L42"/>
    <mergeCell ref="I43:I46"/>
    <mergeCell ref="K43:L43"/>
    <mergeCell ref="K44:L44"/>
    <mergeCell ref="K45:L45"/>
    <mergeCell ref="K46:L46"/>
    <mergeCell ref="K47:L47"/>
    <mergeCell ref="I57:J57"/>
    <mergeCell ref="K57:L57"/>
    <mergeCell ref="Q37:R37"/>
    <mergeCell ref="K38:L38"/>
    <mergeCell ref="P38:P44"/>
    <mergeCell ref="P45:P56"/>
    <mergeCell ref="Q45:Q49"/>
    <mergeCell ref="P57:Q57"/>
    <mergeCell ref="B50:B53"/>
    <mergeCell ref="K50:L50"/>
    <mergeCell ref="I51:I56"/>
    <mergeCell ref="K51:L51"/>
    <mergeCell ref="Q51:Q55"/>
    <mergeCell ref="K52:L52"/>
    <mergeCell ref="K53:L53"/>
    <mergeCell ref="B54:B57"/>
    <mergeCell ref="K54:L54"/>
    <mergeCell ref="K55:L55"/>
    <mergeCell ref="I47:I50"/>
    <mergeCell ref="K48:L48"/>
    <mergeCell ref="K49:L49"/>
    <mergeCell ref="K56:L56"/>
  </mergeCells>
  <phoneticPr fontId="4"/>
  <pageMargins left="0.78740157480314965" right="0.78740157480314965" top="0.78740157480314965" bottom="0.78740157480314965" header="0.39370078740157483" footer="0.39370078740157483"/>
  <pageSetup paperSize="9" scale="60" orientation="landscape" horizontalDpi="4294967293" verticalDpi="300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0"/>
  <sheetViews>
    <sheetView zoomScale="75" zoomScaleNormal="75" zoomScaleSheetLayoutView="80" workbookViewId="0">
      <selection activeCell="Q8" sqref="Q8"/>
    </sheetView>
  </sheetViews>
  <sheetFormatPr defaultRowHeight="13.5" x14ac:dyDescent="0.15"/>
  <cols>
    <col min="1" max="1" width="1.625" style="23" customWidth="1"/>
    <col min="2" max="2" width="18" style="23" customWidth="1"/>
    <col min="3" max="15" width="6.125" style="23" customWidth="1"/>
    <col min="16" max="16384" width="9" style="23"/>
  </cols>
  <sheetData>
    <row r="1" spans="2:15" ht="9.9499999999999993" customHeight="1" x14ac:dyDescent="0.15"/>
    <row r="2" spans="2:15" ht="24.95" customHeight="1" x14ac:dyDescent="0.15">
      <c r="B2" s="23" t="s">
        <v>497</v>
      </c>
    </row>
    <row r="3" spans="2:15" ht="20.100000000000001" customHeight="1" x14ac:dyDescent="0.15">
      <c r="D3" s="35" t="s">
        <v>171</v>
      </c>
      <c r="E3" s="34" t="s">
        <v>221</v>
      </c>
      <c r="F3" s="34"/>
      <c r="G3" s="35" t="s">
        <v>172</v>
      </c>
      <c r="H3" s="34" t="s">
        <v>220</v>
      </c>
      <c r="I3" s="34"/>
    </row>
    <row r="4" spans="2:15" ht="20.100000000000001" customHeight="1" thickBot="1" x14ac:dyDescent="0.2">
      <c r="B4" s="5" t="s">
        <v>173</v>
      </c>
      <c r="C4" s="5" t="s">
        <v>251</v>
      </c>
      <c r="D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 ht="20.100000000000001" customHeight="1" x14ac:dyDescent="0.15">
      <c r="B5" s="163" t="s">
        <v>200</v>
      </c>
      <c r="C5" s="227">
        <v>1</v>
      </c>
      <c r="D5" s="227">
        <v>2</v>
      </c>
      <c r="E5" s="227">
        <v>3</v>
      </c>
      <c r="F5" s="227">
        <v>4</v>
      </c>
      <c r="G5" s="227">
        <v>5</v>
      </c>
      <c r="H5" s="227">
        <v>6</v>
      </c>
      <c r="I5" s="227">
        <v>7</v>
      </c>
      <c r="J5" s="227">
        <v>8</v>
      </c>
      <c r="K5" s="227">
        <v>9</v>
      </c>
      <c r="L5" s="227">
        <v>10</v>
      </c>
      <c r="M5" s="227">
        <v>11</v>
      </c>
      <c r="N5" s="227">
        <v>12</v>
      </c>
      <c r="O5" s="228" t="s">
        <v>174</v>
      </c>
    </row>
    <row r="6" spans="2:15" ht="20.100000000000001" customHeight="1" x14ac:dyDescent="0.15">
      <c r="B6" s="167" t="s">
        <v>252</v>
      </c>
      <c r="C6" s="146">
        <v>344</v>
      </c>
      <c r="D6" s="146">
        <v>243</v>
      </c>
      <c r="E6" s="146">
        <v>234</v>
      </c>
      <c r="F6" s="146">
        <v>238</v>
      </c>
      <c r="G6" s="146">
        <v>358</v>
      </c>
      <c r="H6" s="146">
        <v>361</v>
      </c>
      <c r="I6" s="146">
        <v>328</v>
      </c>
      <c r="J6" s="146">
        <v>350</v>
      </c>
      <c r="K6" s="146">
        <v>290</v>
      </c>
      <c r="L6" s="146">
        <v>322</v>
      </c>
      <c r="M6" s="146">
        <v>339</v>
      </c>
      <c r="N6" s="146">
        <v>329</v>
      </c>
      <c r="O6" s="62">
        <v>337</v>
      </c>
    </row>
    <row r="7" spans="2:15" ht="20.100000000000001" customHeight="1" x14ac:dyDescent="0.15">
      <c r="B7" s="167" t="s">
        <v>253</v>
      </c>
      <c r="C7" s="146">
        <v>341</v>
      </c>
      <c r="D7" s="146">
        <v>322</v>
      </c>
      <c r="E7" s="146">
        <v>323</v>
      </c>
      <c r="F7" s="146">
        <v>352</v>
      </c>
      <c r="G7" s="146">
        <v>365</v>
      </c>
      <c r="H7" s="146">
        <v>356</v>
      </c>
      <c r="I7" s="146">
        <v>347</v>
      </c>
      <c r="J7" s="146">
        <v>317</v>
      </c>
      <c r="K7" s="146">
        <v>374</v>
      </c>
      <c r="L7" s="146">
        <v>402</v>
      </c>
      <c r="M7" s="146">
        <v>414</v>
      </c>
      <c r="N7" s="146">
        <v>350</v>
      </c>
      <c r="O7" s="62">
        <v>285</v>
      </c>
    </row>
    <row r="8" spans="2:15" ht="20.100000000000001" customHeight="1" x14ac:dyDescent="0.15">
      <c r="B8" s="167" t="s">
        <v>254</v>
      </c>
      <c r="C8" s="146">
        <v>393</v>
      </c>
      <c r="D8" s="146">
        <v>364</v>
      </c>
      <c r="E8" s="146">
        <v>269</v>
      </c>
      <c r="F8" s="146">
        <v>257</v>
      </c>
      <c r="G8" s="146">
        <v>304</v>
      </c>
      <c r="H8" s="146">
        <v>342</v>
      </c>
      <c r="I8" s="146">
        <v>269</v>
      </c>
      <c r="J8" s="146">
        <v>288</v>
      </c>
      <c r="K8" s="146">
        <v>319</v>
      </c>
      <c r="L8" s="146">
        <v>273</v>
      </c>
      <c r="M8" s="146">
        <v>242</v>
      </c>
      <c r="N8" s="146">
        <v>293</v>
      </c>
      <c r="O8" s="62">
        <v>321</v>
      </c>
    </row>
    <row r="9" spans="2:15" ht="20.100000000000001" customHeight="1" x14ac:dyDescent="0.15">
      <c r="B9" s="167" t="s">
        <v>255</v>
      </c>
      <c r="C9" s="146">
        <v>331</v>
      </c>
      <c r="D9" s="146">
        <v>381</v>
      </c>
      <c r="E9" s="146">
        <v>323</v>
      </c>
      <c r="F9" s="146">
        <v>282</v>
      </c>
      <c r="G9" s="146">
        <v>330</v>
      </c>
      <c r="H9" s="146">
        <v>353</v>
      </c>
      <c r="I9" s="146">
        <v>343</v>
      </c>
      <c r="J9" s="146">
        <v>306</v>
      </c>
      <c r="K9" s="146">
        <v>301</v>
      </c>
      <c r="L9" s="146">
        <v>321</v>
      </c>
      <c r="M9" s="146">
        <v>344</v>
      </c>
      <c r="N9" s="146">
        <v>354</v>
      </c>
      <c r="O9" s="62">
        <v>311</v>
      </c>
    </row>
    <row r="10" spans="2:15" ht="20.100000000000001" customHeight="1" x14ac:dyDescent="0.15">
      <c r="B10" s="167" t="s">
        <v>256</v>
      </c>
      <c r="C10" s="146">
        <v>324</v>
      </c>
      <c r="D10" s="146">
        <v>286</v>
      </c>
      <c r="E10" s="146">
        <v>228</v>
      </c>
      <c r="F10" s="146">
        <v>264</v>
      </c>
      <c r="G10" s="146">
        <v>334</v>
      </c>
      <c r="H10" s="146">
        <v>368</v>
      </c>
      <c r="I10" s="146">
        <v>366</v>
      </c>
      <c r="J10" s="146">
        <v>378</v>
      </c>
      <c r="K10" s="146">
        <v>388</v>
      </c>
      <c r="L10" s="146">
        <v>347</v>
      </c>
      <c r="M10" s="146">
        <v>389</v>
      </c>
      <c r="N10" s="146">
        <v>392</v>
      </c>
      <c r="O10" s="62">
        <v>288</v>
      </c>
    </row>
    <row r="11" spans="2:15" ht="20.100000000000001" customHeight="1" thickBot="1" x14ac:dyDescent="0.2">
      <c r="B11" s="166" t="s">
        <v>175</v>
      </c>
      <c r="C11" s="164">
        <f>AVERAGE(C6:C10)</f>
        <v>346.6</v>
      </c>
      <c r="D11" s="164">
        <f t="shared" ref="D11:O11" si="0">AVERAGE(D6:D10)</f>
        <v>319.2</v>
      </c>
      <c r="E11" s="164">
        <f t="shared" si="0"/>
        <v>275.39999999999998</v>
      </c>
      <c r="F11" s="164">
        <f t="shared" si="0"/>
        <v>278.60000000000002</v>
      </c>
      <c r="G11" s="164">
        <f t="shared" si="0"/>
        <v>338.2</v>
      </c>
      <c r="H11" s="164">
        <f t="shared" si="0"/>
        <v>356</v>
      </c>
      <c r="I11" s="164">
        <f t="shared" si="0"/>
        <v>330.6</v>
      </c>
      <c r="J11" s="164">
        <f t="shared" si="0"/>
        <v>327.8</v>
      </c>
      <c r="K11" s="164">
        <f t="shared" si="0"/>
        <v>334.4</v>
      </c>
      <c r="L11" s="164">
        <f t="shared" si="0"/>
        <v>333</v>
      </c>
      <c r="M11" s="164">
        <f t="shared" si="0"/>
        <v>345.6</v>
      </c>
      <c r="N11" s="164">
        <f t="shared" si="0"/>
        <v>343.6</v>
      </c>
      <c r="O11" s="165">
        <f t="shared" si="0"/>
        <v>308.39999999999998</v>
      </c>
    </row>
    <row r="12" spans="2:15" ht="20.100000000000001" customHeight="1" x14ac:dyDescent="0.15"/>
    <row r="13" spans="2:15" ht="20.100000000000001" customHeight="1" thickBot="1" x14ac:dyDescent="0.2">
      <c r="B13" s="5" t="s">
        <v>173</v>
      </c>
      <c r="C13" s="5" t="s">
        <v>201</v>
      </c>
      <c r="D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2:15" ht="20.100000000000001" customHeight="1" x14ac:dyDescent="0.15">
      <c r="B14" s="163" t="s">
        <v>200</v>
      </c>
      <c r="C14" s="227">
        <v>1</v>
      </c>
      <c r="D14" s="227">
        <v>2</v>
      </c>
      <c r="E14" s="227">
        <v>3</v>
      </c>
      <c r="F14" s="227">
        <v>4</v>
      </c>
      <c r="G14" s="227">
        <v>5</v>
      </c>
      <c r="H14" s="227">
        <v>6</v>
      </c>
      <c r="I14" s="227">
        <v>7</v>
      </c>
      <c r="J14" s="227">
        <v>8</v>
      </c>
      <c r="K14" s="227">
        <v>9</v>
      </c>
      <c r="L14" s="227">
        <v>10</v>
      </c>
      <c r="M14" s="227">
        <v>11</v>
      </c>
      <c r="N14" s="227">
        <v>12</v>
      </c>
      <c r="O14" s="228" t="s">
        <v>174</v>
      </c>
    </row>
    <row r="15" spans="2:15" ht="20.100000000000001" customHeight="1" x14ac:dyDescent="0.15">
      <c r="B15" s="167" t="s">
        <v>252</v>
      </c>
      <c r="C15" s="229">
        <v>274</v>
      </c>
      <c r="D15" s="229">
        <v>178</v>
      </c>
      <c r="E15" s="229">
        <v>186</v>
      </c>
      <c r="F15" s="230">
        <v>174</v>
      </c>
      <c r="G15" s="230">
        <v>630</v>
      </c>
      <c r="H15" s="230">
        <v>587</v>
      </c>
      <c r="I15" s="230">
        <v>303</v>
      </c>
      <c r="J15" s="229">
        <v>309</v>
      </c>
      <c r="K15" s="229">
        <v>216</v>
      </c>
      <c r="L15" s="229">
        <v>212</v>
      </c>
      <c r="M15" s="229">
        <v>268</v>
      </c>
      <c r="N15" s="231">
        <v>307</v>
      </c>
      <c r="O15" s="232">
        <v>302.25</v>
      </c>
    </row>
    <row r="16" spans="2:15" ht="20.100000000000001" customHeight="1" x14ac:dyDescent="0.15">
      <c r="B16" s="167" t="s">
        <v>253</v>
      </c>
      <c r="C16" s="229">
        <v>289</v>
      </c>
      <c r="D16" s="229">
        <v>275</v>
      </c>
      <c r="E16" s="229">
        <v>220</v>
      </c>
      <c r="F16" s="230">
        <v>340</v>
      </c>
      <c r="G16" s="230"/>
      <c r="H16" s="230"/>
      <c r="I16" s="230"/>
      <c r="J16" s="229">
        <v>208</v>
      </c>
      <c r="K16" s="229"/>
      <c r="L16" s="229">
        <v>451</v>
      </c>
      <c r="M16" s="229">
        <v>401</v>
      </c>
      <c r="N16" s="231">
        <v>326</v>
      </c>
      <c r="O16" s="232">
        <v>308.91666666666669</v>
      </c>
    </row>
    <row r="17" spans="2:15" ht="20.100000000000001" customHeight="1" x14ac:dyDescent="0.15">
      <c r="B17" s="167" t="s">
        <v>254</v>
      </c>
      <c r="C17" s="229">
        <v>345</v>
      </c>
      <c r="D17" s="229">
        <v>315</v>
      </c>
      <c r="E17" s="229">
        <v>236</v>
      </c>
      <c r="F17" s="230">
        <v>324</v>
      </c>
      <c r="G17" s="230"/>
      <c r="H17" s="230">
        <v>434</v>
      </c>
      <c r="I17" s="230">
        <v>141</v>
      </c>
      <c r="J17" s="229">
        <v>352</v>
      </c>
      <c r="K17" s="229">
        <v>387</v>
      </c>
      <c r="L17" s="229">
        <v>342</v>
      </c>
      <c r="M17" s="229">
        <v>287</v>
      </c>
      <c r="N17" s="231">
        <v>312</v>
      </c>
      <c r="O17" s="232">
        <v>322.5</v>
      </c>
    </row>
    <row r="18" spans="2:15" ht="20.100000000000001" customHeight="1" x14ac:dyDescent="0.15">
      <c r="B18" s="167" t="s">
        <v>255</v>
      </c>
      <c r="C18" s="229">
        <v>292</v>
      </c>
      <c r="D18" s="229">
        <v>363</v>
      </c>
      <c r="E18" s="229">
        <v>327</v>
      </c>
      <c r="F18" s="230">
        <v>253</v>
      </c>
      <c r="G18" s="230">
        <v>245</v>
      </c>
      <c r="H18" s="230"/>
      <c r="I18" s="230">
        <v>334</v>
      </c>
      <c r="J18" s="229">
        <v>309</v>
      </c>
      <c r="K18" s="229">
        <v>340</v>
      </c>
      <c r="L18" s="229">
        <v>342</v>
      </c>
      <c r="M18" s="229">
        <v>345</v>
      </c>
      <c r="N18" s="231">
        <v>338</v>
      </c>
      <c r="O18" s="232">
        <v>316.25</v>
      </c>
    </row>
    <row r="19" spans="2:15" ht="20.100000000000001" customHeight="1" x14ac:dyDescent="0.15">
      <c r="B19" s="167" t="s">
        <v>256</v>
      </c>
      <c r="C19" s="229">
        <v>280</v>
      </c>
      <c r="D19" s="229">
        <v>243</v>
      </c>
      <c r="E19" s="233">
        <v>149</v>
      </c>
      <c r="F19" s="230">
        <v>105</v>
      </c>
      <c r="G19" s="230"/>
      <c r="H19" s="230">
        <v>455</v>
      </c>
      <c r="I19" s="230">
        <v>315</v>
      </c>
      <c r="J19" s="234">
        <v>377</v>
      </c>
      <c r="K19" s="229">
        <v>457</v>
      </c>
      <c r="L19" s="229">
        <v>359</v>
      </c>
      <c r="M19" s="229">
        <v>377</v>
      </c>
      <c r="N19" s="229">
        <v>383</v>
      </c>
      <c r="O19" s="232">
        <v>360.41666666666669</v>
      </c>
    </row>
    <row r="20" spans="2:15" ht="20.100000000000001" customHeight="1" thickBot="1" x14ac:dyDescent="0.2">
      <c r="B20" s="166" t="s">
        <v>175</v>
      </c>
      <c r="C20" s="164">
        <f>AVERAGE(C15:C19)</f>
        <v>296</v>
      </c>
      <c r="D20" s="164">
        <f t="shared" ref="D20:O20" si="1">AVERAGE(D15:D19)</f>
        <v>274.8</v>
      </c>
      <c r="E20" s="164">
        <f t="shared" si="1"/>
        <v>223.6</v>
      </c>
      <c r="F20" s="164">
        <f t="shared" si="1"/>
        <v>239.2</v>
      </c>
      <c r="G20" s="164">
        <f t="shared" si="1"/>
        <v>437.5</v>
      </c>
      <c r="H20" s="164">
        <f t="shared" si="1"/>
        <v>492</v>
      </c>
      <c r="I20" s="164">
        <f>AVERAGE(I15:I19)</f>
        <v>273.25</v>
      </c>
      <c r="J20" s="164">
        <f t="shared" si="1"/>
        <v>311</v>
      </c>
      <c r="K20" s="164">
        <f>AVERAGE(K15:K19)</f>
        <v>350</v>
      </c>
      <c r="L20" s="164">
        <f t="shared" si="1"/>
        <v>341.2</v>
      </c>
      <c r="M20" s="164">
        <f t="shared" si="1"/>
        <v>335.6</v>
      </c>
      <c r="N20" s="164">
        <f t="shared" si="1"/>
        <v>333.2</v>
      </c>
      <c r="O20" s="165">
        <f t="shared" si="1"/>
        <v>322.06666666666672</v>
      </c>
    </row>
  </sheetData>
  <phoneticPr fontId="4"/>
  <pageMargins left="0.78740157480314965" right="0.78740157480314965" top="0.78740157480314965" bottom="0.78740157480314965" header="0.39370078740157483" footer="0.39370078740157483"/>
  <pageSetup paperSize="9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4"/>
  <sheetViews>
    <sheetView zoomScale="75" zoomScaleNormal="75" zoomScaleSheetLayoutView="80" workbookViewId="0"/>
  </sheetViews>
  <sheetFormatPr defaultRowHeight="13.5" x14ac:dyDescent="0.15"/>
  <cols>
    <col min="1" max="1" width="1.625" style="30" customWidth="1"/>
    <col min="2" max="2" width="7.625" style="30" customWidth="1"/>
    <col min="3" max="3" width="25.625" style="30" customWidth="1"/>
    <col min="4" max="13" width="16.625" style="30" customWidth="1"/>
    <col min="14" max="16384" width="9" style="30"/>
  </cols>
  <sheetData>
    <row r="1" spans="2:13" ht="9.9499999999999993" customHeight="1" x14ac:dyDescent="0.15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2:13" ht="24.95" customHeight="1" thickBot="1" x14ac:dyDescent="0.2">
      <c r="B2" s="30" t="s">
        <v>330</v>
      </c>
      <c r="F2" s="145" t="s">
        <v>171</v>
      </c>
      <c r="G2" s="30" t="s">
        <v>221</v>
      </c>
      <c r="I2" s="145" t="s">
        <v>172</v>
      </c>
      <c r="J2" s="30" t="s">
        <v>435</v>
      </c>
    </row>
    <row r="3" spans="2:13" ht="20.100000000000001" customHeight="1" x14ac:dyDescent="0.15">
      <c r="B3" s="733" t="s">
        <v>89</v>
      </c>
      <c r="C3" s="734"/>
      <c r="D3" s="441" t="s">
        <v>373</v>
      </c>
      <c r="E3" s="442" t="s">
        <v>219</v>
      </c>
      <c r="F3" s="443" t="s">
        <v>203</v>
      </c>
      <c r="G3" s="443" t="s">
        <v>218</v>
      </c>
      <c r="H3" s="444" t="s">
        <v>217</v>
      </c>
      <c r="I3" s="443" t="s">
        <v>216</v>
      </c>
      <c r="J3" s="443" t="s">
        <v>215</v>
      </c>
      <c r="K3" s="443" t="s">
        <v>204</v>
      </c>
      <c r="L3" s="443" t="s">
        <v>205</v>
      </c>
      <c r="M3" s="626" t="s">
        <v>489</v>
      </c>
    </row>
    <row r="4" spans="2:13" ht="189" customHeight="1" x14ac:dyDescent="0.15">
      <c r="B4" s="735" t="s">
        <v>80</v>
      </c>
      <c r="C4" s="445" t="s">
        <v>81</v>
      </c>
      <c r="D4" s="568" t="s">
        <v>478</v>
      </c>
      <c r="E4" s="569" t="s">
        <v>461</v>
      </c>
      <c r="F4" s="570" t="s">
        <v>462</v>
      </c>
      <c r="G4" s="570" t="s">
        <v>463</v>
      </c>
      <c r="H4" s="571" t="s">
        <v>464</v>
      </c>
      <c r="I4" s="570" t="s">
        <v>465</v>
      </c>
      <c r="J4" s="570" t="s">
        <v>466</v>
      </c>
      <c r="K4" s="570" t="s">
        <v>467</v>
      </c>
      <c r="L4" s="570" t="s">
        <v>468</v>
      </c>
      <c r="M4" s="570" t="s">
        <v>469</v>
      </c>
    </row>
    <row r="5" spans="2:13" ht="24.75" customHeight="1" x14ac:dyDescent="0.15">
      <c r="B5" s="735"/>
      <c r="C5" s="742" t="s">
        <v>82</v>
      </c>
      <c r="D5" s="447" t="s">
        <v>349</v>
      </c>
      <c r="E5" s="448" t="s">
        <v>350</v>
      </c>
      <c r="F5" s="449" t="s">
        <v>351</v>
      </c>
      <c r="G5" s="750" t="s">
        <v>214</v>
      </c>
      <c r="H5" s="753" t="s">
        <v>214</v>
      </c>
      <c r="I5" s="448" t="s">
        <v>352</v>
      </c>
      <c r="J5" s="449" t="s">
        <v>354</v>
      </c>
      <c r="K5" s="449" t="s">
        <v>355</v>
      </c>
      <c r="L5" s="449" t="s">
        <v>356</v>
      </c>
      <c r="M5" s="449" t="s">
        <v>356</v>
      </c>
    </row>
    <row r="6" spans="2:13" ht="24" customHeight="1" x14ac:dyDescent="0.15">
      <c r="B6" s="735"/>
      <c r="C6" s="743"/>
      <c r="D6" s="745" t="s">
        <v>357</v>
      </c>
      <c r="E6" s="747" t="s">
        <v>358</v>
      </c>
      <c r="F6" s="749" t="s">
        <v>359</v>
      </c>
      <c r="G6" s="751"/>
      <c r="H6" s="754"/>
      <c r="I6" s="756" t="s">
        <v>353</v>
      </c>
      <c r="J6" s="749" t="s">
        <v>360</v>
      </c>
      <c r="K6" s="449" t="s">
        <v>361</v>
      </c>
      <c r="L6" s="449" t="s">
        <v>362</v>
      </c>
      <c r="M6" s="449" t="s">
        <v>362</v>
      </c>
    </row>
    <row r="7" spans="2:13" ht="23.25" customHeight="1" x14ac:dyDescent="0.15">
      <c r="B7" s="735"/>
      <c r="C7" s="744"/>
      <c r="D7" s="746"/>
      <c r="E7" s="748"/>
      <c r="F7" s="741"/>
      <c r="G7" s="752"/>
      <c r="H7" s="755"/>
      <c r="I7" s="757"/>
      <c r="J7" s="741"/>
      <c r="K7" s="405" t="s">
        <v>364</v>
      </c>
      <c r="L7" s="405" t="s">
        <v>363</v>
      </c>
      <c r="M7" s="405" t="s">
        <v>363</v>
      </c>
    </row>
    <row r="8" spans="2:13" ht="98.25" customHeight="1" x14ac:dyDescent="0.15">
      <c r="B8" s="735"/>
      <c r="C8" s="405" t="s">
        <v>88</v>
      </c>
      <c r="D8" s="572" t="s">
        <v>446</v>
      </c>
      <c r="E8" s="572" t="s">
        <v>447</v>
      </c>
      <c r="F8" s="572" t="s">
        <v>448</v>
      </c>
      <c r="G8" s="572" t="s">
        <v>449</v>
      </c>
      <c r="H8" s="143" t="s">
        <v>449</v>
      </c>
      <c r="I8" s="572" t="s">
        <v>450</v>
      </c>
      <c r="J8" s="572" t="s">
        <v>451</v>
      </c>
      <c r="K8" s="572" t="s">
        <v>451</v>
      </c>
      <c r="L8" s="572" t="s">
        <v>451</v>
      </c>
      <c r="M8" s="572" t="s">
        <v>452</v>
      </c>
    </row>
    <row r="9" spans="2:13" ht="20.100000000000001" customHeight="1" x14ac:dyDescent="0.15">
      <c r="B9" s="735"/>
      <c r="C9" s="450" t="s">
        <v>85</v>
      </c>
      <c r="D9" s="405"/>
      <c r="E9" s="405">
        <v>3.3</v>
      </c>
      <c r="F9" s="405">
        <v>2</v>
      </c>
      <c r="G9" s="445">
        <v>6.2</v>
      </c>
      <c r="H9" s="406">
        <v>10.3</v>
      </c>
      <c r="I9" s="448"/>
      <c r="J9" s="405">
        <v>4</v>
      </c>
      <c r="K9" s="405">
        <v>2</v>
      </c>
      <c r="L9" s="405"/>
      <c r="M9" s="740">
        <v>320</v>
      </c>
    </row>
    <row r="10" spans="2:13" ht="33" customHeight="1" x14ac:dyDescent="0.15">
      <c r="B10" s="735"/>
      <c r="C10" s="405" t="s">
        <v>86</v>
      </c>
      <c r="D10" s="405">
        <v>24</v>
      </c>
      <c r="E10" s="405">
        <v>3.3</v>
      </c>
      <c r="F10" s="405">
        <v>4</v>
      </c>
      <c r="G10" s="445">
        <v>6.2</v>
      </c>
      <c r="H10" s="406">
        <v>10.3</v>
      </c>
      <c r="I10" s="567" t="s">
        <v>460</v>
      </c>
      <c r="J10" s="405">
        <v>4</v>
      </c>
      <c r="K10" s="405">
        <v>2</v>
      </c>
      <c r="L10" s="405">
        <v>93</v>
      </c>
      <c r="M10" s="741"/>
    </row>
    <row r="11" spans="2:13" ht="20.100000000000001" customHeight="1" x14ac:dyDescent="0.15">
      <c r="B11" s="735"/>
      <c r="C11" s="405" t="s">
        <v>87</v>
      </c>
      <c r="D11" s="405"/>
      <c r="E11" s="405">
        <v>1</v>
      </c>
      <c r="F11" s="405">
        <v>2</v>
      </c>
      <c r="G11" s="445">
        <v>2</v>
      </c>
      <c r="H11" s="451" t="s">
        <v>213</v>
      </c>
      <c r="I11" s="448">
        <v>1</v>
      </c>
      <c r="J11" s="405">
        <v>1</v>
      </c>
      <c r="K11" s="405">
        <v>1</v>
      </c>
      <c r="L11" s="405">
        <v>2</v>
      </c>
      <c r="M11" s="405" t="s">
        <v>212</v>
      </c>
    </row>
    <row r="12" spans="2:13" ht="108" customHeight="1" x14ac:dyDescent="0.15">
      <c r="B12" s="736" t="s">
        <v>83</v>
      </c>
      <c r="C12" s="737"/>
      <c r="D12" s="446"/>
      <c r="E12" s="570" t="s">
        <v>453</v>
      </c>
      <c r="F12" s="573" t="s">
        <v>454</v>
      </c>
      <c r="G12" s="176"/>
      <c r="H12" s="574" t="s">
        <v>455</v>
      </c>
      <c r="I12" s="574" t="s">
        <v>456</v>
      </c>
      <c r="J12" s="574" t="s">
        <v>456</v>
      </c>
      <c r="K12" s="573" t="s">
        <v>457</v>
      </c>
      <c r="L12" s="573" t="s">
        <v>458</v>
      </c>
      <c r="M12" s="573" t="s">
        <v>459</v>
      </c>
    </row>
    <row r="13" spans="2:13" ht="211.5" customHeight="1" thickBot="1" x14ac:dyDescent="0.2">
      <c r="B13" s="738" t="s">
        <v>84</v>
      </c>
      <c r="C13" s="739"/>
      <c r="D13" s="575" t="s">
        <v>470</v>
      </c>
      <c r="E13" s="575" t="s">
        <v>471</v>
      </c>
      <c r="F13" s="576" t="s">
        <v>472</v>
      </c>
      <c r="G13" s="576" t="s">
        <v>473</v>
      </c>
      <c r="H13" s="175"/>
      <c r="I13" s="576" t="s">
        <v>474</v>
      </c>
      <c r="J13" s="576" t="s">
        <v>475</v>
      </c>
      <c r="K13" s="576" t="s">
        <v>476</v>
      </c>
      <c r="L13" s="452"/>
      <c r="M13" s="576" t="s">
        <v>477</v>
      </c>
    </row>
    <row r="14" spans="2:13" ht="9.75" customHeight="1" x14ac:dyDescent="0.15">
      <c r="B14" s="31"/>
    </row>
  </sheetData>
  <mergeCells count="13">
    <mergeCell ref="B3:C3"/>
    <mergeCell ref="B4:B11"/>
    <mergeCell ref="B12:C12"/>
    <mergeCell ref="B13:C13"/>
    <mergeCell ref="M9:M10"/>
    <mergeCell ref="C5:C7"/>
    <mergeCell ref="D6:D7"/>
    <mergeCell ref="E6:E7"/>
    <mergeCell ref="F6:F7"/>
    <mergeCell ref="G5:G7"/>
    <mergeCell ref="H5:H7"/>
    <mergeCell ref="I6:I7"/>
    <mergeCell ref="J6:J7"/>
  </mergeCells>
  <phoneticPr fontId="4"/>
  <pageMargins left="0.78740157480314965" right="0.78740157480314965" top="0.78740157480314965" bottom="0.78740157480314965" header="0.39370078740157483" footer="0.39370078740157483"/>
  <pageSetup paperSize="9" scale="64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8"/>
  <sheetViews>
    <sheetView zoomScale="75" zoomScaleNormal="75" zoomScaleSheetLayoutView="85" workbookViewId="0"/>
  </sheetViews>
  <sheetFormatPr defaultRowHeight="13.5" x14ac:dyDescent="0.15"/>
  <cols>
    <col min="1" max="1" width="1.625" style="8" customWidth="1"/>
    <col min="2" max="2" width="7.625" style="8" customWidth="1"/>
    <col min="3" max="3" width="15.625" style="8" customWidth="1"/>
    <col min="4" max="4" width="20.625" style="8" customWidth="1"/>
    <col min="5" max="5" width="15.625" style="8" customWidth="1"/>
    <col min="6" max="6" width="18.625" style="8" customWidth="1"/>
    <col min="7" max="10" width="16.625" style="8" customWidth="1"/>
    <col min="11" max="11" width="12.625" style="8" customWidth="1"/>
    <col min="12" max="12" width="6.625" style="8" customWidth="1"/>
    <col min="13" max="17" width="12.625" style="8" customWidth="1"/>
    <col min="18" max="16384" width="9" style="8"/>
  </cols>
  <sheetData>
    <row r="1" spans="2:18" ht="9.9499999999999993" customHeight="1" x14ac:dyDescent="0.15"/>
    <row r="2" spans="2:18" ht="24.95" customHeight="1" thickBot="1" x14ac:dyDescent="0.2">
      <c r="B2" s="9" t="s">
        <v>79</v>
      </c>
      <c r="C2" s="10"/>
      <c r="D2" s="10"/>
      <c r="P2" s="11"/>
      <c r="Q2" s="11"/>
    </row>
    <row r="3" spans="2:18" ht="20.100000000000001" customHeight="1" x14ac:dyDescent="0.15">
      <c r="B3" s="790" t="s">
        <v>197</v>
      </c>
      <c r="C3" s="791"/>
      <c r="D3" s="791"/>
      <c r="E3" s="791"/>
      <c r="F3" s="12" t="s">
        <v>22</v>
      </c>
      <c r="G3" s="12" t="s">
        <v>308</v>
      </c>
      <c r="H3" s="160" t="s">
        <v>408</v>
      </c>
      <c r="I3" s="384" t="s">
        <v>407</v>
      </c>
      <c r="J3" s="154" t="s">
        <v>309</v>
      </c>
      <c r="K3" s="772" t="s">
        <v>196</v>
      </c>
      <c r="L3" s="773"/>
      <c r="M3" s="773"/>
      <c r="N3" s="773"/>
      <c r="O3" s="773"/>
      <c r="P3" s="773"/>
      <c r="Q3" s="774"/>
      <c r="R3" s="387"/>
    </row>
    <row r="4" spans="2:18" ht="20.100000000000001" customHeight="1" thickBot="1" x14ac:dyDescent="0.2">
      <c r="B4" s="792"/>
      <c r="C4" s="793"/>
      <c r="D4" s="793"/>
      <c r="E4" s="793"/>
      <c r="F4" s="13" t="s">
        <v>365</v>
      </c>
      <c r="G4" s="153">
        <v>15</v>
      </c>
      <c r="H4" s="161">
        <v>20</v>
      </c>
      <c r="I4" s="161">
        <v>25</v>
      </c>
      <c r="J4" s="153">
        <v>40</v>
      </c>
      <c r="K4" s="775"/>
      <c r="L4" s="776"/>
      <c r="M4" s="776"/>
      <c r="N4" s="776"/>
      <c r="O4" s="776"/>
      <c r="P4" s="776"/>
      <c r="Q4" s="776"/>
      <c r="R4" s="389"/>
    </row>
    <row r="5" spans="2:18" ht="20.100000000000001" customHeight="1" x14ac:dyDescent="0.15">
      <c r="B5" s="802" t="s">
        <v>44</v>
      </c>
      <c r="C5" s="803"/>
      <c r="D5" s="14" t="s">
        <v>144</v>
      </c>
      <c r="E5" s="15"/>
      <c r="F5" s="282">
        <f>SUM(G5:J5)</f>
        <v>7590802.5</v>
      </c>
      <c r="G5" s="142">
        <f>'７-１　８～９月どり部門収支'!$F$4*G$4/10</f>
        <v>1145182.5</v>
      </c>
      <c r="H5" s="270">
        <f>'７-２　10月どり部門収支 '!F4*H4/10</f>
        <v>1569520</v>
      </c>
      <c r="I5" s="391">
        <f>'７-３　11月どり部門収支'!F4*$I$4/10</f>
        <v>1929700</v>
      </c>
      <c r="J5" s="270">
        <f>'７-４　12～１月どり部門収支 '!F4*J$4/10</f>
        <v>2946400</v>
      </c>
      <c r="K5" s="777"/>
      <c r="L5" s="778"/>
      <c r="M5" s="778"/>
      <c r="N5" s="778"/>
      <c r="O5" s="778"/>
      <c r="P5" s="778"/>
      <c r="Q5" s="779"/>
      <c r="R5" s="388"/>
    </row>
    <row r="6" spans="2:18" ht="20.100000000000001" customHeight="1" x14ac:dyDescent="0.15">
      <c r="B6" s="804"/>
      <c r="C6" s="805"/>
      <c r="D6" s="16" t="s">
        <v>71</v>
      </c>
      <c r="E6" s="17"/>
      <c r="F6" s="283">
        <f>SUM(G6:J6)</f>
        <v>0</v>
      </c>
      <c r="G6" s="19">
        <f>'７-１　８～９月どり部門収支'!$F$5*G$4/10</f>
        <v>0</v>
      </c>
      <c r="H6" s="271">
        <f>'７-２　10月どり部門収支 '!F5*H5/10</f>
        <v>0</v>
      </c>
      <c r="I6" s="385">
        <f>'７-３　11月どり部門収支'!F5*$I$4/10</f>
        <v>0</v>
      </c>
      <c r="J6" s="271">
        <f>'７-４　12～１月どり部門収支 '!F5*J$4/10</f>
        <v>0</v>
      </c>
      <c r="K6" s="758"/>
      <c r="L6" s="759"/>
      <c r="M6" s="759"/>
      <c r="N6" s="759"/>
      <c r="O6" s="759"/>
      <c r="P6" s="759"/>
      <c r="Q6" s="760"/>
      <c r="R6" s="390"/>
    </row>
    <row r="7" spans="2:18" ht="20.100000000000001" customHeight="1" x14ac:dyDescent="0.15">
      <c r="B7" s="806"/>
      <c r="C7" s="807"/>
      <c r="D7" s="794" t="s">
        <v>140</v>
      </c>
      <c r="E7" s="795"/>
      <c r="F7" s="285">
        <f>SUM(G7:J7)</f>
        <v>7590802.5</v>
      </c>
      <c r="G7" s="284">
        <f>G5+G6</f>
        <v>1145182.5</v>
      </c>
      <c r="H7" s="272">
        <f>H5+H6</f>
        <v>1569520</v>
      </c>
      <c r="I7" s="393">
        <f>I5+I6</f>
        <v>1929700</v>
      </c>
      <c r="J7" s="273">
        <f>J5+J6</f>
        <v>2946400</v>
      </c>
      <c r="K7" s="758"/>
      <c r="L7" s="759"/>
      <c r="M7" s="759"/>
      <c r="N7" s="759"/>
      <c r="O7" s="759"/>
      <c r="P7" s="759"/>
      <c r="Q7" s="760"/>
      <c r="R7" s="390"/>
    </row>
    <row r="8" spans="2:18" ht="20.100000000000001" customHeight="1" x14ac:dyDescent="0.15">
      <c r="B8" s="770" t="s">
        <v>183</v>
      </c>
      <c r="C8" s="808" t="s">
        <v>198</v>
      </c>
      <c r="D8" s="16" t="s">
        <v>45</v>
      </c>
      <c r="E8" s="17"/>
      <c r="F8" s="18">
        <f t="shared" ref="F8:F31" si="0">SUM(G8:J8)</f>
        <v>698750</v>
      </c>
      <c r="G8" s="19">
        <f>'７-１　８～９月どり部門収支'!$F$6*G$4/10</f>
        <v>97500</v>
      </c>
      <c r="H8" s="271">
        <f>'７-２　10月どり部門収支 '!F6*$H$4/10</f>
        <v>130000</v>
      </c>
      <c r="I8" s="385">
        <f>'７-３　11月どり部門収支'!F6*$I$4/10</f>
        <v>181250</v>
      </c>
      <c r="J8" s="271">
        <f>'７-４　12～１月どり部門収支 '!F6*J$4/10</f>
        <v>290000</v>
      </c>
      <c r="K8" s="758"/>
      <c r="L8" s="759"/>
      <c r="M8" s="759"/>
      <c r="N8" s="759"/>
      <c r="O8" s="759"/>
      <c r="P8" s="759"/>
      <c r="Q8" s="760"/>
      <c r="R8" s="390"/>
    </row>
    <row r="9" spans="2:18" ht="20.100000000000001" customHeight="1" x14ac:dyDescent="0.15">
      <c r="B9" s="771"/>
      <c r="C9" s="809"/>
      <c r="D9" s="16" t="s">
        <v>46</v>
      </c>
      <c r="E9" s="17"/>
      <c r="F9" s="18">
        <f t="shared" si="0"/>
        <v>383250</v>
      </c>
      <c r="G9" s="19">
        <f>'７-１　８～９月どり部門収支'!$F$7*G$4/10</f>
        <v>51750</v>
      </c>
      <c r="H9" s="271">
        <f>'７-２　10月どり部門収支 '!F7*$H$4/10</f>
        <v>78000</v>
      </c>
      <c r="I9" s="385">
        <f>'７-３　11月どり部門収支'!F7*$I$4/10</f>
        <v>97500</v>
      </c>
      <c r="J9" s="271">
        <f>'７-４　12～１月どり部門収支 '!F7*J$4/10</f>
        <v>156000</v>
      </c>
      <c r="K9" s="758"/>
      <c r="L9" s="759"/>
      <c r="M9" s="759"/>
      <c r="N9" s="759"/>
      <c r="O9" s="759"/>
      <c r="P9" s="759"/>
      <c r="Q9" s="760"/>
      <c r="R9" s="390"/>
    </row>
    <row r="10" spans="2:18" ht="20.100000000000001" customHeight="1" x14ac:dyDescent="0.15">
      <c r="B10" s="771"/>
      <c r="C10" s="809"/>
      <c r="D10" s="16" t="s">
        <v>47</v>
      </c>
      <c r="E10" s="17"/>
      <c r="F10" s="18">
        <f t="shared" si="0"/>
        <v>484931.00000000012</v>
      </c>
      <c r="G10" s="19">
        <f>'７-１　８～９月どり部門収支'!$F$8*G$4/10</f>
        <v>72739.650000000009</v>
      </c>
      <c r="H10" s="271">
        <f>'７-２　10月どり部門収支 '!F8*$H$4/10</f>
        <v>96986.200000000012</v>
      </c>
      <c r="I10" s="385">
        <f>'７-３　11月どり部門収支'!F8*$I$4/10</f>
        <v>121232.75000000003</v>
      </c>
      <c r="J10" s="271">
        <f>'７-４　12～１月どり部門収支 '!F8*J$4/10</f>
        <v>193972.40000000002</v>
      </c>
      <c r="K10" s="758"/>
      <c r="L10" s="759"/>
      <c r="M10" s="759"/>
      <c r="N10" s="759"/>
      <c r="O10" s="759"/>
      <c r="P10" s="759"/>
      <c r="Q10" s="760"/>
      <c r="R10" s="390"/>
    </row>
    <row r="11" spans="2:18" ht="20.100000000000001" customHeight="1" x14ac:dyDescent="0.15">
      <c r="B11" s="771"/>
      <c r="C11" s="809"/>
      <c r="D11" s="16" t="s">
        <v>72</v>
      </c>
      <c r="E11" s="17"/>
      <c r="F11" s="18">
        <f t="shared" si="0"/>
        <v>111159.84000000001</v>
      </c>
      <c r="G11" s="19">
        <f>'７-１　８～９月どり部門収支'!$F$9*G$4/10</f>
        <v>16673.976000000002</v>
      </c>
      <c r="H11" s="271">
        <f>'７-２　10月どり部門収支 '!F9*$H$4/10</f>
        <v>22231.968000000001</v>
      </c>
      <c r="I11" s="385">
        <f>'７-３　11月どり部門収支'!F9*$I$4/10</f>
        <v>27789.960000000003</v>
      </c>
      <c r="J11" s="271">
        <f>'７-４　12～１月どり部門収支 '!F9*J$4/10</f>
        <v>44463.936000000002</v>
      </c>
      <c r="K11" s="758"/>
      <c r="L11" s="759"/>
      <c r="M11" s="759"/>
      <c r="N11" s="759"/>
      <c r="O11" s="759"/>
      <c r="P11" s="759"/>
      <c r="Q11" s="760"/>
      <c r="R11" s="390"/>
    </row>
    <row r="12" spans="2:18" ht="20.100000000000001" customHeight="1" x14ac:dyDescent="0.15">
      <c r="B12" s="771"/>
      <c r="C12" s="809"/>
      <c r="D12" s="16" t="s">
        <v>48</v>
      </c>
      <c r="E12" s="17"/>
      <c r="F12" s="18">
        <f t="shared" si="0"/>
        <v>11000</v>
      </c>
      <c r="G12" s="19">
        <f>'７-１　８～９月どり部門収支'!$F$10*G$4/10</f>
        <v>1650</v>
      </c>
      <c r="H12" s="271">
        <f>'７-２　10月どり部門収支 '!F10*$H$4/10</f>
        <v>2200</v>
      </c>
      <c r="I12" s="385">
        <f>'７-３　11月どり部門収支'!F10*$I$4/10</f>
        <v>2750</v>
      </c>
      <c r="J12" s="271">
        <f>'７-４　12～１月どり部門収支 '!F10*J$4/10</f>
        <v>4400</v>
      </c>
      <c r="K12" s="758"/>
      <c r="L12" s="759"/>
      <c r="M12" s="759"/>
      <c r="N12" s="759"/>
      <c r="O12" s="759"/>
      <c r="P12" s="759"/>
      <c r="Q12" s="760"/>
      <c r="R12" s="390"/>
    </row>
    <row r="13" spans="2:18" ht="20.100000000000001" customHeight="1" x14ac:dyDescent="0.15">
      <c r="B13" s="771"/>
      <c r="C13" s="809"/>
      <c r="D13" s="16" t="s">
        <v>4</v>
      </c>
      <c r="E13" s="17"/>
      <c r="F13" s="18">
        <f t="shared" si="0"/>
        <v>450</v>
      </c>
      <c r="G13" s="19">
        <f>'７-１　８～９月どり部門収支'!$F$11*G$4/10</f>
        <v>67.5</v>
      </c>
      <c r="H13" s="271">
        <f>'７-２　10月どり部門収支 '!F11*$H$4/10</f>
        <v>90</v>
      </c>
      <c r="I13" s="385">
        <f>'７-３　11月どり部門収支'!F11*$I$4/10</f>
        <v>112.5</v>
      </c>
      <c r="J13" s="271">
        <f>'７-４　12～１月どり部門収支 '!F11*J$4/10</f>
        <v>180</v>
      </c>
      <c r="K13" s="758"/>
      <c r="L13" s="759"/>
      <c r="M13" s="759"/>
      <c r="N13" s="759"/>
      <c r="O13" s="759"/>
      <c r="P13" s="759"/>
      <c r="Q13" s="760"/>
      <c r="R13" s="390"/>
    </row>
    <row r="14" spans="2:18" ht="20.100000000000001" customHeight="1" x14ac:dyDescent="0.15">
      <c r="B14" s="771"/>
      <c r="C14" s="809"/>
      <c r="D14" s="16" t="s">
        <v>5</v>
      </c>
      <c r="E14" s="17"/>
      <c r="F14" s="19">
        <f t="shared" si="0"/>
        <v>0</v>
      </c>
      <c r="G14" s="19">
        <f>'７-１　８～９月どり部門収支'!$F$12*G$4/10</f>
        <v>0</v>
      </c>
      <c r="H14" s="271">
        <f>'７-２　10月どり部門収支 '!F12*$H$4/10</f>
        <v>0</v>
      </c>
      <c r="I14" s="385">
        <f>'７-３　11月どり部門収支'!F12*$I$4/10</f>
        <v>0</v>
      </c>
      <c r="J14" s="271">
        <f>'７-４　12～１月どり部門収支 '!F12*J$4/10</f>
        <v>0</v>
      </c>
      <c r="K14" s="758"/>
      <c r="L14" s="759"/>
      <c r="M14" s="759"/>
      <c r="N14" s="759"/>
      <c r="O14" s="759"/>
      <c r="P14" s="759"/>
      <c r="Q14" s="760"/>
      <c r="R14" s="390"/>
    </row>
    <row r="15" spans="2:18" ht="20.100000000000001" customHeight="1" x14ac:dyDescent="0.15">
      <c r="B15" s="771"/>
      <c r="C15" s="809"/>
      <c r="D15" s="796" t="s">
        <v>49</v>
      </c>
      <c r="E15" s="149" t="s">
        <v>134</v>
      </c>
      <c r="F15" s="19">
        <f t="shared" si="0"/>
        <v>23240</v>
      </c>
      <c r="G15" s="19">
        <f>'７-１　８～９月どり部門収支'!$F$13*G$4/10</f>
        <v>3486</v>
      </c>
      <c r="H15" s="271">
        <f>'７-２　10月どり部門収支 '!F13*$H$4/10</f>
        <v>4648</v>
      </c>
      <c r="I15" s="385">
        <f>'７-３　11月どり部門収支'!F13*$I$4/10</f>
        <v>5810</v>
      </c>
      <c r="J15" s="271">
        <f>'７-４　12～１月どり部門収支 '!F13*J$4/10</f>
        <v>9296</v>
      </c>
      <c r="K15" s="758"/>
      <c r="L15" s="759"/>
      <c r="M15" s="759"/>
      <c r="N15" s="759"/>
      <c r="O15" s="759"/>
      <c r="P15" s="759"/>
      <c r="Q15" s="760"/>
      <c r="R15" s="390"/>
    </row>
    <row r="16" spans="2:18" ht="20.100000000000001" customHeight="1" x14ac:dyDescent="0.15">
      <c r="B16" s="771"/>
      <c r="C16" s="809"/>
      <c r="D16" s="797"/>
      <c r="E16" s="149" t="s">
        <v>135</v>
      </c>
      <c r="F16" s="19">
        <f t="shared" si="0"/>
        <v>81000</v>
      </c>
      <c r="G16" s="19">
        <f>'７-１　８～９月どり部門収支'!$F$14*G$4/10</f>
        <v>12150</v>
      </c>
      <c r="H16" s="271">
        <f>'７-２　10月どり部門収支 '!F14*$H$4/10</f>
        <v>16200</v>
      </c>
      <c r="I16" s="385">
        <f>'７-３　11月どり部門収支'!F14*$I$4/10</f>
        <v>20250</v>
      </c>
      <c r="J16" s="271">
        <f>'７-４　12～１月どり部門収支 '!F14*J$4/10</f>
        <v>32400</v>
      </c>
      <c r="K16" s="758"/>
      <c r="L16" s="759"/>
      <c r="M16" s="759"/>
      <c r="N16" s="759"/>
      <c r="O16" s="759"/>
      <c r="P16" s="759"/>
      <c r="Q16" s="760"/>
      <c r="R16" s="390"/>
    </row>
    <row r="17" spans="2:18" ht="20.100000000000001" customHeight="1" x14ac:dyDescent="0.15">
      <c r="B17" s="771"/>
      <c r="C17" s="809"/>
      <c r="D17" s="798" t="s">
        <v>73</v>
      </c>
      <c r="E17" s="149" t="s">
        <v>134</v>
      </c>
      <c r="F17" s="19">
        <f t="shared" si="0"/>
        <v>98000</v>
      </c>
      <c r="G17" s="19">
        <f>'７-１　８～９月どり部門収支'!$F$15*G$4/10</f>
        <v>14700</v>
      </c>
      <c r="H17" s="271">
        <f>'７-２　10月どり部門収支 '!F15*$H$4/10</f>
        <v>19600</v>
      </c>
      <c r="I17" s="385">
        <f>'７-３　11月どり部門収支'!F15*$I$4/10</f>
        <v>24500</v>
      </c>
      <c r="J17" s="271">
        <f>'７-４　12～１月どり部門収支 '!F15*J$4/10</f>
        <v>39200</v>
      </c>
      <c r="K17" s="758"/>
      <c r="L17" s="759"/>
      <c r="M17" s="759"/>
      <c r="N17" s="759"/>
      <c r="O17" s="759"/>
      <c r="P17" s="759"/>
      <c r="Q17" s="760"/>
      <c r="R17" s="390"/>
    </row>
    <row r="18" spans="2:18" ht="20.100000000000001" customHeight="1" x14ac:dyDescent="0.15">
      <c r="B18" s="771"/>
      <c r="C18" s="809"/>
      <c r="D18" s="799"/>
      <c r="E18" s="149" t="s">
        <v>135</v>
      </c>
      <c r="F18" s="19">
        <f t="shared" si="0"/>
        <v>240190.47619047621</v>
      </c>
      <c r="G18" s="19">
        <f>'７-１　８～９月どり部門収支'!$F$16*G$4/10</f>
        <v>36028.571428571435</v>
      </c>
      <c r="H18" s="271">
        <f>'７-２　10月どり部門収支 '!F16*$H$4/10</f>
        <v>48038.095238095244</v>
      </c>
      <c r="I18" s="385">
        <f>'７-３　11月どり部門収支'!F16*$I$4/10</f>
        <v>60047.619047619053</v>
      </c>
      <c r="J18" s="271">
        <f>'７-４　12～１月どり部門収支 '!F16*J$4/10</f>
        <v>96076.190476190488</v>
      </c>
      <c r="K18" s="758"/>
      <c r="L18" s="759"/>
      <c r="M18" s="759"/>
      <c r="N18" s="759"/>
      <c r="O18" s="759"/>
      <c r="P18" s="759"/>
      <c r="Q18" s="760"/>
      <c r="R18" s="390"/>
    </row>
    <row r="19" spans="2:18" ht="20.100000000000001" customHeight="1" x14ac:dyDescent="0.15">
      <c r="B19" s="771"/>
      <c r="C19" s="809"/>
      <c r="D19" s="797"/>
      <c r="E19" s="150" t="s">
        <v>50</v>
      </c>
      <c r="F19" s="19">
        <f t="shared" si="0"/>
        <v>0</v>
      </c>
      <c r="G19" s="19">
        <f>'７-１　８～９月どり部門収支'!$F$17*G$4/10</f>
        <v>0</v>
      </c>
      <c r="H19" s="271">
        <f>'７-２　10月どり部門収支 '!F17*$H$4/10</f>
        <v>0</v>
      </c>
      <c r="I19" s="385">
        <f>'７-３　11月どり部門収支'!F17*$I$4/10</f>
        <v>0</v>
      </c>
      <c r="J19" s="271">
        <f>'７-４　12～１月どり部門収支 '!F17*J$4/10</f>
        <v>0</v>
      </c>
      <c r="K19" s="758"/>
      <c r="L19" s="759"/>
      <c r="M19" s="759"/>
      <c r="N19" s="759"/>
      <c r="O19" s="759"/>
      <c r="P19" s="759"/>
      <c r="Q19" s="760"/>
      <c r="R19" s="390"/>
    </row>
    <row r="20" spans="2:18" ht="20.100000000000001" customHeight="1" x14ac:dyDescent="0.15">
      <c r="B20" s="771"/>
      <c r="C20" s="809"/>
      <c r="D20" s="16" t="s">
        <v>51</v>
      </c>
      <c r="E20" s="17"/>
      <c r="F20" s="18">
        <f t="shared" si="0"/>
        <v>30000</v>
      </c>
      <c r="G20" s="19">
        <f>'７-１　８～９月どり部門収支'!$F$18*G$4/10</f>
        <v>4500</v>
      </c>
      <c r="H20" s="271">
        <f>'７-２　10月どり部門収支 '!F18*$H$4/10</f>
        <v>6000</v>
      </c>
      <c r="I20" s="385">
        <f>'７-３　11月どり部門収支'!F18*$I$4/10</f>
        <v>7500</v>
      </c>
      <c r="J20" s="271">
        <f>'７-４　12～１月どり部門収支 '!F18*J$4/10</f>
        <v>12000</v>
      </c>
      <c r="K20" s="758"/>
      <c r="L20" s="759"/>
      <c r="M20" s="759"/>
      <c r="N20" s="759"/>
      <c r="O20" s="759"/>
      <c r="P20" s="759"/>
      <c r="Q20" s="760"/>
      <c r="R20" s="390"/>
    </row>
    <row r="21" spans="2:18" ht="20.100000000000001" customHeight="1" x14ac:dyDescent="0.15">
      <c r="B21" s="771"/>
      <c r="C21" s="809"/>
      <c r="D21" s="16" t="s">
        <v>113</v>
      </c>
      <c r="E21" s="17"/>
      <c r="F21" s="18">
        <f>SUM(G21:J21)</f>
        <v>21838.094102934105</v>
      </c>
      <c r="G21" s="19">
        <f>'７-１　８～９月どり部門収支'!$F$19*G$4/10</f>
        <v>3143.8959336219336</v>
      </c>
      <c r="H21" s="268">
        <f>'７-２　10月どり部門収支 '!F19*$H$4/10</f>
        <v>4282.7703357383361</v>
      </c>
      <c r="I21" s="385">
        <f>'７-３　11月どり部門収支'!F19*$I$4/10</f>
        <v>5542.8568590668592</v>
      </c>
      <c r="J21" s="269">
        <f>'７-４　12～１月どり部門収支 '!F19*J$4/10</f>
        <v>8868.5709745069744</v>
      </c>
      <c r="K21" s="758"/>
      <c r="L21" s="759"/>
      <c r="M21" s="759"/>
      <c r="N21" s="759"/>
      <c r="O21" s="759"/>
      <c r="P21" s="759"/>
      <c r="Q21" s="760"/>
      <c r="R21" s="390"/>
    </row>
    <row r="22" spans="2:18" ht="20.100000000000001" customHeight="1" x14ac:dyDescent="0.15">
      <c r="B22" s="771"/>
      <c r="C22" s="810"/>
      <c r="D22" s="800" t="s">
        <v>141</v>
      </c>
      <c r="E22" s="801"/>
      <c r="F22" s="156">
        <f>SUM(F8:F21)</f>
        <v>2183809.4102934105</v>
      </c>
      <c r="G22" s="156">
        <f>SUM(G8:G21)</f>
        <v>314389.59336219338</v>
      </c>
      <c r="H22" s="156">
        <f>SUM(H8:H21)</f>
        <v>428277.03357383359</v>
      </c>
      <c r="I22" s="394">
        <f>SUM(I8:I21)</f>
        <v>554285.68590668601</v>
      </c>
      <c r="J22" s="156">
        <f>SUM(J8:J21)</f>
        <v>886857.09745069756</v>
      </c>
      <c r="K22" s="758"/>
      <c r="L22" s="759"/>
      <c r="M22" s="759"/>
      <c r="N22" s="759"/>
      <c r="O22" s="759"/>
      <c r="P22" s="759"/>
      <c r="Q22" s="760"/>
      <c r="R22" s="390"/>
    </row>
    <row r="23" spans="2:18" ht="20.100000000000001" customHeight="1" x14ac:dyDescent="0.15">
      <c r="B23" s="771"/>
      <c r="C23" s="768" t="s">
        <v>138</v>
      </c>
      <c r="D23" s="782" t="s">
        <v>52</v>
      </c>
      <c r="E23" s="21" t="s">
        <v>1</v>
      </c>
      <c r="F23" s="19">
        <f t="shared" si="0"/>
        <v>664444.44444444438</v>
      </c>
      <c r="G23" s="19">
        <f>'７-１　８～９月どり部門収支'!$F$21*G$4/10</f>
        <v>99666.666666666657</v>
      </c>
      <c r="H23" s="19">
        <f>'７-２　10月どり部門収支 '!F21*H$4/10</f>
        <v>132888.88888888888</v>
      </c>
      <c r="I23" s="385">
        <f>'７-３　11月どり部門収支'!F21*$I$4/10</f>
        <v>166111.11111111109</v>
      </c>
      <c r="J23" s="19">
        <f>'７-４　12～１月どり部門収支 '!F21*J$4/10</f>
        <v>265777.77777777775</v>
      </c>
      <c r="K23" s="758"/>
      <c r="L23" s="759"/>
      <c r="M23" s="759"/>
      <c r="N23" s="759"/>
      <c r="O23" s="759"/>
      <c r="P23" s="759"/>
      <c r="Q23" s="760"/>
      <c r="R23" s="390"/>
    </row>
    <row r="24" spans="2:18" ht="20.100000000000001" customHeight="1" x14ac:dyDescent="0.15">
      <c r="B24" s="771"/>
      <c r="C24" s="769"/>
      <c r="D24" s="783"/>
      <c r="E24" s="21" t="s">
        <v>2</v>
      </c>
      <c r="F24" s="19">
        <f t="shared" si="0"/>
        <v>253000</v>
      </c>
      <c r="G24" s="19">
        <f>'７-１　８～９月どり部門収支'!$F$22*G$4/10</f>
        <v>37950</v>
      </c>
      <c r="H24" s="19">
        <f>'７-２　10月どり部門収支 '!F22*H$4/10</f>
        <v>50600</v>
      </c>
      <c r="I24" s="385">
        <f>'７-３　11月どり部門収支'!F22*$I$4/10</f>
        <v>63250</v>
      </c>
      <c r="J24" s="19">
        <f>'７-４　12～１月どり部門収支 '!F22*J$4/10</f>
        <v>101200</v>
      </c>
      <c r="K24" s="758"/>
      <c r="L24" s="759"/>
      <c r="M24" s="759"/>
      <c r="N24" s="759"/>
      <c r="O24" s="759"/>
      <c r="P24" s="759"/>
      <c r="Q24" s="760"/>
      <c r="R24" s="390"/>
    </row>
    <row r="25" spans="2:18" ht="20.100000000000001" customHeight="1" x14ac:dyDescent="0.15">
      <c r="B25" s="771"/>
      <c r="C25" s="769"/>
      <c r="D25" s="784"/>
      <c r="E25" s="21" t="s">
        <v>6</v>
      </c>
      <c r="F25" s="19">
        <f t="shared" si="0"/>
        <v>872942.28749999998</v>
      </c>
      <c r="G25" s="19">
        <f>'７-１　８～９月どり部門収支'!$F$23*G$4/10</f>
        <v>131695.98749999999</v>
      </c>
      <c r="H25" s="19">
        <f>'７-２　10月どり部門収支 '!F23*H$4/10</f>
        <v>180494.80000000002</v>
      </c>
      <c r="I25" s="385">
        <f>'７-３　11月どり部門収支'!F23*$I$4/10</f>
        <v>221915.5</v>
      </c>
      <c r="J25" s="19">
        <f>'７-４　12～１月どり部門収支 '!F23*J$4/10</f>
        <v>338836</v>
      </c>
      <c r="K25" s="758"/>
      <c r="L25" s="759"/>
      <c r="M25" s="759"/>
      <c r="N25" s="759"/>
      <c r="O25" s="759"/>
      <c r="P25" s="759"/>
      <c r="Q25" s="760"/>
      <c r="R25" s="390"/>
    </row>
    <row r="26" spans="2:18" ht="20.100000000000001" customHeight="1" x14ac:dyDescent="0.15">
      <c r="B26" s="771"/>
      <c r="C26" s="769"/>
      <c r="D26" s="21" t="s">
        <v>181</v>
      </c>
      <c r="E26" s="22"/>
      <c r="F26" s="19">
        <f t="shared" si="0"/>
        <v>0</v>
      </c>
      <c r="G26" s="19">
        <f>'７-１　８～９月どり部門収支'!$F$24*G$4/10</f>
        <v>0</v>
      </c>
      <c r="H26" s="19">
        <f>'７-２　10月どり部門収支 '!F24*H$4/10</f>
        <v>0</v>
      </c>
      <c r="I26" s="385">
        <f>'７-３　11月どり部門収支'!F24*$I$4/10</f>
        <v>0</v>
      </c>
      <c r="J26" s="19">
        <f>'７-４　12～１月どり部門収支 '!F24*J$4/10</f>
        <v>0</v>
      </c>
      <c r="K26" s="758"/>
      <c r="L26" s="759"/>
      <c r="M26" s="759"/>
      <c r="N26" s="759"/>
      <c r="O26" s="759"/>
      <c r="P26" s="759"/>
      <c r="Q26" s="760"/>
      <c r="R26" s="390"/>
    </row>
    <row r="27" spans="2:18" ht="20.100000000000001" customHeight="1" x14ac:dyDescent="0.15">
      <c r="B27" s="771"/>
      <c r="C27" s="769"/>
      <c r="D27" s="21" t="s">
        <v>74</v>
      </c>
      <c r="E27" s="22"/>
      <c r="F27" s="19">
        <f t="shared" si="0"/>
        <v>0</v>
      </c>
      <c r="G27" s="19">
        <f>'７-１　８～９月どり部門収支'!$F$25*G$4/10</f>
        <v>0</v>
      </c>
      <c r="H27" s="19">
        <f>'７-２　10月どり部門収支 '!F25*H$4/10</f>
        <v>0</v>
      </c>
      <c r="I27" s="385">
        <f>'７-３　11月どり部門収支'!F25*$I$4/10</f>
        <v>0</v>
      </c>
      <c r="J27" s="19">
        <f>'７-４　12～１月どり部門収支 '!F25*J$4/10</f>
        <v>0</v>
      </c>
      <c r="K27" s="758"/>
      <c r="L27" s="759"/>
      <c r="M27" s="759"/>
      <c r="N27" s="759"/>
      <c r="O27" s="759"/>
      <c r="P27" s="759"/>
      <c r="Q27" s="760"/>
      <c r="R27" s="390"/>
    </row>
    <row r="28" spans="2:18" ht="20.100000000000001" customHeight="1" x14ac:dyDescent="0.15">
      <c r="B28" s="771"/>
      <c r="C28" s="769"/>
      <c r="D28" s="21" t="s">
        <v>96</v>
      </c>
      <c r="E28" s="22"/>
      <c r="F28" s="19">
        <f t="shared" si="0"/>
        <v>40615</v>
      </c>
      <c r="G28" s="19">
        <f>'７-１　８～９月どり部門収支'!F26*G$4/10</f>
        <v>6092.25</v>
      </c>
      <c r="H28" s="19">
        <f>'７-２　10月どり部門収支 '!F26*H$4/10</f>
        <v>8123</v>
      </c>
      <c r="I28" s="385">
        <f>'７-３　11月どり部門収支'!F26*$I$4/10</f>
        <v>10153.75</v>
      </c>
      <c r="J28" s="19">
        <f>'７-４　12～１月どり部門収支 '!F26*J$4/10</f>
        <v>16246</v>
      </c>
      <c r="K28" s="758"/>
      <c r="L28" s="759"/>
      <c r="M28" s="759"/>
      <c r="N28" s="759"/>
      <c r="O28" s="759"/>
      <c r="P28" s="759"/>
      <c r="Q28" s="760"/>
      <c r="R28" s="390"/>
    </row>
    <row r="29" spans="2:18" ht="20.100000000000001" customHeight="1" x14ac:dyDescent="0.15">
      <c r="B29" s="771"/>
      <c r="C29" s="769"/>
      <c r="D29" s="21" t="s">
        <v>75</v>
      </c>
      <c r="E29" s="22"/>
      <c r="F29" s="19">
        <f t="shared" si="0"/>
        <v>0</v>
      </c>
      <c r="G29" s="19">
        <f>'７-１　８～９月どり部門収支'!$F$27*G$4/10</f>
        <v>0</v>
      </c>
      <c r="H29" s="19">
        <f>'７-２　10月どり部門収支 '!F27*H$4/10</f>
        <v>0</v>
      </c>
      <c r="I29" s="385">
        <f>'７-３　11月どり部門収支'!F27*$I$4/10</f>
        <v>0</v>
      </c>
      <c r="J29" s="19">
        <f>'７-４　12～１月どり部門収支 '!F27*J$4/10</f>
        <v>0</v>
      </c>
      <c r="K29" s="758"/>
      <c r="L29" s="759"/>
      <c r="M29" s="759"/>
      <c r="N29" s="759"/>
      <c r="O29" s="759"/>
      <c r="P29" s="759"/>
      <c r="Q29" s="760"/>
      <c r="R29" s="390"/>
    </row>
    <row r="30" spans="2:18" ht="20.100000000000001" customHeight="1" x14ac:dyDescent="0.15">
      <c r="B30" s="771"/>
      <c r="C30" s="769"/>
      <c r="D30" s="21" t="s">
        <v>53</v>
      </c>
      <c r="E30" s="22"/>
      <c r="F30" s="19">
        <f t="shared" si="0"/>
        <v>38716</v>
      </c>
      <c r="G30" s="19">
        <f>'７-１　８～９月どり部門収支'!$F$28*G$4/10</f>
        <v>5807.4</v>
      </c>
      <c r="H30" s="19">
        <f>'７-２　10月どり部門収支 '!F28*H$4/10</f>
        <v>7743.2</v>
      </c>
      <c r="I30" s="385">
        <f>'７-３　11月どり部門収支'!F28*$I$4/10</f>
        <v>9679</v>
      </c>
      <c r="J30" s="19">
        <f>'７-４　12～１月どり部門収支 '!F28*J$4/10</f>
        <v>15486.4</v>
      </c>
      <c r="K30" s="758"/>
      <c r="L30" s="759"/>
      <c r="M30" s="759"/>
      <c r="N30" s="759"/>
      <c r="O30" s="759"/>
      <c r="P30" s="759"/>
      <c r="Q30" s="760"/>
      <c r="R30" s="390"/>
    </row>
    <row r="31" spans="2:18" ht="20.100000000000001" customHeight="1" x14ac:dyDescent="0.15">
      <c r="B31" s="771"/>
      <c r="C31" s="769"/>
      <c r="D31" s="21" t="s">
        <v>182</v>
      </c>
      <c r="E31" s="22"/>
      <c r="F31" s="19">
        <f t="shared" si="0"/>
        <v>18886.03769640853</v>
      </c>
      <c r="G31" s="19">
        <f>'７-１　８～９月どり部門収支'!$F$29*G$4/10</f>
        <v>2840.5283249158251</v>
      </c>
      <c r="H31" s="19">
        <f>'７-２　10月どり部門収支 '!F29*H$4/10</f>
        <v>3836.8675645342314</v>
      </c>
      <c r="I31" s="392">
        <f>'７-３　11月どり部門収支'!F29*$I$4/10</f>
        <v>4758.6804152637487</v>
      </c>
      <c r="J31" s="19">
        <f>'７-４　12～１月どり部門収支 '!F29*J$4/10</f>
        <v>7449.9613916947246</v>
      </c>
      <c r="K31" s="758"/>
      <c r="L31" s="759"/>
      <c r="M31" s="759"/>
      <c r="N31" s="759"/>
      <c r="O31" s="759"/>
      <c r="P31" s="759"/>
      <c r="Q31" s="760"/>
      <c r="R31" s="390"/>
    </row>
    <row r="32" spans="2:18" ht="20.100000000000001" customHeight="1" x14ac:dyDescent="0.15">
      <c r="B32" s="771"/>
      <c r="C32" s="769"/>
      <c r="D32" s="785" t="s">
        <v>184</v>
      </c>
      <c r="E32" s="786"/>
      <c r="F32" s="155">
        <f>SUM(F23:F31)</f>
        <v>1888603.7696408529</v>
      </c>
      <c r="G32" s="155">
        <f>SUM(G23:G31)</f>
        <v>284052.83249158255</v>
      </c>
      <c r="H32" s="155">
        <f>SUM(H23:H31)</f>
        <v>383686.75645342318</v>
      </c>
      <c r="I32" s="155">
        <f>SUM(I23:I31)</f>
        <v>475868.04152637487</v>
      </c>
      <c r="J32" s="155">
        <f>SUM(J23:J31)</f>
        <v>744996.1391694725</v>
      </c>
      <c r="K32" s="758"/>
      <c r="L32" s="759"/>
      <c r="M32" s="759"/>
      <c r="N32" s="759"/>
      <c r="O32" s="759"/>
      <c r="P32" s="759"/>
      <c r="Q32" s="760"/>
      <c r="R32" s="390"/>
    </row>
    <row r="33" spans="2:18" ht="20.100000000000001" customHeight="1" x14ac:dyDescent="0.15">
      <c r="B33" s="771"/>
      <c r="C33" s="787" t="s">
        <v>185</v>
      </c>
      <c r="D33" s="788"/>
      <c r="E33" s="789"/>
      <c r="F33" s="19">
        <f>SUM(G33:J33)</f>
        <v>1196113.5</v>
      </c>
      <c r="G33" s="398">
        <v>0</v>
      </c>
      <c r="H33" s="399">
        <f>'５　白ねぎ作業時間 '!AN91*L33*20/85</f>
        <v>281438.4705882353</v>
      </c>
      <c r="I33" s="399">
        <f>'５　白ねぎ作業時間 '!AN91*L33*25/85</f>
        <v>351798.0882352941</v>
      </c>
      <c r="J33" s="398">
        <f>'５　白ねぎ作業時間 '!AN91*L33*40/85</f>
        <v>562876.9411764706</v>
      </c>
      <c r="K33" s="501" t="s">
        <v>187</v>
      </c>
      <c r="L33" s="502">
        <v>900</v>
      </c>
      <c r="M33" s="502" t="s">
        <v>188</v>
      </c>
      <c r="N33" s="502"/>
      <c r="O33" s="502"/>
      <c r="P33" s="502"/>
      <c r="Q33" s="503"/>
      <c r="R33" s="390"/>
    </row>
    <row r="34" spans="2:18" ht="20.100000000000001" customHeight="1" x14ac:dyDescent="0.15">
      <c r="B34" s="780" t="s">
        <v>186</v>
      </c>
      <c r="C34" s="781"/>
      <c r="D34" s="781"/>
      <c r="E34" s="781"/>
      <c r="F34" s="157">
        <f>SUM(G34:J34)</f>
        <v>5268526.6799342632</v>
      </c>
      <c r="G34" s="157">
        <f>G22+G32+G33</f>
        <v>598442.42585377593</v>
      </c>
      <c r="H34" s="157">
        <f>H22+H32+H33</f>
        <v>1093402.2606154922</v>
      </c>
      <c r="I34" s="157">
        <f>I22+I32+I33</f>
        <v>1381951.815668355</v>
      </c>
      <c r="J34" s="157">
        <f>J22+J32+J33</f>
        <v>2194730.1777966404</v>
      </c>
      <c r="K34" s="763"/>
      <c r="L34" s="764"/>
      <c r="M34" s="764"/>
      <c r="N34" s="764"/>
      <c r="O34" s="764"/>
      <c r="P34" s="764"/>
      <c r="Q34" s="765"/>
      <c r="R34" s="390"/>
    </row>
    <row r="35" spans="2:18" ht="20.100000000000001" customHeight="1" x14ac:dyDescent="0.15">
      <c r="B35" s="766" t="s">
        <v>189</v>
      </c>
      <c r="C35" s="767"/>
      <c r="D35" s="767"/>
      <c r="E35" s="767"/>
      <c r="F35" s="158">
        <f>SUM(G35:J35)</f>
        <v>2322275.8200657363</v>
      </c>
      <c r="G35" s="158">
        <f>G7-G34</f>
        <v>546740.07414622407</v>
      </c>
      <c r="H35" s="158">
        <f>H7-H34</f>
        <v>476117.73938450776</v>
      </c>
      <c r="I35" s="158">
        <f>I7-I34</f>
        <v>547748.18433164502</v>
      </c>
      <c r="J35" s="158">
        <f>J7-J34</f>
        <v>751669.82220335957</v>
      </c>
      <c r="K35" s="763"/>
      <c r="L35" s="764"/>
      <c r="M35" s="764"/>
      <c r="N35" s="764"/>
      <c r="O35" s="764"/>
      <c r="P35" s="764"/>
      <c r="Q35" s="765"/>
      <c r="R35" s="390"/>
    </row>
    <row r="36" spans="2:18" ht="20.100000000000001" customHeight="1" x14ac:dyDescent="0.15">
      <c r="B36" s="766" t="s">
        <v>190</v>
      </c>
      <c r="C36" s="767"/>
      <c r="D36" s="767"/>
      <c r="E36" s="767"/>
      <c r="F36" s="159">
        <f>F35/F7</f>
        <v>0.30593284702977536</v>
      </c>
      <c r="G36" s="159">
        <f>G35/G7</f>
        <v>0.47742615185459442</v>
      </c>
      <c r="H36" s="159">
        <f>H35/H7</f>
        <v>0.30335245131282668</v>
      </c>
      <c r="I36" s="159">
        <f>I35/I7</f>
        <v>0.28385147138500544</v>
      </c>
      <c r="J36" s="159">
        <f>J35/J7</f>
        <v>0.25511465592022792</v>
      </c>
      <c r="K36" s="763"/>
      <c r="L36" s="764"/>
      <c r="M36" s="764"/>
      <c r="N36" s="764"/>
      <c r="O36" s="764"/>
      <c r="P36" s="764"/>
      <c r="Q36" s="765"/>
      <c r="R36" s="390"/>
    </row>
    <row r="37" spans="2:18" ht="20.100000000000001" customHeight="1" x14ac:dyDescent="0.15">
      <c r="B37" s="766" t="s">
        <v>194</v>
      </c>
      <c r="C37" s="767"/>
      <c r="D37" s="767"/>
      <c r="E37" s="767"/>
      <c r="F37" s="158">
        <f>SUM(G37:J37)</f>
        <v>4562.3849999999993</v>
      </c>
      <c r="G37" s="158">
        <f>'５　白ねぎ作業時間 '!AN20*'５　白ねぎ作業時間 '!G79/10</f>
        <v>682.21499999999992</v>
      </c>
      <c r="H37" s="158">
        <f>'５　白ねぎ作業時間 '!AN38*'５　白ねぎ作業時間 '!K79/10</f>
        <v>897.8</v>
      </c>
      <c r="I37" s="158">
        <f>'５　白ねぎ作業時間 '!AN56*'５　白ねぎ作業時間 '!O79/10</f>
        <v>1127.25</v>
      </c>
      <c r="J37" s="158">
        <f>'５　白ねぎ作業時間 '!AN75*'５　白ねぎ作業時間 '!T79/10</f>
        <v>1855.1199999999997</v>
      </c>
      <c r="K37" s="501" t="s">
        <v>191</v>
      </c>
      <c r="L37" s="502">
        <f>'５　白ねぎ作業時間 '!AN89</f>
        <v>3233.3700000000013</v>
      </c>
      <c r="M37" s="502" t="s">
        <v>192</v>
      </c>
      <c r="N37" s="504" t="s">
        <v>193</v>
      </c>
      <c r="O37" s="502">
        <f>'５　白ねぎ作業時間 '!AN91</f>
        <v>1329.0149999999999</v>
      </c>
      <c r="P37" s="502" t="s">
        <v>429</v>
      </c>
      <c r="Q37" s="503"/>
      <c r="R37" s="390"/>
    </row>
    <row r="38" spans="2:18" ht="20.100000000000001" customHeight="1" thickBot="1" x14ac:dyDescent="0.2">
      <c r="B38" s="761" t="s">
        <v>195</v>
      </c>
      <c r="C38" s="762"/>
      <c r="D38" s="762"/>
      <c r="E38" s="762"/>
      <c r="F38" s="397">
        <f>F35/L37</f>
        <v>718.22149029209015</v>
      </c>
      <c r="G38" s="397">
        <f>G35/G37</f>
        <v>801.41901621369232</v>
      </c>
      <c r="H38" s="397">
        <f>H35/N38</f>
        <v>530.31603852139426</v>
      </c>
      <c r="I38" s="397">
        <f>I35/P38</f>
        <v>485.9154440733156</v>
      </c>
      <c r="J38" s="397">
        <f>J35/R38</f>
        <v>405.18663062408882</v>
      </c>
      <c r="K38" s="400" t="s">
        <v>400</v>
      </c>
      <c r="L38" s="401">
        <f>'５　白ねぎ作業時間 '!AN20*'５　白ねぎ作業時間 '!G79/10</f>
        <v>682.21499999999992</v>
      </c>
      <c r="M38" s="402" t="s">
        <v>415</v>
      </c>
      <c r="N38" s="401">
        <f>'５　白ねぎ作業時間 '!AN38*'５　白ねぎ作業時間 '!K79/10</f>
        <v>897.8</v>
      </c>
      <c r="O38" s="402" t="s">
        <v>416</v>
      </c>
      <c r="P38" s="401">
        <f>'５　白ねぎ作業時間 '!AN56*'５　白ねぎ作業時間 '!O79/10</f>
        <v>1127.25</v>
      </c>
      <c r="Q38" s="402" t="s">
        <v>417</v>
      </c>
      <c r="R38" s="586">
        <f>'５　白ねぎ作業時間 '!AN75*'５　白ねぎ作業時間 '!T79/10</f>
        <v>1855.1199999999997</v>
      </c>
    </row>
  </sheetData>
  <mergeCells count="49">
    <mergeCell ref="B3:E4"/>
    <mergeCell ref="D7:E7"/>
    <mergeCell ref="D15:D16"/>
    <mergeCell ref="D17:D19"/>
    <mergeCell ref="D22:E22"/>
    <mergeCell ref="B5:C7"/>
    <mergeCell ref="C8:C22"/>
    <mergeCell ref="K14:Q14"/>
    <mergeCell ref="K15:Q15"/>
    <mergeCell ref="K16:Q16"/>
    <mergeCell ref="K17:Q17"/>
    <mergeCell ref="B34:E34"/>
    <mergeCell ref="D23:D25"/>
    <mergeCell ref="D32:E32"/>
    <mergeCell ref="K18:Q18"/>
    <mergeCell ref="K19:Q19"/>
    <mergeCell ref="K20:Q20"/>
    <mergeCell ref="K21:Q21"/>
    <mergeCell ref="K22:Q22"/>
    <mergeCell ref="C33:E33"/>
    <mergeCell ref="K23:Q23"/>
    <mergeCell ref="K24:Q24"/>
    <mergeCell ref="K25:Q25"/>
    <mergeCell ref="K9:Q9"/>
    <mergeCell ref="K10:Q10"/>
    <mergeCell ref="K11:Q11"/>
    <mergeCell ref="K12:Q12"/>
    <mergeCell ref="K13:Q13"/>
    <mergeCell ref="K3:Q4"/>
    <mergeCell ref="K5:Q5"/>
    <mergeCell ref="K6:Q6"/>
    <mergeCell ref="K7:Q7"/>
    <mergeCell ref="K8:Q8"/>
    <mergeCell ref="K26:Q26"/>
    <mergeCell ref="K27:Q27"/>
    <mergeCell ref="B38:E38"/>
    <mergeCell ref="K34:Q34"/>
    <mergeCell ref="K35:Q35"/>
    <mergeCell ref="K36:Q36"/>
    <mergeCell ref="K28:Q28"/>
    <mergeCell ref="K29:Q29"/>
    <mergeCell ref="K30:Q30"/>
    <mergeCell ref="K31:Q31"/>
    <mergeCell ref="K32:Q32"/>
    <mergeCell ref="B35:E35"/>
    <mergeCell ref="B36:E36"/>
    <mergeCell ref="B37:E37"/>
    <mergeCell ref="C23:C32"/>
    <mergeCell ref="B8:B33"/>
  </mergeCells>
  <phoneticPr fontId="4"/>
  <pageMargins left="0.78740157480314965" right="0.78740157480314965" top="0.78740157480314965" bottom="0.78740157480314965" header="0.39370078740157483" footer="0.39370078740157483"/>
  <pageSetup paperSize="9" scale="5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93"/>
  <sheetViews>
    <sheetView showZeros="0" zoomScale="75" zoomScaleNormal="75" zoomScaleSheetLayoutView="73" workbookViewId="0"/>
  </sheetViews>
  <sheetFormatPr defaultRowHeight="13.5" x14ac:dyDescent="0.15"/>
  <cols>
    <col min="1" max="1" width="1.625" style="23" customWidth="1"/>
    <col min="2" max="2" width="23.5" style="23" customWidth="1"/>
    <col min="3" max="3" width="5.875" style="23" customWidth="1"/>
    <col min="4" max="39" width="6.125" style="23" customWidth="1"/>
    <col min="40" max="40" width="7" style="23" customWidth="1"/>
    <col min="41" max="41" width="1.5" style="23" customWidth="1"/>
    <col min="42" max="16384" width="9" style="23"/>
  </cols>
  <sheetData>
    <row r="1" spans="1:63" ht="9.9499999999999993" customHeight="1" x14ac:dyDescent="0.15"/>
    <row r="2" spans="1:63" ht="24.95" customHeight="1" x14ac:dyDescent="0.15">
      <c r="B2" s="5" t="s">
        <v>340</v>
      </c>
      <c r="C2" s="5"/>
      <c r="D2" s="5"/>
      <c r="E2" s="5"/>
      <c r="F2" s="5"/>
      <c r="G2" s="5"/>
      <c r="H2" s="5"/>
      <c r="I2" s="5"/>
      <c r="J2" s="5"/>
      <c r="K2" s="5"/>
      <c r="L2" s="489" t="s">
        <v>171</v>
      </c>
      <c r="M2" s="143" t="s">
        <v>221</v>
      </c>
      <c r="N2" s="143"/>
      <c r="O2" s="489" t="s">
        <v>172</v>
      </c>
      <c r="P2" s="143" t="s">
        <v>379</v>
      </c>
      <c r="Q2" s="5"/>
      <c r="R2" s="5"/>
      <c r="S2" s="5"/>
      <c r="T2" s="5"/>
      <c r="U2" s="5"/>
      <c r="V2" s="5"/>
      <c r="W2" s="2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</row>
    <row r="3" spans="1:63" ht="24.95" customHeight="1" thickBot="1" x14ac:dyDescent="0.2">
      <c r="B3" s="5" t="s">
        <v>366</v>
      </c>
      <c r="C3" s="5"/>
      <c r="D3" s="5"/>
      <c r="E3" s="5"/>
      <c r="F3" s="5"/>
      <c r="G3" s="5"/>
      <c r="H3" s="5"/>
      <c r="I3" s="5"/>
      <c r="J3" s="5"/>
      <c r="K3" s="5"/>
      <c r="L3" s="489"/>
      <c r="M3" s="143"/>
      <c r="N3" s="143"/>
      <c r="O3" s="489"/>
      <c r="P3" s="143"/>
      <c r="Q3" s="5"/>
      <c r="R3" s="5"/>
      <c r="S3" s="5"/>
      <c r="T3" s="5"/>
      <c r="U3" s="5"/>
      <c r="V3" s="5"/>
      <c r="W3" s="2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</row>
    <row r="4" spans="1:63" ht="20.100000000000001" customHeight="1" x14ac:dyDescent="0.15">
      <c r="B4" s="849" t="s">
        <v>222</v>
      </c>
      <c r="C4" s="850"/>
      <c r="D4" s="835">
        <v>1</v>
      </c>
      <c r="E4" s="836"/>
      <c r="F4" s="837"/>
      <c r="G4" s="835">
        <v>2</v>
      </c>
      <c r="H4" s="836"/>
      <c r="I4" s="837"/>
      <c r="J4" s="835">
        <v>3</v>
      </c>
      <c r="K4" s="836"/>
      <c r="L4" s="837"/>
      <c r="M4" s="835">
        <v>4</v>
      </c>
      <c r="N4" s="836"/>
      <c r="O4" s="837"/>
      <c r="P4" s="835">
        <v>5</v>
      </c>
      <c r="Q4" s="836"/>
      <c r="R4" s="837"/>
      <c r="S4" s="835">
        <v>6</v>
      </c>
      <c r="T4" s="836"/>
      <c r="U4" s="837"/>
      <c r="V4" s="835">
        <v>7</v>
      </c>
      <c r="W4" s="836"/>
      <c r="X4" s="837"/>
      <c r="Y4" s="835">
        <v>8</v>
      </c>
      <c r="Z4" s="836"/>
      <c r="AA4" s="837"/>
      <c r="AB4" s="835">
        <v>9</v>
      </c>
      <c r="AC4" s="836"/>
      <c r="AD4" s="837"/>
      <c r="AE4" s="835">
        <v>10</v>
      </c>
      <c r="AF4" s="836"/>
      <c r="AG4" s="837"/>
      <c r="AH4" s="835">
        <v>11</v>
      </c>
      <c r="AI4" s="836"/>
      <c r="AJ4" s="837"/>
      <c r="AK4" s="835">
        <v>12</v>
      </c>
      <c r="AL4" s="836"/>
      <c r="AM4" s="838"/>
      <c r="AN4" s="814" t="s">
        <v>30</v>
      </c>
    </row>
    <row r="5" spans="1:63" ht="20.100000000000001" customHeight="1" x14ac:dyDescent="0.15">
      <c r="B5" s="820"/>
      <c r="C5" s="821"/>
      <c r="D5" s="177" t="s">
        <v>31</v>
      </c>
      <c r="E5" s="27" t="s">
        <v>32</v>
      </c>
      <c r="F5" s="28" t="s">
        <v>33</v>
      </c>
      <c r="G5" s="177" t="s">
        <v>31</v>
      </c>
      <c r="H5" s="28" t="s">
        <v>32</v>
      </c>
      <c r="I5" s="28" t="s">
        <v>33</v>
      </c>
      <c r="J5" s="177" t="s">
        <v>31</v>
      </c>
      <c r="K5" s="28" t="s">
        <v>32</v>
      </c>
      <c r="L5" s="28" t="s">
        <v>33</v>
      </c>
      <c r="M5" s="177" t="s">
        <v>31</v>
      </c>
      <c r="N5" s="28" t="s">
        <v>32</v>
      </c>
      <c r="O5" s="28" t="s">
        <v>33</v>
      </c>
      <c r="P5" s="177" t="s">
        <v>31</v>
      </c>
      <c r="Q5" s="28" t="s">
        <v>32</v>
      </c>
      <c r="R5" s="28" t="s">
        <v>33</v>
      </c>
      <c r="S5" s="177" t="s">
        <v>31</v>
      </c>
      <c r="T5" s="298" t="s">
        <v>32</v>
      </c>
      <c r="U5" s="178" t="s">
        <v>33</v>
      </c>
      <c r="V5" s="177" t="s">
        <v>31</v>
      </c>
      <c r="W5" s="28" t="s">
        <v>32</v>
      </c>
      <c r="X5" s="28" t="s">
        <v>33</v>
      </c>
      <c r="Y5" s="177" t="s">
        <v>31</v>
      </c>
      <c r="Z5" s="28" t="s">
        <v>32</v>
      </c>
      <c r="AA5" s="28" t="s">
        <v>33</v>
      </c>
      <c r="AB5" s="177" t="s">
        <v>31</v>
      </c>
      <c r="AC5" s="28" t="s">
        <v>32</v>
      </c>
      <c r="AD5" s="28" t="s">
        <v>33</v>
      </c>
      <c r="AE5" s="177" t="s">
        <v>31</v>
      </c>
      <c r="AF5" s="28" t="s">
        <v>32</v>
      </c>
      <c r="AG5" s="28" t="s">
        <v>33</v>
      </c>
      <c r="AH5" s="177" t="s">
        <v>31</v>
      </c>
      <c r="AI5" s="28" t="s">
        <v>32</v>
      </c>
      <c r="AJ5" s="28" t="s">
        <v>33</v>
      </c>
      <c r="AK5" s="177" t="s">
        <v>31</v>
      </c>
      <c r="AL5" s="28" t="s">
        <v>32</v>
      </c>
      <c r="AM5" s="28" t="s">
        <v>33</v>
      </c>
      <c r="AN5" s="815"/>
    </row>
    <row r="6" spans="1:63" s="183" customFormat="1" ht="13.9" customHeight="1" x14ac:dyDescent="0.15">
      <c r="A6" s="490"/>
      <c r="B6" s="816" t="s">
        <v>370</v>
      </c>
      <c r="C6" s="846"/>
      <c r="D6" s="368"/>
      <c r="E6" s="369"/>
      <c r="F6" s="369"/>
      <c r="G6" s="369"/>
      <c r="H6" s="369"/>
      <c r="I6" s="369"/>
      <c r="J6" s="369"/>
      <c r="K6" s="369"/>
      <c r="L6" s="369"/>
      <c r="M6" s="369"/>
      <c r="N6" s="369"/>
      <c r="O6" s="369"/>
      <c r="P6" s="369"/>
      <c r="Q6" s="369"/>
      <c r="R6" s="369"/>
      <c r="S6" s="369"/>
      <c r="T6" s="369"/>
      <c r="U6" s="369"/>
      <c r="V6" s="369"/>
      <c r="W6" s="369"/>
      <c r="X6" s="369"/>
      <c r="Y6" s="369"/>
      <c r="Z6" s="369"/>
      <c r="AA6" s="369"/>
      <c r="AB6" s="369"/>
      <c r="AC6" s="369"/>
      <c r="AD6" s="369"/>
      <c r="AE6" s="369"/>
      <c r="AF6" s="369"/>
      <c r="AG6" s="369"/>
      <c r="AH6" s="369"/>
      <c r="AI6" s="369"/>
      <c r="AJ6" s="369"/>
      <c r="AK6" s="369"/>
      <c r="AL6" s="369"/>
      <c r="AM6" s="370"/>
      <c r="AN6" s="180"/>
      <c r="AO6" s="181"/>
      <c r="AP6" s="179"/>
      <c r="AQ6" s="179"/>
      <c r="AR6" s="179"/>
      <c r="AS6" s="179"/>
      <c r="AT6" s="179"/>
      <c r="AU6" s="179"/>
      <c r="AV6" s="179"/>
      <c r="AW6" s="179"/>
      <c r="AX6" s="179"/>
      <c r="AY6" s="182"/>
      <c r="AZ6" s="182"/>
      <c r="BA6" s="182"/>
      <c r="BB6" s="182"/>
      <c r="BC6" s="182"/>
      <c r="BD6" s="182"/>
      <c r="BE6" s="182"/>
      <c r="BF6" s="182"/>
      <c r="BG6" s="182"/>
      <c r="BH6" s="182"/>
      <c r="BI6" s="182"/>
      <c r="BJ6" s="182"/>
    </row>
    <row r="7" spans="1:63" s="183" customFormat="1" ht="16.7" customHeight="1" x14ac:dyDescent="0.15">
      <c r="A7" s="490"/>
      <c r="B7" s="818"/>
      <c r="C7" s="847"/>
      <c r="D7" s="371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179"/>
      <c r="AG7" s="179"/>
      <c r="AH7" s="179"/>
      <c r="AI7" s="179"/>
      <c r="AJ7" s="179"/>
      <c r="AK7" s="179"/>
      <c r="AL7" s="179"/>
      <c r="AM7" s="372"/>
      <c r="AN7" s="180"/>
      <c r="AO7" s="181"/>
      <c r="AP7" s="179"/>
      <c r="AQ7" s="179"/>
      <c r="AR7" s="179"/>
      <c r="AS7" s="179"/>
      <c r="AT7" s="179"/>
      <c r="AU7" s="179"/>
      <c r="AV7" s="179"/>
      <c r="AW7" s="179"/>
      <c r="AX7" s="179"/>
      <c r="AY7" s="182"/>
      <c r="AZ7" s="182"/>
      <c r="BA7" s="182"/>
      <c r="BB7" s="182"/>
      <c r="BC7" s="182"/>
      <c r="BD7" s="182"/>
      <c r="BE7" s="182"/>
      <c r="BF7" s="182"/>
      <c r="BG7" s="182"/>
      <c r="BH7" s="182"/>
      <c r="BI7" s="182"/>
      <c r="BJ7" s="182"/>
    </row>
    <row r="8" spans="1:63" s="183" customFormat="1" ht="16.7" customHeight="1" x14ac:dyDescent="0.15">
      <c r="A8" s="490"/>
      <c r="B8" s="820"/>
      <c r="C8" s="848"/>
      <c r="D8" s="373"/>
      <c r="E8" s="356"/>
      <c r="F8" s="354"/>
      <c r="G8" s="356"/>
      <c r="H8" s="356"/>
      <c r="I8" s="356"/>
      <c r="J8" s="356"/>
      <c r="K8" s="356"/>
      <c r="L8" s="355"/>
      <c r="M8" s="355"/>
      <c r="N8" s="355"/>
      <c r="O8" s="355"/>
      <c r="P8" s="355"/>
      <c r="Q8" s="356"/>
      <c r="R8" s="356"/>
      <c r="S8" s="356"/>
      <c r="T8" s="356"/>
      <c r="U8" s="356"/>
      <c r="V8" s="356"/>
      <c r="W8" s="356"/>
      <c r="X8" s="356"/>
      <c r="Y8" s="356"/>
      <c r="Z8" s="356"/>
      <c r="AA8" s="356"/>
      <c r="AB8" s="356"/>
      <c r="AC8" s="356"/>
      <c r="AD8" s="356"/>
      <c r="AE8" s="356"/>
      <c r="AF8" s="356"/>
      <c r="AG8" s="356"/>
      <c r="AH8" s="356"/>
      <c r="AI8" s="356"/>
      <c r="AJ8" s="356"/>
      <c r="AK8" s="356"/>
      <c r="AL8" s="356"/>
      <c r="AM8" s="374"/>
      <c r="AN8" s="357"/>
      <c r="AO8" s="181"/>
      <c r="AP8" s="179"/>
      <c r="AQ8" s="179"/>
      <c r="AR8" s="179"/>
      <c r="AS8" s="179"/>
      <c r="AT8" s="179"/>
      <c r="AU8" s="179"/>
      <c r="AV8" s="179"/>
      <c r="AW8" s="179"/>
      <c r="AX8" s="179"/>
      <c r="AY8" s="182"/>
      <c r="AZ8" s="182"/>
      <c r="BA8" s="182"/>
      <c r="BB8" s="182"/>
      <c r="BC8" s="182"/>
      <c r="BD8" s="182"/>
      <c r="BE8" s="182"/>
      <c r="BF8" s="182"/>
      <c r="BG8" s="182"/>
      <c r="BH8" s="182"/>
      <c r="BI8" s="182"/>
      <c r="BJ8" s="182"/>
    </row>
    <row r="9" spans="1:63" ht="20.100000000000001" customHeight="1" x14ac:dyDescent="0.15">
      <c r="B9" s="822" t="s">
        <v>438</v>
      </c>
      <c r="C9" s="823"/>
      <c r="D9" s="144"/>
      <c r="E9" s="307"/>
      <c r="F9" s="307"/>
      <c r="G9" s="144"/>
      <c r="H9" s="307"/>
      <c r="I9" s="307"/>
      <c r="J9" s="144">
        <v>3.3</v>
      </c>
      <c r="K9" s="307"/>
      <c r="L9" s="307"/>
      <c r="M9" s="144"/>
      <c r="N9" s="307"/>
      <c r="O9" s="307"/>
      <c r="P9" s="144"/>
      <c r="Q9" s="307"/>
      <c r="R9" s="307"/>
      <c r="S9" s="144"/>
      <c r="T9" s="307"/>
      <c r="U9" s="307"/>
      <c r="V9" s="144"/>
      <c r="W9" s="307"/>
      <c r="X9" s="307"/>
      <c r="Y9" s="144"/>
      <c r="Z9" s="307"/>
      <c r="AA9" s="307"/>
      <c r="AB9" s="144"/>
      <c r="AC9" s="307"/>
      <c r="AD9" s="307"/>
      <c r="AE9" s="144"/>
      <c r="AF9" s="307"/>
      <c r="AG9" s="307"/>
      <c r="AH9" s="144"/>
      <c r="AI9" s="307"/>
      <c r="AJ9" s="307"/>
      <c r="AK9" s="144"/>
      <c r="AL9" s="307"/>
      <c r="AM9" s="307"/>
      <c r="AN9" s="300">
        <f>SUM(D9:AM9)</f>
        <v>3.3</v>
      </c>
    </row>
    <row r="10" spans="1:63" ht="20.100000000000001" customHeight="1" x14ac:dyDescent="0.15">
      <c r="B10" s="822" t="s">
        <v>371</v>
      </c>
      <c r="C10" s="823"/>
      <c r="D10" s="144"/>
      <c r="E10" s="307"/>
      <c r="F10" s="307"/>
      <c r="G10" s="144"/>
      <c r="H10" s="307"/>
      <c r="I10" s="307"/>
      <c r="J10" s="144">
        <v>1.2</v>
      </c>
      <c r="K10" s="307"/>
      <c r="L10" s="307"/>
      <c r="M10" s="144"/>
      <c r="N10" s="307"/>
      <c r="O10" s="307"/>
      <c r="P10" s="144"/>
      <c r="Q10" s="307"/>
      <c r="R10" s="307"/>
      <c r="S10" s="144"/>
      <c r="T10" s="307"/>
      <c r="U10" s="307"/>
      <c r="V10" s="144"/>
      <c r="W10" s="307"/>
      <c r="X10" s="307"/>
      <c r="Y10" s="144"/>
      <c r="Z10" s="307"/>
      <c r="AA10" s="307"/>
      <c r="AB10" s="144"/>
      <c r="AC10" s="307"/>
      <c r="AD10" s="307"/>
      <c r="AE10" s="144"/>
      <c r="AF10" s="307"/>
      <c r="AG10" s="307"/>
      <c r="AH10" s="144"/>
      <c r="AI10" s="307"/>
      <c r="AJ10" s="307"/>
      <c r="AK10" s="144"/>
      <c r="AL10" s="307"/>
      <c r="AM10" s="307"/>
      <c r="AN10" s="300">
        <f t="shared" ref="AN10:AN17" si="0">SUM(D10:AM10)</f>
        <v>1.2</v>
      </c>
    </row>
    <row r="11" spans="1:63" ht="20.100000000000001" customHeight="1" x14ac:dyDescent="0.15">
      <c r="B11" s="822" t="s">
        <v>372</v>
      </c>
      <c r="C11" s="823"/>
      <c r="D11" s="144"/>
      <c r="E11" s="307"/>
      <c r="F11" s="307"/>
      <c r="G11" s="144"/>
      <c r="H11" s="307"/>
      <c r="I11" s="307"/>
      <c r="J11" s="144">
        <v>1</v>
      </c>
      <c r="K11" s="307"/>
      <c r="L11" s="307"/>
      <c r="M11" s="144"/>
      <c r="N11" s="307"/>
      <c r="O11" s="307"/>
      <c r="P11" s="144"/>
      <c r="Q11" s="307"/>
      <c r="R11" s="307"/>
      <c r="S11" s="144"/>
      <c r="T11" s="307"/>
      <c r="U11" s="307"/>
      <c r="V11" s="144"/>
      <c r="W11" s="307"/>
      <c r="X11" s="307"/>
      <c r="Y11" s="144"/>
      <c r="Z11" s="307"/>
      <c r="AA11" s="307"/>
      <c r="AB11" s="144"/>
      <c r="AC11" s="307"/>
      <c r="AD11" s="307"/>
      <c r="AE11" s="144"/>
      <c r="AF11" s="307"/>
      <c r="AG11" s="307"/>
      <c r="AH11" s="144"/>
      <c r="AI11" s="307"/>
      <c r="AJ11" s="307"/>
      <c r="AK11" s="144"/>
      <c r="AL11" s="307"/>
      <c r="AM11" s="307"/>
      <c r="AN11" s="300">
        <f t="shared" si="0"/>
        <v>1</v>
      </c>
    </row>
    <row r="12" spans="1:63" ht="20.100000000000001" customHeight="1" x14ac:dyDescent="0.15">
      <c r="B12" s="822" t="s">
        <v>373</v>
      </c>
      <c r="C12" s="823"/>
      <c r="D12" s="144"/>
      <c r="E12" s="307"/>
      <c r="F12" s="491"/>
      <c r="G12" s="144">
        <v>1</v>
      </c>
      <c r="H12" s="307">
        <v>3</v>
      </c>
      <c r="I12" s="307">
        <v>3</v>
      </c>
      <c r="J12" s="144">
        <v>3</v>
      </c>
      <c r="K12" s="307">
        <v>1</v>
      </c>
      <c r="L12" s="307"/>
      <c r="M12" s="144"/>
      <c r="N12" s="307"/>
      <c r="O12" s="307"/>
      <c r="P12" s="144"/>
      <c r="Q12" s="307"/>
      <c r="R12" s="307"/>
      <c r="S12" s="144"/>
      <c r="T12" s="307"/>
      <c r="U12" s="307"/>
      <c r="V12" s="144"/>
      <c r="W12" s="307"/>
      <c r="X12" s="307"/>
      <c r="Y12" s="144"/>
      <c r="Z12" s="307"/>
      <c r="AA12" s="307"/>
      <c r="AB12" s="144"/>
      <c r="AC12" s="307"/>
      <c r="AD12" s="307"/>
      <c r="AE12" s="144"/>
      <c r="AF12" s="307"/>
      <c r="AG12" s="307"/>
      <c r="AH12" s="144"/>
      <c r="AI12" s="307"/>
      <c r="AJ12" s="307"/>
      <c r="AK12" s="144"/>
      <c r="AL12" s="307"/>
      <c r="AM12" s="307"/>
      <c r="AN12" s="300">
        <f t="shared" si="0"/>
        <v>11</v>
      </c>
    </row>
    <row r="13" spans="1:63" ht="20.100000000000001" customHeight="1" x14ac:dyDescent="0.15">
      <c r="B13" s="822" t="s">
        <v>439</v>
      </c>
      <c r="C13" s="823"/>
      <c r="D13" s="144"/>
      <c r="E13" s="307"/>
      <c r="F13" s="307"/>
      <c r="G13" s="144"/>
      <c r="H13" s="307"/>
      <c r="I13" s="307"/>
      <c r="J13" s="144"/>
      <c r="K13" s="307">
        <v>4</v>
      </c>
      <c r="L13" s="307"/>
      <c r="M13" s="144"/>
      <c r="N13" s="307"/>
      <c r="O13" s="307"/>
      <c r="P13" s="144"/>
      <c r="Q13" s="307"/>
      <c r="R13" s="307"/>
      <c r="S13" s="144"/>
      <c r="T13" s="307"/>
      <c r="U13" s="307"/>
      <c r="V13" s="144"/>
      <c r="W13" s="307"/>
      <c r="X13" s="307"/>
      <c r="Y13" s="144"/>
      <c r="Z13" s="307"/>
      <c r="AA13" s="307"/>
      <c r="AB13" s="144"/>
      <c r="AC13" s="307"/>
      <c r="AD13" s="307"/>
      <c r="AE13" s="144"/>
      <c r="AF13" s="307"/>
      <c r="AG13" s="307"/>
      <c r="AH13" s="144"/>
      <c r="AI13" s="307"/>
      <c r="AJ13" s="307"/>
      <c r="AK13" s="144"/>
      <c r="AL13" s="307"/>
      <c r="AM13" s="307"/>
      <c r="AN13" s="300">
        <f t="shared" si="0"/>
        <v>4</v>
      </c>
    </row>
    <row r="14" spans="1:63" ht="20.100000000000001" customHeight="1" x14ac:dyDescent="0.15">
      <c r="B14" s="408" t="s">
        <v>374</v>
      </c>
      <c r="C14" s="409"/>
      <c r="D14" s="144"/>
      <c r="E14" s="307"/>
      <c r="F14" s="307"/>
      <c r="G14" s="144"/>
      <c r="H14" s="307"/>
      <c r="I14" s="307"/>
      <c r="J14" s="144"/>
      <c r="K14" s="307">
        <v>3.3</v>
      </c>
      <c r="L14" s="307"/>
      <c r="M14" s="144">
        <v>2</v>
      </c>
      <c r="N14" s="307">
        <v>2</v>
      </c>
      <c r="O14" s="307">
        <v>3</v>
      </c>
      <c r="P14" s="144">
        <v>2</v>
      </c>
      <c r="Q14" s="307">
        <v>1</v>
      </c>
      <c r="R14" s="307"/>
      <c r="S14" s="144"/>
      <c r="T14" s="307">
        <v>3</v>
      </c>
      <c r="U14" s="307"/>
      <c r="V14" s="144"/>
      <c r="W14" s="307">
        <v>2</v>
      </c>
      <c r="X14" s="307"/>
      <c r="Y14" s="144"/>
      <c r="Z14" s="307"/>
      <c r="AA14" s="307"/>
      <c r="AB14" s="144"/>
      <c r="AC14" s="307"/>
      <c r="AD14" s="307"/>
      <c r="AE14" s="144"/>
      <c r="AF14" s="307"/>
      <c r="AG14" s="307"/>
      <c r="AH14" s="144"/>
      <c r="AI14" s="307"/>
      <c r="AJ14" s="307"/>
      <c r="AK14" s="144"/>
      <c r="AL14" s="307"/>
      <c r="AM14" s="307"/>
      <c r="AN14" s="300">
        <f t="shared" si="0"/>
        <v>18.3</v>
      </c>
    </row>
    <row r="15" spans="1:63" ht="20.100000000000001" customHeight="1" x14ac:dyDescent="0.15">
      <c r="B15" s="408" t="s">
        <v>375</v>
      </c>
      <c r="C15" s="409"/>
      <c r="D15" s="144"/>
      <c r="E15" s="307"/>
      <c r="F15" s="307"/>
      <c r="G15" s="144"/>
      <c r="H15" s="307"/>
      <c r="I15" s="307"/>
      <c r="J15" s="144"/>
      <c r="K15" s="307"/>
      <c r="L15" s="307"/>
      <c r="M15" s="144">
        <v>1</v>
      </c>
      <c r="N15" s="307"/>
      <c r="O15" s="307">
        <v>2</v>
      </c>
      <c r="P15" s="144"/>
      <c r="Q15" s="307">
        <v>2</v>
      </c>
      <c r="R15" s="307"/>
      <c r="S15" s="144"/>
      <c r="T15" s="307">
        <v>2</v>
      </c>
      <c r="U15" s="307"/>
      <c r="V15" s="144"/>
      <c r="W15" s="307">
        <v>2</v>
      </c>
      <c r="X15" s="307"/>
      <c r="Y15" s="144"/>
      <c r="Z15" s="307"/>
      <c r="AA15" s="307"/>
      <c r="AB15" s="144"/>
      <c r="AC15" s="307"/>
      <c r="AD15" s="307"/>
      <c r="AE15" s="144"/>
      <c r="AF15" s="307"/>
      <c r="AG15" s="307"/>
      <c r="AH15" s="144"/>
      <c r="AI15" s="307"/>
      <c r="AJ15" s="307"/>
      <c r="AK15" s="144"/>
      <c r="AL15" s="307"/>
      <c r="AM15" s="307"/>
      <c r="AN15" s="300">
        <f t="shared" si="0"/>
        <v>9</v>
      </c>
    </row>
    <row r="16" spans="1:63" ht="20.100000000000001" customHeight="1" x14ac:dyDescent="0.15">
      <c r="B16" s="408" t="s">
        <v>376</v>
      </c>
      <c r="C16" s="409"/>
      <c r="D16" s="144"/>
      <c r="E16" s="307"/>
      <c r="F16" s="307"/>
      <c r="G16" s="144"/>
      <c r="H16" s="307"/>
      <c r="I16" s="307"/>
      <c r="J16" s="144"/>
      <c r="K16" s="307"/>
      <c r="L16" s="307"/>
      <c r="M16" s="144"/>
      <c r="N16" s="307"/>
      <c r="O16" s="307"/>
      <c r="P16" s="144"/>
      <c r="Q16" s="307"/>
      <c r="R16" s="307"/>
      <c r="S16" s="144"/>
      <c r="T16" s="307"/>
      <c r="U16" s="307"/>
      <c r="V16" s="144"/>
      <c r="W16" s="307"/>
      <c r="X16" s="307"/>
      <c r="Y16" s="144"/>
      <c r="Z16" s="307"/>
      <c r="AA16" s="307">
        <v>31</v>
      </c>
      <c r="AB16" s="144">
        <v>31</v>
      </c>
      <c r="AC16" s="307">
        <v>31</v>
      </c>
      <c r="AD16" s="307"/>
      <c r="AE16" s="144"/>
      <c r="AF16" s="307"/>
      <c r="AG16" s="307"/>
      <c r="AH16" s="144"/>
      <c r="AI16" s="307"/>
      <c r="AJ16" s="307"/>
      <c r="AK16" s="144"/>
      <c r="AL16" s="307"/>
      <c r="AM16" s="307"/>
      <c r="AN16" s="300">
        <f t="shared" si="0"/>
        <v>93</v>
      </c>
    </row>
    <row r="17" spans="2:63" ht="20.100000000000001" customHeight="1" x14ac:dyDescent="0.15">
      <c r="B17" s="822" t="s">
        <v>377</v>
      </c>
      <c r="C17" s="823"/>
      <c r="D17" s="144"/>
      <c r="E17" s="307"/>
      <c r="F17" s="307"/>
      <c r="G17" s="144"/>
      <c r="H17" s="307"/>
      <c r="I17" s="307"/>
      <c r="J17" s="144"/>
      <c r="K17" s="307"/>
      <c r="L17" s="307"/>
      <c r="M17" s="144"/>
      <c r="N17" s="307"/>
      <c r="O17" s="307"/>
      <c r="P17" s="144"/>
      <c r="Q17" s="307"/>
      <c r="R17" s="307"/>
      <c r="S17" s="144"/>
      <c r="T17" s="307"/>
      <c r="U17" s="307"/>
      <c r="V17" s="144"/>
      <c r="W17" s="307"/>
      <c r="X17" s="307"/>
      <c r="Y17" s="144"/>
      <c r="Z17" s="307"/>
      <c r="AA17" s="307">
        <v>102.67</v>
      </c>
      <c r="AB17" s="144">
        <v>102.67</v>
      </c>
      <c r="AC17" s="307">
        <v>102.67</v>
      </c>
      <c r="AD17" s="307"/>
      <c r="AE17" s="144"/>
      <c r="AF17" s="307"/>
      <c r="AG17" s="307"/>
      <c r="AH17" s="144"/>
      <c r="AI17" s="307"/>
      <c r="AJ17" s="307"/>
      <c r="AK17" s="144"/>
      <c r="AL17" s="307"/>
      <c r="AM17" s="307"/>
      <c r="AN17" s="300">
        <f t="shared" si="0"/>
        <v>308.01</v>
      </c>
    </row>
    <row r="18" spans="2:63" ht="20.100000000000001" customHeight="1" x14ac:dyDescent="0.15">
      <c r="B18" s="408" t="s">
        <v>378</v>
      </c>
      <c r="C18" s="409"/>
      <c r="D18" s="144"/>
      <c r="E18" s="307"/>
      <c r="F18" s="364"/>
      <c r="G18" s="144"/>
      <c r="H18" s="307"/>
      <c r="I18" s="364"/>
      <c r="J18" s="144"/>
      <c r="K18" s="307"/>
      <c r="L18" s="364"/>
      <c r="M18" s="144"/>
      <c r="N18" s="307"/>
      <c r="O18" s="364"/>
      <c r="P18" s="144"/>
      <c r="Q18" s="307"/>
      <c r="R18" s="364"/>
      <c r="S18" s="144"/>
      <c r="T18" s="307"/>
      <c r="U18" s="364"/>
      <c r="V18" s="144"/>
      <c r="W18" s="307"/>
      <c r="X18" s="364"/>
      <c r="Y18" s="144"/>
      <c r="Z18" s="307"/>
      <c r="AA18" s="364">
        <v>2</v>
      </c>
      <c r="AB18" s="144">
        <v>2</v>
      </c>
      <c r="AC18" s="307">
        <v>2</v>
      </c>
      <c r="AD18" s="364"/>
      <c r="AE18" s="144"/>
      <c r="AF18" s="307"/>
      <c r="AG18" s="364"/>
      <c r="AH18" s="144"/>
      <c r="AI18" s="307"/>
      <c r="AJ18" s="364"/>
      <c r="AK18" s="144"/>
      <c r="AL18" s="307"/>
      <c r="AM18" s="364"/>
      <c r="AN18" s="300">
        <f>SUM(D18:AM18)</f>
        <v>6</v>
      </c>
    </row>
    <row r="19" spans="2:63" ht="20.100000000000001" customHeight="1" x14ac:dyDescent="0.15">
      <c r="B19" s="844" t="s">
        <v>368</v>
      </c>
      <c r="C19" s="845"/>
      <c r="D19" s="144">
        <f t="shared" ref="D19:F19" si="1">SUM(D9:D17)</f>
        <v>0</v>
      </c>
      <c r="E19" s="337">
        <f t="shared" si="1"/>
        <v>0</v>
      </c>
      <c r="F19" s="336">
        <f t="shared" si="1"/>
        <v>0</v>
      </c>
      <c r="G19" s="144">
        <f>SUM(G9:G18)</f>
        <v>1</v>
      </c>
      <c r="H19" s="337">
        <f>SUM(H9:H18)</f>
        <v>3</v>
      </c>
      <c r="I19" s="336">
        <f>SUM(I9:I18)</f>
        <v>3</v>
      </c>
      <c r="J19" s="144">
        <f t="shared" ref="J19:AD19" si="2">SUM(J9:J18)</f>
        <v>8.5</v>
      </c>
      <c r="K19" s="337">
        <f t="shared" si="2"/>
        <v>8.3000000000000007</v>
      </c>
      <c r="L19" s="336">
        <f t="shared" si="2"/>
        <v>0</v>
      </c>
      <c r="M19" s="144">
        <f t="shared" si="2"/>
        <v>3</v>
      </c>
      <c r="N19" s="337">
        <f t="shared" si="2"/>
        <v>2</v>
      </c>
      <c r="O19" s="336">
        <f t="shared" si="2"/>
        <v>5</v>
      </c>
      <c r="P19" s="144">
        <f t="shared" si="2"/>
        <v>2</v>
      </c>
      <c r="Q19" s="337">
        <f t="shared" si="2"/>
        <v>3</v>
      </c>
      <c r="R19" s="336">
        <f t="shared" si="2"/>
        <v>0</v>
      </c>
      <c r="S19" s="144">
        <f t="shared" si="2"/>
        <v>0</v>
      </c>
      <c r="T19" s="337">
        <f t="shared" si="2"/>
        <v>5</v>
      </c>
      <c r="U19" s="336">
        <f t="shared" si="2"/>
        <v>0</v>
      </c>
      <c r="V19" s="144">
        <f t="shared" si="2"/>
        <v>0</v>
      </c>
      <c r="W19" s="337">
        <f t="shared" si="2"/>
        <v>4</v>
      </c>
      <c r="X19" s="336">
        <f t="shared" si="2"/>
        <v>0</v>
      </c>
      <c r="Y19" s="144">
        <f t="shared" si="2"/>
        <v>0</v>
      </c>
      <c r="Z19" s="337">
        <f t="shared" si="2"/>
        <v>0</v>
      </c>
      <c r="AA19" s="336">
        <f t="shared" si="2"/>
        <v>135.67000000000002</v>
      </c>
      <c r="AB19" s="144">
        <f t="shared" si="2"/>
        <v>135.67000000000002</v>
      </c>
      <c r="AC19" s="337">
        <f t="shared" si="2"/>
        <v>135.67000000000002</v>
      </c>
      <c r="AD19" s="336">
        <f t="shared" si="2"/>
        <v>0</v>
      </c>
      <c r="AE19" s="144">
        <f t="shared" ref="AE19:AM19" si="3">SUM(AE9:AE17)</f>
        <v>0</v>
      </c>
      <c r="AF19" s="337">
        <f t="shared" si="3"/>
        <v>0</v>
      </c>
      <c r="AG19" s="336">
        <f t="shared" si="3"/>
        <v>0</v>
      </c>
      <c r="AH19" s="144">
        <f t="shared" si="3"/>
        <v>0</v>
      </c>
      <c r="AI19" s="337">
        <f t="shared" si="3"/>
        <v>0</v>
      </c>
      <c r="AJ19" s="336">
        <f t="shared" si="3"/>
        <v>0</v>
      </c>
      <c r="AK19" s="144">
        <f t="shared" si="3"/>
        <v>0</v>
      </c>
      <c r="AL19" s="337">
        <f t="shared" si="3"/>
        <v>0</v>
      </c>
      <c r="AM19" s="336">
        <f t="shared" si="3"/>
        <v>0</v>
      </c>
      <c r="AN19" s="300">
        <f>SUM(D19:AM19)</f>
        <v>454.81000000000006</v>
      </c>
    </row>
    <row r="20" spans="2:63" ht="20.100000000000001" customHeight="1" thickBot="1" x14ac:dyDescent="0.2">
      <c r="B20" s="824" t="s">
        <v>369</v>
      </c>
      <c r="C20" s="825"/>
      <c r="D20" s="351"/>
      <c r="E20" s="352">
        <f>SUM(D19:F19)</f>
        <v>0</v>
      </c>
      <c r="F20" s="352"/>
      <c r="G20" s="351"/>
      <c r="H20" s="352">
        <f>SUM(G19:I19)</f>
        <v>7</v>
      </c>
      <c r="I20" s="352"/>
      <c r="J20" s="351"/>
      <c r="K20" s="352">
        <f>SUM(J19:L19)</f>
        <v>16.8</v>
      </c>
      <c r="L20" s="352"/>
      <c r="M20" s="351"/>
      <c r="N20" s="352">
        <f>SUM(M19:O19)</f>
        <v>10</v>
      </c>
      <c r="O20" s="352"/>
      <c r="P20" s="351"/>
      <c r="Q20" s="352">
        <f>SUM(P19:R19)</f>
        <v>5</v>
      </c>
      <c r="R20" s="352"/>
      <c r="S20" s="351"/>
      <c r="T20" s="352">
        <f>SUM(S19:U19)</f>
        <v>5</v>
      </c>
      <c r="U20" s="352"/>
      <c r="V20" s="351"/>
      <c r="W20" s="352">
        <f>SUM(V19:X19)</f>
        <v>4</v>
      </c>
      <c r="X20" s="352"/>
      <c r="Y20" s="351"/>
      <c r="Z20" s="352">
        <f>SUM(Y19:AA19)</f>
        <v>135.67000000000002</v>
      </c>
      <c r="AA20" s="352"/>
      <c r="AB20" s="351"/>
      <c r="AC20" s="352">
        <f>SUM(AB19:AD19)</f>
        <v>271.34000000000003</v>
      </c>
      <c r="AD20" s="352"/>
      <c r="AE20" s="351"/>
      <c r="AF20" s="352">
        <f>SUM(AE19:AG19)</f>
        <v>0</v>
      </c>
      <c r="AG20" s="352"/>
      <c r="AH20" s="351"/>
      <c r="AI20" s="352">
        <f>SUM(AH19:AJ19)</f>
        <v>0</v>
      </c>
      <c r="AJ20" s="352"/>
      <c r="AK20" s="351"/>
      <c r="AL20" s="352">
        <f>SUM(AK19:AM19)</f>
        <v>0</v>
      </c>
      <c r="AM20" s="352"/>
      <c r="AN20" s="353">
        <f>SUM(AN9:AN18)</f>
        <v>454.81</v>
      </c>
    </row>
    <row r="21" spans="2:63" ht="24.95" customHeight="1" thickBot="1" x14ac:dyDescent="0.2">
      <c r="B21" s="5" t="s">
        <v>411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25"/>
      <c r="N21" s="5"/>
      <c r="O21" s="5"/>
      <c r="P21" s="25"/>
      <c r="Q21" s="5"/>
      <c r="R21" s="5"/>
      <c r="S21" s="5"/>
      <c r="T21" s="5"/>
      <c r="U21" s="5"/>
      <c r="V21" s="5"/>
      <c r="W21" s="2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</row>
    <row r="22" spans="2:63" ht="20.100000000000001" customHeight="1" x14ac:dyDescent="0.15">
      <c r="B22" s="839" t="s">
        <v>380</v>
      </c>
      <c r="C22" s="850"/>
      <c r="D22" s="811">
        <v>1</v>
      </c>
      <c r="E22" s="812"/>
      <c r="F22" s="813"/>
      <c r="G22" s="811">
        <v>2</v>
      </c>
      <c r="H22" s="812"/>
      <c r="I22" s="813"/>
      <c r="J22" s="811">
        <v>3</v>
      </c>
      <c r="K22" s="812"/>
      <c r="L22" s="813"/>
      <c r="M22" s="811">
        <v>4</v>
      </c>
      <c r="N22" s="812"/>
      <c r="O22" s="813"/>
      <c r="P22" s="811">
        <v>5</v>
      </c>
      <c r="Q22" s="812"/>
      <c r="R22" s="813"/>
      <c r="S22" s="811">
        <v>6</v>
      </c>
      <c r="T22" s="812"/>
      <c r="U22" s="813"/>
      <c r="V22" s="811">
        <v>7</v>
      </c>
      <c r="W22" s="812"/>
      <c r="X22" s="813"/>
      <c r="Y22" s="811">
        <v>8</v>
      </c>
      <c r="Z22" s="812"/>
      <c r="AA22" s="813"/>
      <c r="AB22" s="811">
        <v>9</v>
      </c>
      <c r="AC22" s="812"/>
      <c r="AD22" s="813"/>
      <c r="AE22" s="811">
        <v>10</v>
      </c>
      <c r="AF22" s="812"/>
      <c r="AG22" s="813"/>
      <c r="AH22" s="811">
        <v>11</v>
      </c>
      <c r="AI22" s="812"/>
      <c r="AJ22" s="813"/>
      <c r="AK22" s="811">
        <v>12</v>
      </c>
      <c r="AL22" s="812"/>
      <c r="AM22" s="813"/>
      <c r="AN22" s="814" t="s">
        <v>30</v>
      </c>
    </row>
    <row r="23" spans="2:63" ht="20.100000000000001" customHeight="1" x14ac:dyDescent="0.15">
      <c r="B23" s="820"/>
      <c r="C23" s="821"/>
      <c r="D23" s="177" t="s">
        <v>31</v>
      </c>
      <c r="E23" s="298" t="s">
        <v>32</v>
      </c>
      <c r="F23" s="293" t="s">
        <v>33</v>
      </c>
      <c r="G23" s="177" t="s">
        <v>31</v>
      </c>
      <c r="H23" s="293" t="s">
        <v>32</v>
      </c>
      <c r="I23" s="293" t="s">
        <v>33</v>
      </c>
      <c r="J23" s="177" t="s">
        <v>31</v>
      </c>
      <c r="K23" s="293" t="s">
        <v>32</v>
      </c>
      <c r="L23" s="293" t="s">
        <v>33</v>
      </c>
      <c r="M23" s="177" t="s">
        <v>31</v>
      </c>
      <c r="N23" s="293" t="s">
        <v>32</v>
      </c>
      <c r="O23" s="293" t="s">
        <v>33</v>
      </c>
      <c r="P23" s="177" t="s">
        <v>31</v>
      </c>
      <c r="Q23" s="293" t="s">
        <v>32</v>
      </c>
      <c r="R23" s="293" t="s">
        <v>33</v>
      </c>
      <c r="S23" s="177" t="s">
        <v>31</v>
      </c>
      <c r="T23" s="298" t="s">
        <v>32</v>
      </c>
      <c r="U23" s="299" t="s">
        <v>33</v>
      </c>
      <c r="V23" s="177" t="s">
        <v>31</v>
      </c>
      <c r="W23" s="293" t="s">
        <v>32</v>
      </c>
      <c r="X23" s="293" t="s">
        <v>33</v>
      </c>
      <c r="Y23" s="177" t="s">
        <v>31</v>
      </c>
      <c r="Z23" s="293" t="s">
        <v>32</v>
      </c>
      <c r="AA23" s="293" t="s">
        <v>33</v>
      </c>
      <c r="AB23" s="177" t="s">
        <v>31</v>
      </c>
      <c r="AC23" s="293" t="s">
        <v>32</v>
      </c>
      <c r="AD23" s="293" t="s">
        <v>33</v>
      </c>
      <c r="AE23" s="177" t="s">
        <v>31</v>
      </c>
      <c r="AF23" s="293" t="s">
        <v>32</v>
      </c>
      <c r="AG23" s="293" t="s">
        <v>33</v>
      </c>
      <c r="AH23" s="177" t="s">
        <v>31</v>
      </c>
      <c r="AI23" s="293" t="s">
        <v>32</v>
      </c>
      <c r="AJ23" s="293" t="s">
        <v>33</v>
      </c>
      <c r="AK23" s="177" t="s">
        <v>31</v>
      </c>
      <c r="AL23" s="293" t="s">
        <v>32</v>
      </c>
      <c r="AM23" s="293" t="s">
        <v>33</v>
      </c>
      <c r="AN23" s="815"/>
    </row>
    <row r="24" spans="2:63" ht="20.100000000000001" customHeight="1" x14ac:dyDescent="0.15">
      <c r="B24" s="816" t="s">
        <v>381</v>
      </c>
      <c r="C24" s="817"/>
      <c r="D24" s="358"/>
      <c r="E24" s="5"/>
      <c r="F24" s="5"/>
      <c r="G24" s="5"/>
      <c r="H24" s="5"/>
      <c r="I24" s="5"/>
      <c r="J24" s="5"/>
      <c r="K24" s="5"/>
      <c r="L24" s="5"/>
      <c r="M24" s="5"/>
      <c r="N24" s="5"/>
      <c r="O24" s="25"/>
      <c r="P24" s="25"/>
      <c r="Q24" s="5"/>
      <c r="R24" s="5"/>
      <c r="S24" s="88"/>
      <c r="T24" s="88"/>
      <c r="U24" s="5"/>
      <c r="V24" s="410"/>
      <c r="W24" s="5"/>
      <c r="X24" s="5"/>
      <c r="Y24" s="5"/>
      <c r="Z24" s="5"/>
      <c r="AA24" s="5"/>
      <c r="AB24" s="5"/>
      <c r="AC24" s="5"/>
      <c r="AD24" s="5"/>
      <c r="AE24" s="88"/>
      <c r="AF24" s="88"/>
      <c r="AG24" s="88"/>
      <c r="AH24" s="88"/>
      <c r="AI24" s="88"/>
      <c r="AJ24" s="5"/>
      <c r="AK24" s="5"/>
      <c r="AL24" s="5"/>
      <c r="AM24" s="5"/>
      <c r="AN24" s="365"/>
    </row>
    <row r="25" spans="2:63" ht="20.100000000000001" customHeight="1" x14ac:dyDescent="0.15">
      <c r="B25" s="818"/>
      <c r="C25" s="819"/>
      <c r="D25" s="358"/>
      <c r="E25" s="5"/>
      <c r="F25" s="5"/>
      <c r="G25" s="5"/>
      <c r="H25" s="5"/>
      <c r="I25" s="5"/>
      <c r="J25" s="5"/>
      <c r="K25" s="5"/>
      <c r="L25" s="5"/>
      <c r="N25" s="5"/>
      <c r="O25" s="5"/>
      <c r="P25" s="5"/>
      <c r="Q25" s="5"/>
      <c r="R25" s="5"/>
      <c r="S25" s="88"/>
      <c r="T25" s="88"/>
      <c r="U25" s="5"/>
      <c r="V25" s="5"/>
      <c r="W25" s="410"/>
      <c r="X25" s="5"/>
      <c r="Y25" s="5"/>
      <c r="Z25" s="5"/>
      <c r="AA25" s="5"/>
      <c r="AB25" s="5"/>
      <c r="AC25" s="5"/>
      <c r="AD25" s="5"/>
      <c r="AE25" s="88"/>
      <c r="AF25" s="88"/>
      <c r="AG25" s="88"/>
      <c r="AH25" s="88"/>
      <c r="AI25" s="88"/>
      <c r="AJ25" s="5"/>
      <c r="AK25" s="5"/>
      <c r="AL25" s="5"/>
      <c r="AM25" s="5"/>
      <c r="AN25" s="366"/>
    </row>
    <row r="26" spans="2:63" ht="20.100000000000001" customHeight="1" x14ac:dyDescent="0.15">
      <c r="B26" s="820"/>
      <c r="C26" s="821"/>
      <c r="D26" s="359"/>
      <c r="E26" s="333"/>
      <c r="F26" s="333"/>
      <c r="G26" s="333"/>
      <c r="H26" s="333"/>
      <c r="I26" s="333"/>
      <c r="J26" s="333"/>
      <c r="K26" s="333"/>
      <c r="L26" s="333"/>
      <c r="M26" s="333"/>
      <c r="N26" s="333"/>
      <c r="O26" s="333"/>
      <c r="P26" s="333"/>
      <c r="Q26" s="333"/>
      <c r="R26" s="333"/>
      <c r="S26" s="333"/>
      <c r="T26" s="333"/>
      <c r="U26" s="333"/>
      <c r="V26" s="333"/>
      <c r="W26" s="333"/>
      <c r="X26" s="333"/>
      <c r="Y26" s="333"/>
      <c r="Z26" s="333"/>
      <c r="AA26" s="333"/>
      <c r="AB26" s="333"/>
      <c r="AC26" s="333"/>
      <c r="AD26" s="333"/>
      <c r="AE26" s="333"/>
      <c r="AF26" s="333"/>
      <c r="AG26" s="333"/>
      <c r="AH26" s="333"/>
      <c r="AI26" s="333"/>
      <c r="AJ26" s="333"/>
      <c r="AK26" s="333"/>
      <c r="AL26" s="333"/>
      <c r="AM26" s="333"/>
      <c r="AN26" s="367"/>
    </row>
    <row r="27" spans="2:63" ht="20.100000000000001" customHeight="1" x14ac:dyDescent="0.15">
      <c r="B27" s="822" t="s">
        <v>438</v>
      </c>
      <c r="C27" s="823"/>
      <c r="D27" s="144"/>
      <c r="E27" s="307"/>
      <c r="F27" s="307"/>
      <c r="G27" s="144"/>
      <c r="H27" s="307"/>
      <c r="I27" s="307"/>
      <c r="J27" s="144"/>
      <c r="K27" s="307"/>
      <c r="L27" s="307"/>
      <c r="M27" s="144">
        <v>3.3</v>
      </c>
      <c r="N27" s="307"/>
      <c r="O27" s="307"/>
      <c r="P27" s="144"/>
      <c r="Q27" s="307"/>
      <c r="R27" s="307"/>
      <c r="S27" s="144"/>
      <c r="T27" s="307"/>
      <c r="U27" s="307"/>
      <c r="V27" s="144"/>
      <c r="W27" s="307"/>
      <c r="X27" s="307"/>
      <c r="Y27" s="144"/>
      <c r="Z27" s="307"/>
      <c r="AA27" s="307"/>
      <c r="AB27" s="144"/>
      <c r="AC27" s="307"/>
      <c r="AD27" s="307"/>
      <c r="AE27" s="144"/>
      <c r="AF27" s="307"/>
      <c r="AG27" s="307"/>
      <c r="AH27" s="144"/>
      <c r="AI27" s="307"/>
      <c r="AJ27" s="307"/>
      <c r="AK27" s="144"/>
      <c r="AL27" s="307"/>
      <c r="AM27" s="307"/>
      <c r="AN27" s="300">
        <f>SUM(D27:AM27)</f>
        <v>3.3</v>
      </c>
    </row>
    <row r="28" spans="2:63" ht="20.100000000000001" customHeight="1" x14ac:dyDescent="0.15">
      <c r="B28" s="822" t="s">
        <v>371</v>
      </c>
      <c r="C28" s="823"/>
      <c r="D28" s="144"/>
      <c r="E28" s="307"/>
      <c r="F28" s="307"/>
      <c r="G28" s="144"/>
      <c r="H28" s="307"/>
      <c r="I28" s="307"/>
      <c r="J28" s="144"/>
      <c r="K28" s="307"/>
      <c r="L28" s="307"/>
      <c r="M28" s="144">
        <v>1.2</v>
      </c>
      <c r="N28" s="307"/>
      <c r="O28" s="307"/>
      <c r="P28" s="144"/>
      <c r="Q28" s="307"/>
      <c r="R28" s="307"/>
      <c r="S28" s="144"/>
      <c r="T28" s="307"/>
      <c r="U28" s="307"/>
      <c r="V28" s="144"/>
      <c r="W28" s="307"/>
      <c r="X28" s="307"/>
      <c r="Y28" s="144"/>
      <c r="Z28" s="307"/>
      <c r="AA28" s="307"/>
      <c r="AB28" s="144"/>
      <c r="AC28" s="307"/>
      <c r="AD28" s="307"/>
      <c r="AE28" s="144"/>
      <c r="AF28" s="307"/>
      <c r="AG28" s="307"/>
      <c r="AH28" s="144"/>
      <c r="AI28" s="307"/>
      <c r="AJ28" s="307"/>
      <c r="AK28" s="144"/>
      <c r="AL28" s="307"/>
      <c r="AM28" s="307"/>
      <c r="AN28" s="300">
        <f t="shared" ref="AN28:AN37" si="4">SUM(D28:AM28)</f>
        <v>1.2</v>
      </c>
    </row>
    <row r="29" spans="2:63" ht="20.100000000000001" customHeight="1" x14ac:dyDescent="0.15">
      <c r="B29" s="822" t="s">
        <v>372</v>
      </c>
      <c r="C29" s="823"/>
      <c r="D29" s="144"/>
      <c r="E29" s="307"/>
      <c r="F29" s="307"/>
      <c r="G29" s="144"/>
      <c r="H29" s="307"/>
      <c r="I29" s="307"/>
      <c r="J29" s="144"/>
      <c r="K29" s="307"/>
      <c r="L29" s="307"/>
      <c r="M29" s="144"/>
      <c r="N29" s="307">
        <v>1</v>
      </c>
      <c r="O29" s="307"/>
      <c r="P29" s="144"/>
      <c r="Q29" s="307"/>
      <c r="R29" s="307"/>
      <c r="S29" s="144"/>
      <c r="T29" s="307"/>
      <c r="U29" s="307"/>
      <c r="V29" s="144"/>
      <c r="W29" s="307"/>
      <c r="X29" s="307"/>
      <c r="Y29" s="144"/>
      <c r="Z29" s="307"/>
      <c r="AA29" s="307"/>
      <c r="AB29" s="144"/>
      <c r="AC29" s="307"/>
      <c r="AD29" s="307"/>
      <c r="AE29" s="144"/>
      <c r="AF29" s="307"/>
      <c r="AG29" s="307"/>
      <c r="AH29" s="144"/>
      <c r="AI29" s="307"/>
      <c r="AJ29" s="307"/>
      <c r="AK29" s="144"/>
      <c r="AL29" s="307"/>
      <c r="AM29" s="307"/>
      <c r="AN29" s="300">
        <f t="shared" si="4"/>
        <v>1</v>
      </c>
    </row>
    <row r="30" spans="2:63" ht="20.100000000000001" customHeight="1" x14ac:dyDescent="0.15">
      <c r="B30" s="822" t="s">
        <v>373</v>
      </c>
      <c r="C30" s="823"/>
      <c r="D30" s="144"/>
      <c r="E30" s="307"/>
      <c r="F30" s="307"/>
      <c r="G30" s="144"/>
      <c r="H30" s="307"/>
      <c r="I30" s="307"/>
      <c r="J30" s="144"/>
      <c r="K30" s="307">
        <v>1</v>
      </c>
      <c r="L30" s="307">
        <v>3</v>
      </c>
      <c r="M30" s="144">
        <v>3</v>
      </c>
      <c r="N30" s="307">
        <v>2</v>
      </c>
      <c r="O30" s="307"/>
      <c r="P30" s="144"/>
      <c r="Q30" s="307"/>
      <c r="R30" s="307"/>
      <c r="S30" s="144"/>
      <c r="T30" s="307"/>
      <c r="U30" s="307"/>
      <c r="V30" s="144"/>
      <c r="W30" s="307"/>
      <c r="X30" s="307"/>
      <c r="Y30" s="144"/>
      <c r="Z30" s="307"/>
      <c r="AA30" s="307"/>
      <c r="AB30" s="144"/>
      <c r="AC30" s="307"/>
      <c r="AD30" s="307"/>
      <c r="AE30" s="144"/>
      <c r="AF30" s="307"/>
      <c r="AG30" s="307"/>
      <c r="AH30" s="144"/>
      <c r="AI30" s="307"/>
      <c r="AJ30" s="307"/>
      <c r="AK30" s="144"/>
      <c r="AL30" s="307"/>
      <c r="AM30" s="307"/>
      <c r="AN30" s="300">
        <f t="shared" si="4"/>
        <v>9</v>
      </c>
    </row>
    <row r="31" spans="2:63" ht="20.100000000000001" customHeight="1" x14ac:dyDescent="0.15">
      <c r="B31" s="822" t="s">
        <v>439</v>
      </c>
      <c r="C31" s="823"/>
      <c r="D31" s="144"/>
      <c r="E31" s="307"/>
      <c r="F31" s="307"/>
      <c r="G31" s="144"/>
      <c r="H31" s="307"/>
      <c r="I31" s="307"/>
      <c r="J31" s="144"/>
      <c r="K31" s="307"/>
      <c r="L31" s="307"/>
      <c r="M31" s="144"/>
      <c r="N31" s="307">
        <v>4</v>
      </c>
      <c r="O31" s="307"/>
      <c r="P31" s="144"/>
      <c r="Q31" s="307"/>
      <c r="R31" s="307"/>
      <c r="S31" s="144"/>
      <c r="T31" s="307"/>
      <c r="U31" s="307"/>
      <c r="V31" s="144"/>
      <c r="W31" s="307"/>
      <c r="X31" s="307"/>
      <c r="Y31" s="144"/>
      <c r="Z31" s="307"/>
      <c r="AA31" s="307"/>
      <c r="AB31" s="144"/>
      <c r="AC31" s="307"/>
      <c r="AD31" s="307"/>
      <c r="AE31" s="144"/>
      <c r="AF31" s="307"/>
      <c r="AG31" s="307"/>
      <c r="AH31" s="144"/>
      <c r="AI31" s="307"/>
      <c r="AJ31" s="307"/>
      <c r="AK31" s="144"/>
      <c r="AL31" s="307"/>
      <c r="AM31" s="307"/>
      <c r="AN31" s="300">
        <f t="shared" si="4"/>
        <v>4</v>
      </c>
    </row>
    <row r="32" spans="2:63" ht="20.100000000000001" customHeight="1" x14ac:dyDescent="0.15">
      <c r="B32" s="408" t="s">
        <v>374</v>
      </c>
      <c r="C32" s="409"/>
      <c r="D32" s="144"/>
      <c r="E32" s="307"/>
      <c r="F32" s="307"/>
      <c r="G32" s="144"/>
      <c r="H32" s="307"/>
      <c r="I32" s="307"/>
      <c r="J32" s="144"/>
      <c r="K32" s="307"/>
      <c r="L32" s="307"/>
      <c r="M32" s="144"/>
      <c r="N32" s="307">
        <v>3.3</v>
      </c>
      <c r="O32" s="307"/>
      <c r="P32" s="144"/>
      <c r="Q32" s="307"/>
      <c r="R32" s="307">
        <v>3</v>
      </c>
      <c r="S32" s="144">
        <v>2</v>
      </c>
      <c r="T32" s="307">
        <v>4</v>
      </c>
      <c r="U32" s="307"/>
      <c r="V32" s="144"/>
      <c r="W32" s="307">
        <v>1</v>
      </c>
      <c r="X32" s="307"/>
      <c r="Y32" s="144"/>
      <c r="Z32" s="307"/>
      <c r="AA32" s="307">
        <v>1</v>
      </c>
      <c r="AB32" s="144"/>
      <c r="AC32" s="307"/>
      <c r="AD32" s="307"/>
      <c r="AE32" s="144"/>
      <c r="AF32" s="307"/>
      <c r="AG32" s="307"/>
      <c r="AH32" s="144"/>
      <c r="AI32" s="307"/>
      <c r="AJ32" s="307"/>
      <c r="AK32" s="144"/>
      <c r="AL32" s="307"/>
      <c r="AM32" s="307"/>
      <c r="AN32" s="300">
        <f t="shared" si="4"/>
        <v>14.3</v>
      </c>
    </row>
    <row r="33" spans="2:63" ht="20.100000000000001" customHeight="1" x14ac:dyDescent="0.15">
      <c r="B33" s="408" t="s">
        <v>375</v>
      </c>
      <c r="C33" s="409"/>
      <c r="D33" s="144"/>
      <c r="E33" s="307"/>
      <c r="F33" s="307"/>
      <c r="G33" s="144"/>
      <c r="H33" s="307"/>
      <c r="I33" s="307"/>
      <c r="J33" s="144"/>
      <c r="K33" s="307"/>
      <c r="L33" s="307"/>
      <c r="M33" s="144"/>
      <c r="N33" s="307"/>
      <c r="O33" s="307"/>
      <c r="P33" s="144">
        <v>1</v>
      </c>
      <c r="Q33" s="307">
        <v>2</v>
      </c>
      <c r="R33" s="307"/>
      <c r="S33" s="144"/>
      <c r="T33" s="307">
        <v>2</v>
      </c>
      <c r="U33" s="307"/>
      <c r="V33" s="144"/>
      <c r="W33" s="307">
        <v>2</v>
      </c>
      <c r="X33" s="307"/>
      <c r="Y33" s="144"/>
      <c r="Z33" s="307"/>
      <c r="AA33" s="307"/>
      <c r="AB33" s="144">
        <v>2</v>
      </c>
      <c r="AC33" s="307"/>
      <c r="AD33" s="307"/>
      <c r="AE33" s="144"/>
      <c r="AF33" s="307"/>
      <c r="AG33" s="307"/>
      <c r="AH33" s="144"/>
      <c r="AI33" s="307"/>
      <c r="AJ33" s="307"/>
      <c r="AK33" s="144"/>
      <c r="AL33" s="307"/>
      <c r="AM33" s="307"/>
      <c r="AN33" s="300">
        <f t="shared" si="4"/>
        <v>9</v>
      </c>
    </row>
    <row r="34" spans="2:63" ht="20.100000000000001" customHeight="1" x14ac:dyDescent="0.15">
      <c r="B34" s="408" t="s">
        <v>376</v>
      </c>
      <c r="C34" s="409"/>
      <c r="D34" s="144"/>
      <c r="E34" s="307"/>
      <c r="F34" s="307"/>
      <c r="G34" s="144"/>
      <c r="H34" s="307"/>
      <c r="I34" s="307"/>
      <c r="J34" s="144"/>
      <c r="K34" s="307"/>
      <c r="L34" s="307"/>
      <c r="M34" s="144"/>
      <c r="N34" s="307"/>
      <c r="O34" s="307"/>
      <c r="P34" s="144"/>
      <c r="Q34" s="307"/>
      <c r="R34" s="307"/>
      <c r="S34" s="144"/>
      <c r="T34" s="307"/>
      <c r="U34" s="307"/>
      <c r="V34" s="144"/>
      <c r="W34" s="307"/>
      <c r="X34" s="307"/>
      <c r="Y34" s="144"/>
      <c r="Z34" s="307"/>
      <c r="AA34" s="307"/>
      <c r="AB34" s="144"/>
      <c r="AC34" s="307"/>
      <c r="AD34" s="307"/>
      <c r="AE34" s="144">
        <v>31</v>
      </c>
      <c r="AF34" s="307">
        <v>31</v>
      </c>
      <c r="AG34" s="307">
        <v>31</v>
      </c>
      <c r="AH34" s="144"/>
      <c r="AI34" s="307"/>
      <c r="AJ34" s="307"/>
      <c r="AK34" s="144"/>
      <c r="AL34" s="307"/>
      <c r="AM34" s="307"/>
      <c r="AN34" s="300">
        <f t="shared" si="4"/>
        <v>93</v>
      </c>
    </row>
    <row r="35" spans="2:63" ht="20.100000000000001" customHeight="1" x14ac:dyDescent="0.15">
      <c r="B35" s="822" t="s">
        <v>377</v>
      </c>
      <c r="C35" s="823"/>
      <c r="D35" s="144"/>
      <c r="E35" s="307"/>
      <c r="F35" s="307"/>
      <c r="G35" s="144"/>
      <c r="H35" s="307"/>
      <c r="I35" s="307"/>
      <c r="J35" s="144"/>
      <c r="K35" s="307"/>
      <c r="L35" s="307"/>
      <c r="M35" s="144"/>
      <c r="N35" s="307"/>
      <c r="O35" s="307"/>
      <c r="P35" s="144"/>
      <c r="Q35" s="307"/>
      <c r="R35" s="307"/>
      <c r="S35" s="144"/>
      <c r="T35" s="307"/>
      <c r="U35" s="307"/>
      <c r="V35" s="144"/>
      <c r="W35" s="307"/>
      <c r="X35" s="307"/>
      <c r="Y35" s="144"/>
      <c r="Z35" s="307"/>
      <c r="AA35" s="307"/>
      <c r="AB35" s="144"/>
      <c r="AC35" s="307"/>
      <c r="AD35" s="307"/>
      <c r="AE35" s="144">
        <v>102.7</v>
      </c>
      <c r="AF35" s="307">
        <v>102.7</v>
      </c>
      <c r="AG35" s="307">
        <v>102.7</v>
      </c>
      <c r="AH35" s="144"/>
      <c r="AI35" s="307"/>
      <c r="AJ35" s="307"/>
      <c r="AK35" s="144"/>
      <c r="AL35" s="307"/>
      <c r="AM35" s="307"/>
      <c r="AN35" s="300">
        <f>SUM(D35:AM35)</f>
        <v>308.10000000000002</v>
      </c>
    </row>
    <row r="36" spans="2:63" ht="20.100000000000001" customHeight="1" x14ac:dyDescent="0.15">
      <c r="B36" s="408" t="s">
        <v>378</v>
      </c>
      <c r="C36" s="409"/>
      <c r="D36" s="144">
        <f t="shared" ref="D36:J36" si="5">SUM(D27:D35)</f>
        <v>0</v>
      </c>
      <c r="E36" s="337">
        <f t="shared" si="5"/>
        <v>0</v>
      </c>
      <c r="F36" s="336">
        <f t="shared" si="5"/>
        <v>0</v>
      </c>
      <c r="G36" s="144">
        <f t="shared" si="5"/>
        <v>0</v>
      </c>
      <c r="H36" s="337">
        <f t="shared" si="5"/>
        <v>0</v>
      </c>
      <c r="I36" s="336">
        <f t="shared" si="5"/>
        <v>0</v>
      </c>
      <c r="J36" s="144">
        <f t="shared" si="5"/>
        <v>0</v>
      </c>
      <c r="K36" s="337"/>
      <c r="L36" s="336"/>
      <c r="M36" s="144"/>
      <c r="N36" s="337"/>
      <c r="O36" s="336"/>
      <c r="P36" s="144"/>
      <c r="Q36" s="337"/>
      <c r="R36" s="336"/>
      <c r="S36" s="144"/>
      <c r="T36" s="337"/>
      <c r="U36" s="336">
        <f>SUM(U27:U35)</f>
        <v>0</v>
      </c>
      <c r="V36" s="144">
        <f>SUM(V27:V35)</f>
        <v>0</v>
      </c>
      <c r="W36" s="337"/>
      <c r="X36" s="336">
        <f>SUM(X27:X35)</f>
        <v>0</v>
      </c>
      <c r="Y36" s="144"/>
      <c r="Z36" s="337">
        <f>SUM(Z27:Z35)</f>
        <v>0</v>
      </c>
      <c r="AA36" s="336"/>
      <c r="AB36" s="144"/>
      <c r="AC36" s="337"/>
      <c r="AD36" s="336"/>
      <c r="AE36" s="144">
        <v>2</v>
      </c>
      <c r="AF36" s="337">
        <v>2</v>
      </c>
      <c r="AG36" s="336">
        <v>2</v>
      </c>
      <c r="AH36" s="144"/>
      <c r="AI36" s="337"/>
      <c r="AJ36" s="336"/>
      <c r="AK36" s="144">
        <f>SUM(AK27:AK35)</f>
        <v>0</v>
      </c>
      <c r="AL36" s="337">
        <f>SUM(AL27:AL35)</f>
        <v>0</v>
      </c>
      <c r="AM36" s="336">
        <f>SUM(AM27:AM35)</f>
        <v>0</v>
      </c>
      <c r="AN36" s="300">
        <f t="shared" si="4"/>
        <v>6</v>
      </c>
    </row>
    <row r="37" spans="2:63" ht="20.100000000000001" customHeight="1" x14ac:dyDescent="0.15">
      <c r="B37" s="844" t="s">
        <v>368</v>
      </c>
      <c r="C37" s="845"/>
      <c r="D37" s="144">
        <f t="shared" ref="D37:J37" si="6">SUM(D27:D35)</f>
        <v>0</v>
      </c>
      <c r="E37" s="337">
        <f t="shared" si="6"/>
        <v>0</v>
      </c>
      <c r="F37" s="336">
        <f t="shared" si="6"/>
        <v>0</v>
      </c>
      <c r="G37" s="144">
        <f t="shared" si="6"/>
        <v>0</v>
      </c>
      <c r="H37" s="337">
        <f t="shared" si="6"/>
        <v>0</v>
      </c>
      <c r="I37" s="336">
        <f t="shared" si="6"/>
        <v>0</v>
      </c>
      <c r="J37" s="144">
        <f t="shared" si="6"/>
        <v>0</v>
      </c>
      <c r="K37" s="337">
        <f>SUM(K27:K36)</f>
        <v>1</v>
      </c>
      <c r="L37" s="375">
        <f>SUM(L27:L36)</f>
        <v>3</v>
      </c>
      <c r="M37" s="376">
        <f t="shared" ref="M37:AM37" si="7">SUM(M27:M36)</f>
        <v>7.5</v>
      </c>
      <c r="N37" s="337">
        <f t="shared" si="7"/>
        <v>10.3</v>
      </c>
      <c r="O37" s="375">
        <f t="shared" si="7"/>
        <v>0</v>
      </c>
      <c r="P37" s="376">
        <f t="shared" si="7"/>
        <v>1</v>
      </c>
      <c r="Q37" s="337">
        <f t="shared" si="7"/>
        <v>2</v>
      </c>
      <c r="R37" s="375">
        <f t="shared" si="7"/>
        <v>3</v>
      </c>
      <c r="S37" s="376">
        <f t="shared" si="7"/>
        <v>2</v>
      </c>
      <c r="T37" s="337">
        <f t="shared" si="7"/>
        <v>6</v>
      </c>
      <c r="U37" s="375">
        <f t="shared" si="7"/>
        <v>0</v>
      </c>
      <c r="V37" s="376">
        <f t="shared" si="7"/>
        <v>0</v>
      </c>
      <c r="W37" s="337">
        <f t="shared" si="7"/>
        <v>3</v>
      </c>
      <c r="X37" s="375">
        <f t="shared" si="7"/>
        <v>0</v>
      </c>
      <c r="Y37" s="376">
        <f t="shared" si="7"/>
        <v>0</v>
      </c>
      <c r="Z37" s="337">
        <f t="shared" si="7"/>
        <v>0</v>
      </c>
      <c r="AA37" s="375">
        <f t="shared" si="7"/>
        <v>1</v>
      </c>
      <c r="AB37" s="376">
        <f t="shared" si="7"/>
        <v>2</v>
      </c>
      <c r="AC37" s="337">
        <f t="shared" si="7"/>
        <v>0</v>
      </c>
      <c r="AD37" s="375">
        <f t="shared" si="7"/>
        <v>0</v>
      </c>
      <c r="AE37" s="376">
        <f t="shared" si="7"/>
        <v>135.69999999999999</v>
      </c>
      <c r="AF37" s="337">
        <f t="shared" si="7"/>
        <v>135.69999999999999</v>
      </c>
      <c r="AG37" s="375">
        <f t="shared" si="7"/>
        <v>135.69999999999999</v>
      </c>
      <c r="AH37" s="376">
        <f t="shared" si="7"/>
        <v>0</v>
      </c>
      <c r="AI37" s="337">
        <f t="shared" si="7"/>
        <v>0</v>
      </c>
      <c r="AJ37" s="375">
        <f t="shared" si="7"/>
        <v>0</v>
      </c>
      <c r="AK37" s="376">
        <f t="shared" si="7"/>
        <v>0</v>
      </c>
      <c r="AL37" s="337">
        <f t="shared" si="7"/>
        <v>0</v>
      </c>
      <c r="AM37" s="337">
        <f t="shared" si="7"/>
        <v>0</v>
      </c>
      <c r="AN37" s="300">
        <f t="shared" si="4"/>
        <v>448.9</v>
      </c>
    </row>
    <row r="38" spans="2:63" ht="20.100000000000001" customHeight="1" thickBot="1" x14ac:dyDescent="0.2">
      <c r="B38" s="824" t="s">
        <v>382</v>
      </c>
      <c r="C38" s="825"/>
      <c r="D38" s="351"/>
      <c r="E38" s="352">
        <f>SUM(D36:F36)</f>
        <v>0</v>
      </c>
      <c r="F38" s="352"/>
      <c r="G38" s="351"/>
      <c r="H38" s="352">
        <f>SUM(G36:I36)</f>
        <v>0</v>
      </c>
      <c r="I38" s="352"/>
      <c r="J38" s="351"/>
      <c r="K38" s="352">
        <f>SUM(J37:L37)</f>
        <v>4</v>
      </c>
      <c r="L38" s="352"/>
      <c r="M38" s="351"/>
      <c r="N38" s="352">
        <f>SUM(M37:O37)</f>
        <v>17.8</v>
      </c>
      <c r="O38" s="352"/>
      <c r="P38" s="351"/>
      <c r="Q38" s="352">
        <f>SUM(P37:R37)</f>
        <v>6</v>
      </c>
      <c r="R38" s="352"/>
      <c r="S38" s="351"/>
      <c r="T38" s="352">
        <f>SUM(S37:U37)</f>
        <v>8</v>
      </c>
      <c r="U38" s="352"/>
      <c r="V38" s="351"/>
      <c r="W38" s="352">
        <f>SUM(V37:X37)</f>
        <v>3</v>
      </c>
      <c r="X38" s="352"/>
      <c r="Y38" s="351"/>
      <c r="Z38" s="352">
        <f>SUM(Y37:AA37)</f>
        <v>1</v>
      </c>
      <c r="AA38" s="352"/>
      <c r="AB38" s="351"/>
      <c r="AC38" s="352">
        <f>SUM(AB37:AD37)</f>
        <v>2</v>
      </c>
      <c r="AD38" s="352"/>
      <c r="AE38" s="351"/>
      <c r="AF38" s="352">
        <f>SUM(AE37:AG37)</f>
        <v>407.09999999999997</v>
      </c>
      <c r="AG38" s="352"/>
      <c r="AH38" s="351"/>
      <c r="AI38" s="352">
        <f>SUM(AH37:AJ37)</f>
        <v>0</v>
      </c>
      <c r="AJ38" s="352"/>
      <c r="AK38" s="351"/>
      <c r="AL38" s="352">
        <f>SUM(AK36:AM36)</f>
        <v>0</v>
      </c>
      <c r="AM38" s="352"/>
      <c r="AN38" s="353">
        <f>SUM(AN27:AN36)</f>
        <v>448.90000000000003</v>
      </c>
    </row>
    <row r="39" spans="2:63" ht="24.95" customHeight="1" thickBot="1" x14ac:dyDescent="0.2">
      <c r="B39" s="5" t="s">
        <v>412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25"/>
      <c r="N39" s="5"/>
      <c r="O39" s="5"/>
      <c r="P39" s="25"/>
      <c r="Q39" s="5"/>
      <c r="R39" s="5"/>
      <c r="S39" s="5"/>
      <c r="T39" s="5"/>
      <c r="U39" s="5"/>
      <c r="V39" s="5"/>
      <c r="W39" s="2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</row>
    <row r="40" spans="2:63" ht="20.100000000000001" customHeight="1" x14ac:dyDescent="0.15">
      <c r="B40" s="839" t="s">
        <v>222</v>
      </c>
      <c r="C40" s="850"/>
      <c r="D40" s="811">
        <v>1</v>
      </c>
      <c r="E40" s="812"/>
      <c r="F40" s="813"/>
      <c r="G40" s="811">
        <v>2</v>
      </c>
      <c r="H40" s="812"/>
      <c r="I40" s="813"/>
      <c r="J40" s="811">
        <v>3</v>
      </c>
      <c r="K40" s="812"/>
      <c r="L40" s="813"/>
      <c r="M40" s="811">
        <v>4</v>
      </c>
      <c r="N40" s="812"/>
      <c r="O40" s="813"/>
      <c r="P40" s="811">
        <v>5</v>
      </c>
      <c r="Q40" s="812"/>
      <c r="R40" s="813"/>
      <c r="S40" s="811">
        <v>6</v>
      </c>
      <c r="T40" s="812"/>
      <c r="U40" s="813"/>
      <c r="V40" s="811">
        <v>7</v>
      </c>
      <c r="W40" s="812"/>
      <c r="X40" s="813"/>
      <c r="Y40" s="811">
        <v>8</v>
      </c>
      <c r="Z40" s="812"/>
      <c r="AA40" s="813"/>
      <c r="AB40" s="811">
        <v>9</v>
      </c>
      <c r="AC40" s="812"/>
      <c r="AD40" s="813"/>
      <c r="AE40" s="811">
        <v>10</v>
      </c>
      <c r="AF40" s="812"/>
      <c r="AG40" s="813"/>
      <c r="AH40" s="811">
        <v>11</v>
      </c>
      <c r="AI40" s="812"/>
      <c r="AJ40" s="813"/>
      <c r="AK40" s="811">
        <v>12</v>
      </c>
      <c r="AL40" s="812"/>
      <c r="AM40" s="813"/>
      <c r="AN40" s="814" t="s">
        <v>30</v>
      </c>
    </row>
    <row r="41" spans="2:63" ht="20.100000000000001" customHeight="1" x14ac:dyDescent="0.15">
      <c r="B41" s="820"/>
      <c r="C41" s="821"/>
      <c r="D41" s="177" t="s">
        <v>31</v>
      </c>
      <c r="E41" s="298" t="s">
        <v>32</v>
      </c>
      <c r="F41" s="293" t="s">
        <v>33</v>
      </c>
      <c r="G41" s="177" t="s">
        <v>31</v>
      </c>
      <c r="H41" s="293" t="s">
        <v>32</v>
      </c>
      <c r="I41" s="293" t="s">
        <v>33</v>
      </c>
      <c r="J41" s="177" t="s">
        <v>31</v>
      </c>
      <c r="K41" s="293" t="s">
        <v>32</v>
      </c>
      <c r="L41" s="293" t="s">
        <v>33</v>
      </c>
      <c r="M41" s="177" t="s">
        <v>31</v>
      </c>
      <c r="N41" s="293" t="s">
        <v>32</v>
      </c>
      <c r="O41" s="293" t="s">
        <v>33</v>
      </c>
      <c r="P41" s="177" t="s">
        <v>31</v>
      </c>
      <c r="Q41" s="293" t="s">
        <v>32</v>
      </c>
      <c r="R41" s="293" t="s">
        <v>33</v>
      </c>
      <c r="S41" s="177" t="s">
        <v>31</v>
      </c>
      <c r="T41" s="298" t="s">
        <v>32</v>
      </c>
      <c r="U41" s="299" t="s">
        <v>33</v>
      </c>
      <c r="V41" s="177" t="s">
        <v>31</v>
      </c>
      <c r="W41" s="293" t="s">
        <v>32</v>
      </c>
      <c r="X41" s="293" t="s">
        <v>33</v>
      </c>
      <c r="Y41" s="177" t="s">
        <v>31</v>
      </c>
      <c r="Z41" s="293" t="s">
        <v>32</v>
      </c>
      <c r="AA41" s="293" t="s">
        <v>33</v>
      </c>
      <c r="AB41" s="177" t="s">
        <v>31</v>
      </c>
      <c r="AC41" s="293" t="s">
        <v>32</v>
      </c>
      <c r="AD41" s="293" t="s">
        <v>33</v>
      </c>
      <c r="AE41" s="177" t="s">
        <v>31</v>
      </c>
      <c r="AF41" s="293" t="s">
        <v>32</v>
      </c>
      <c r="AG41" s="293" t="s">
        <v>33</v>
      </c>
      <c r="AH41" s="177" t="s">
        <v>31</v>
      </c>
      <c r="AI41" s="293" t="s">
        <v>32</v>
      </c>
      <c r="AJ41" s="293" t="s">
        <v>33</v>
      </c>
      <c r="AK41" s="177" t="s">
        <v>31</v>
      </c>
      <c r="AL41" s="293" t="s">
        <v>32</v>
      </c>
      <c r="AM41" s="293" t="s">
        <v>33</v>
      </c>
      <c r="AN41" s="815"/>
    </row>
    <row r="42" spans="2:63" ht="20.100000000000001" customHeight="1" x14ac:dyDescent="0.15">
      <c r="B42" s="816" t="s">
        <v>370</v>
      </c>
      <c r="C42" s="817"/>
      <c r="D42" s="358"/>
      <c r="E42" s="5"/>
      <c r="F42" s="5"/>
      <c r="G42" s="5"/>
      <c r="H42" s="5"/>
      <c r="I42" s="5"/>
      <c r="J42" s="5"/>
      <c r="K42" s="5"/>
      <c r="L42" s="5"/>
      <c r="M42" s="5"/>
      <c r="N42" s="5"/>
      <c r="O42" s="25"/>
      <c r="P42" s="25"/>
      <c r="Q42" s="5"/>
      <c r="R42" s="5"/>
      <c r="S42" s="88"/>
      <c r="T42" s="88"/>
      <c r="U42" s="5"/>
      <c r="V42" s="410"/>
      <c r="W42" s="5"/>
      <c r="X42" s="5"/>
      <c r="Y42" s="5"/>
      <c r="Z42" s="5"/>
      <c r="AA42" s="5"/>
      <c r="AB42" s="5"/>
      <c r="AC42" s="5"/>
      <c r="AD42" s="5"/>
      <c r="AE42" s="88"/>
      <c r="AF42" s="88"/>
      <c r="AG42" s="88"/>
      <c r="AH42" s="88"/>
      <c r="AI42" s="88"/>
      <c r="AJ42" s="5"/>
      <c r="AK42" s="5"/>
      <c r="AL42" s="5"/>
      <c r="AM42" s="5"/>
      <c r="AN42" s="365"/>
    </row>
    <row r="43" spans="2:63" ht="20.100000000000001" customHeight="1" x14ac:dyDescent="0.15">
      <c r="B43" s="818"/>
      <c r="C43" s="819"/>
      <c r="D43" s="358"/>
      <c r="E43" s="5"/>
      <c r="F43" s="5"/>
      <c r="G43" s="5"/>
      <c r="H43" s="5"/>
      <c r="I43" s="5"/>
      <c r="J43" s="5"/>
      <c r="K43" s="5"/>
      <c r="L43" s="5"/>
      <c r="N43" s="5"/>
      <c r="O43" s="5"/>
      <c r="P43" s="5"/>
      <c r="Q43" s="5"/>
      <c r="R43" s="5"/>
      <c r="S43" s="88"/>
      <c r="T43" s="88"/>
      <c r="U43" s="5"/>
      <c r="V43" s="5"/>
      <c r="W43" s="410"/>
      <c r="X43" s="5"/>
      <c r="Y43" s="5"/>
      <c r="Z43" s="5"/>
      <c r="AA43" s="5"/>
      <c r="AB43" s="5"/>
      <c r="AC43" s="5"/>
      <c r="AD43" s="5"/>
      <c r="AE43" s="88"/>
      <c r="AF43" s="88"/>
      <c r="AG43" s="88"/>
      <c r="AH43" s="88"/>
      <c r="AI43" s="88"/>
      <c r="AJ43" s="5"/>
      <c r="AK43" s="5"/>
      <c r="AL43" s="5"/>
      <c r="AM43" s="5"/>
      <c r="AN43" s="366"/>
    </row>
    <row r="44" spans="2:63" ht="20.100000000000001" customHeight="1" x14ac:dyDescent="0.15">
      <c r="B44" s="820"/>
      <c r="C44" s="821"/>
      <c r="D44" s="359"/>
      <c r="E44" s="333"/>
      <c r="F44" s="333"/>
      <c r="G44" s="333"/>
      <c r="H44" s="333"/>
      <c r="I44" s="333"/>
      <c r="J44" s="333"/>
      <c r="K44" s="333"/>
      <c r="L44" s="333"/>
      <c r="M44" s="333"/>
      <c r="N44" s="333"/>
      <c r="O44" s="333"/>
      <c r="P44" s="333"/>
      <c r="Q44" s="333"/>
      <c r="R44" s="333"/>
      <c r="S44" s="333"/>
      <c r="T44" s="333"/>
      <c r="U44" s="333"/>
      <c r="V44" s="333"/>
      <c r="W44" s="333"/>
      <c r="X44" s="333"/>
      <c r="Y44" s="333"/>
      <c r="Z44" s="333"/>
      <c r="AA44" s="333"/>
      <c r="AB44" s="333"/>
      <c r="AC44" s="333"/>
      <c r="AD44" s="333"/>
      <c r="AE44" s="333"/>
      <c r="AF44" s="333"/>
      <c r="AG44" s="333"/>
      <c r="AH44" s="333"/>
      <c r="AI44" s="333"/>
      <c r="AJ44" s="333"/>
      <c r="AK44" s="333"/>
      <c r="AL44" s="333"/>
      <c r="AM44" s="333"/>
      <c r="AN44" s="367"/>
    </row>
    <row r="45" spans="2:63" ht="20.100000000000001" customHeight="1" x14ac:dyDescent="0.15">
      <c r="B45" s="822" t="s">
        <v>438</v>
      </c>
      <c r="C45" s="823"/>
      <c r="D45" s="144"/>
      <c r="E45" s="307"/>
      <c r="F45" s="307"/>
      <c r="G45" s="144"/>
      <c r="H45" s="307"/>
      <c r="I45" s="307"/>
      <c r="J45" s="144"/>
      <c r="K45" s="307"/>
      <c r="L45" s="307"/>
      <c r="M45" s="144"/>
      <c r="N45" s="307"/>
      <c r="O45" s="307"/>
      <c r="P45" s="144">
        <v>3.3</v>
      </c>
      <c r="Q45" s="307"/>
      <c r="R45" s="307"/>
      <c r="S45" s="144"/>
      <c r="T45" s="307"/>
      <c r="U45" s="307"/>
      <c r="V45" s="144"/>
      <c r="W45" s="307"/>
      <c r="X45" s="307"/>
      <c r="Y45" s="144"/>
      <c r="Z45" s="307"/>
      <c r="AA45" s="307"/>
      <c r="AB45" s="144"/>
      <c r="AC45" s="307"/>
      <c r="AD45" s="307"/>
      <c r="AE45" s="144"/>
      <c r="AF45" s="307"/>
      <c r="AG45" s="307"/>
      <c r="AH45" s="144"/>
      <c r="AI45" s="307"/>
      <c r="AJ45" s="307"/>
      <c r="AK45" s="144"/>
      <c r="AL45" s="307"/>
      <c r="AM45" s="307"/>
      <c r="AN45" s="300">
        <f>SUM(D45:AM45)</f>
        <v>3.3</v>
      </c>
    </row>
    <row r="46" spans="2:63" ht="20.100000000000001" customHeight="1" x14ac:dyDescent="0.15">
      <c r="B46" s="822" t="s">
        <v>371</v>
      </c>
      <c r="C46" s="823"/>
      <c r="D46" s="144"/>
      <c r="E46" s="307"/>
      <c r="F46" s="307"/>
      <c r="G46" s="144"/>
      <c r="H46" s="307"/>
      <c r="I46" s="307"/>
      <c r="J46" s="144"/>
      <c r="K46" s="307"/>
      <c r="L46" s="307"/>
      <c r="M46" s="144"/>
      <c r="N46" s="307"/>
      <c r="O46" s="307"/>
      <c r="P46" s="144">
        <v>1.2</v>
      </c>
      <c r="Q46" s="307"/>
      <c r="R46" s="307"/>
      <c r="S46" s="144"/>
      <c r="T46" s="307"/>
      <c r="U46" s="307"/>
      <c r="V46" s="144"/>
      <c r="W46" s="307"/>
      <c r="X46" s="307"/>
      <c r="Y46" s="144"/>
      <c r="Z46" s="307"/>
      <c r="AA46" s="307"/>
      <c r="AB46" s="144"/>
      <c r="AC46" s="307"/>
      <c r="AD46" s="307"/>
      <c r="AE46" s="144"/>
      <c r="AF46" s="307"/>
      <c r="AG46" s="307"/>
      <c r="AH46" s="144"/>
      <c r="AI46" s="307"/>
      <c r="AJ46" s="307"/>
      <c r="AK46" s="144"/>
      <c r="AL46" s="307"/>
      <c r="AM46" s="307"/>
      <c r="AN46" s="300">
        <f t="shared" ref="AN46:AN52" si="8">SUM(D46:AM46)</f>
        <v>1.2</v>
      </c>
    </row>
    <row r="47" spans="2:63" ht="20.100000000000001" customHeight="1" x14ac:dyDescent="0.15">
      <c r="B47" s="822" t="s">
        <v>372</v>
      </c>
      <c r="C47" s="823"/>
      <c r="D47" s="144"/>
      <c r="E47" s="307"/>
      <c r="F47" s="307"/>
      <c r="G47" s="144"/>
      <c r="H47" s="307"/>
      <c r="I47" s="307"/>
      <c r="J47" s="144"/>
      <c r="K47" s="307"/>
      <c r="L47" s="307"/>
      <c r="M47" s="144"/>
      <c r="N47" s="307"/>
      <c r="O47" s="307"/>
      <c r="P47" s="144"/>
      <c r="Q47" s="307">
        <v>1</v>
      </c>
      <c r="R47" s="307"/>
      <c r="S47" s="144"/>
      <c r="T47" s="307"/>
      <c r="U47" s="307"/>
      <c r="V47" s="144"/>
      <c r="W47" s="307"/>
      <c r="X47" s="307"/>
      <c r="Y47" s="144"/>
      <c r="Z47" s="307"/>
      <c r="AA47" s="307"/>
      <c r="AB47" s="144"/>
      <c r="AC47" s="307"/>
      <c r="AD47" s="307"/>
      <c r="AE47" s="144"/>
      <c r="AF47" s="307"/>
      <c r="AG47" s="307"/>
      <c r="AH47" s="144"/>
      <c r="AI47" s="307"/>
      <c r="AJ47" s="307"/>
      <c r="AK47" s="144"/>
      <c r="AL47" s="307"/>
      <c r="AM47" s="307"/>
      <c r="AN47" s="300">
        <f t="shared" si="8"/>
        <v>1</v>
      </c>
    </row>
    <row r="48" spans="2:63" ht="20.100000000000001" customHeight="1" x14ac:dyDescent="0.15">
      <c r="B48" s="822" t="s">
        <v>373</v>
      </c>
      <c r="C48" s="823"/>
      <c r="D48" s="144"/>
      <c r="E48" s="307"/>
      <c r="F48" s="307"/>
      <c r="G48" s="144"/>
      <c r="H48" s="307"/>
      <c r="I48" s="307"/>
      <c r="J48" s="144"/>
      <c r="K48" s="307"/>
      <c r="L48" s="307"/>
      <c r="M48" s="144"/>
      <c r="N48" s="307">
        <v>1</v>
      </c>
      <c r="O48" s="307">
        <v>3</v>
      </c>
      <c r="P48" s="144">
        <v>3</v>
      </c>
      <c r="Q48" s="307">
        <v>2</v>
      </c>
      <c r="R48" s="307"/>
      <c r="S48" s="144"/>
      <c r="T48" s="307"/>
      <c r="U48" s="307"/>
      <c r="V48" s="144"/>
      <c r="W48" s="307"/>
      <c r="X48" s="307"/>
      <c r="Y48" s="144"/>
      <c r="Z48" s="307"/>
      <c r="AA48" s="307"/>
      <c r="AB48" s="144"/>
      <c r="AC48" s="307"/>
      <c r="AD48" s="307"/>
      <c r="AE48" s="144"/>
      <c r="AF48" s="307"/>
      <c r="AG48" s="307"/>
      <c r="AH48" s="144"/>
      <c r="AI48" s="307"/>
      <c r="AJ48" s="307"/>
      <c r="AK48" s="144"/>
      <c r="AL48" s="307"/>
      <c r="AM48" s="307"/>
      <c r="AN48" s="300">
        <f t="shared" si="8"/>
        <v>9</v>
      </c>
    </row>
    <row r="49" spans="2:63" ht="20.100000000000001" customHeight="1" x14ac:dyDescent="0.15">
      <c r="B49" s="822" t="s">
        <v>439</v>
      </c>
      <c r="C49" s="823"/>
      <c r="D49" s="144"/>
      <c r="E49" s="307"/>
      <c r="F49" s="307"/>
      <c r="G49" s="144"/>
      <c r="H49" s="307"/>
      <c r="I49" s="307"/>
      <c r="J49" s="144"/>
      <c r="K49" s="307"/>
      <c r="L49" s="307"/>
      <c r="M49" s="144"/>
      <c r="N49" s="307"/>
      <c r="O49" s="307"/>
      <c r="P49" s="144"/>
      <c r="Q49" s="307">
        <v>4</v>
      </c>
      <c r="R49" s="307"/>
      <c r="S49" s="144"/>
      <c r="T49" s="307"/>
      <c r="U49" s="307"/>
      <c r="V49" s="144"/>
      <c r="W49" s="307"/>
      <c r="X49" s="307"/>
      <c r="Y49" s="144"/>
      <c r="Z49" s="307"/>
      <c r="AA49" s="307"/>
      <c r="AB49" s="144"/>
      <c r="AC49" s="307"/>
      <c r="AD49" s="307"/>
      <c r="AE49" s="144"/>
      <c r="AF49" s="307"/>
      <c r="AG49" s="307"/>
      <c r="AH49" s="144"/>
      <c r="AI49" s="307"/>
      <c r="AJ49" s="307"/>
      <c r="AK49" s="144"/>
      <c r="AL49" s="307"/>
      <c r="AM49" s="307"/>
      <c r="AN49" s="300">
        <f t="shared" si="8"/>
        <v>4</v>
      </c>
    </row>
    <row r="50" spans="2:63" ht="20.100000000000001" customHeight="1" x14ac:dyDescent="0.15">
      <c r="B50" s="408" t="s">
        <v>374</v>
      </c>
      <c r="C50" s="409"/>
      <c r="D50" s="144"/>
      <c r="E50" s="307"/>
      <c r="F50" s="307"/>
      <c r="G50" s="144"/>
      <c r="H50" s="307"/>
      <c r="I50" s="307"/>
      <c r="J50" s="144"/>
      <c r="K50" s="307"/>
      <c r="L50" s="307"/>
      <c r="M50" s="144"/>
      <c r="N50" s="307"/>
      <c r="O50" s="307"/>
      <c r="P50" s="144"/>
      <c r="Q50" s="307">
        <v>3.3</v>
      </c>
      <c r="R50" s="307"/>
      <c r="S50" s="144">
        <v>5</v>
      </c>
      <c r="T50" s="307">
        <v>3</v>
      </c>
      <c r="U50" s="307"/>
      <c r="V50" s="144"/>
      <c r="W50" s="307"/>
      <c r="X50" s="307"/>
      <c r="Y50" s="144"/>
      <c r="Z50" s="307"/>
      <c r="AA50" s="307">
        <v>1</v>
      </c>
      <c r="AB50" s="144"/>
      <c r="AC50" s="307">
        <v>2</v>
      </c>
      <c r="AD50" s="307"/>
      <c r="AE50" s="144"/>
      <c r="AF50" s="307">
        <v>2</v>
      </c>
      <c r="AG50" s="307"/>
      <c r="AH50" s="144"/>
      <c r="AI50" s="307"/>
      <c r="AJ50" s="307"/>
      <c r="AK50" s="144"/>
      <c r="AL50" s="307"/>
      <c r="AM50" s="307"/>
      <c r="AN50" s="300">
        <f t="shared" si="8"/>
        <v>16.3</v>
      </c>
    </row>
    <row r="51" spans="2:63" ht="20.100000000000001" customHeight="1" x14ac:dyDescent="0.15">
      <c r="B51" s="408" t="s">
        <v>375</v>
      </c>
      <c r="C51" s="409"/>
      <c r="D51" s="144"/>
      <c r="E51" s="307"/>
      <c r="F51" s="307"/>
      <c r="G51" s="144"/>
      <c r="H51" s="307"/>
      <c r="I51" s="307"/>
      <c r="J51" s="144"/>
      <c r="K51" s="307"/>
      <c r="L51" s="307"/>
      <c r="M51" s="144"/>
      <c r="N51" s="307"/>
      <c r="O51" s="307"/>
      <c r="P51" s="144"/>
      <c r="Q51" s="307"/>
      <c r="R51" s="307"/>
      <c r="S51" s="144">
        <v>1</v>
      </c>
      <c r="T51" s="307">
        <v>2</v>
      </c>
      <c r="U51" s="307"/>
      <c r="V51" s="144"/>
      <c r="W51" s="307">
        <v>2</v>
      </c>
      <c r="X51" s="307"/>
      <c r="Y51" s="144"/>
      <c r="Z51" s="307"/>
      <c r="AA51" s="307"/>
      <c r="AB51" s="144">
        <v>2</v>
      </c>
      <c r="AC51" s="307"/>
      <c r="AD51" s="307"/>
      <c r="AE51" s="144">
        <v>2</v>
      </c>
      <c r="AF51" s="307"/>
      <c r="AG51" s="307"/>
      <c r="AH51" s="144"/>
      <c r="AI51" s="307"/>
      <c r="AJ51" s="307"/>
      <c r="AK51" s="144"/>
      <c r="AL51" s="307"/>
      <c r="AM51" s="307"/>
      <c r="AN51" s="300">
        <f t="shared" si="8"/>
        <v>9</v>
      </c>
    </row>
    <row r="52" spans="2:63" ht="20.100000000000001" customHeight="1" x14ac:dyDescent="0.15">
      <c r="B52" s="408" t="s">
        <v>205</v>
      </c>
      <c r="C52" s="409"/>
      <c r="D52" s="144"/>
      <c r="E52" s="307"/>
      <c r="F52" s="307"/>
      <c r="G52" s="144"/>
      <c r="H52" s="307"/>
      <c r="I52" s="307"/>
      <c r="J52" s="144"/>
      <c r="K52" s="307"/>
      <c r="L52" s="307"/>
      <c r="M52" s="144"/>
      <c r="N52" s="307"/>
      <c r="O52" s="307"/>
      <c r="P52" s="144"/>
      <c r="Q52" s="307"/>
      <c r="R52" s="307"/>
      <c r="S52" s="144"/>
      <c r="T52" s="307"/>
      <c r="U52" s="307"/>
      <c r="V52" s="144"/>
      <c r="W52" s="307"/>
      <c r="X52" s="307"/>
      <c r="Y52" s="144"/>
      <c r="Z52" s="307"/>
      <c r="AA52" s="307"/>
      <c r="AB52" s="144"/>
      <c r="AC52" s="307"/>
      <c r="AD52" s="307"/>
      <c r="AE52" s="144"/>
      <c r="AF52" s="307"/>
      <c r="AG52" s="307"/>
      <c r="AH52" s="144">
        <v>31</v>
      </c>
      <c r="AI52" s="307">
        <v>31</v>
      </c>
      <c r="AJ52" s="307">
        <v>31</v>
      </c>
      <c r="AK52" s="144"/>
      <c r="AL52" s="307"/>
      <c r="AM52" s="307"/>
      <c r="AN52" s="300">
        <f t="shared" si="8"/>
        <v>93</v>
      </c>
    </row>
    <row r="53" spans="2:63" ht="20.100000000000001" customHeight="1" x14ac:dyDescent="0.15">
      <c r="B53" s="822" t="s">
        <v>377</v>
      </c>
      <c r="C53" s="823"/>
      <c r="D53" s="144"/>
      <c r="E53" s="307"/>
      <c r="F53" s="307"/>
      <c r="G53" s="144"/>
      <c r="H53" s="307"/>
      <c r="I53" s="307"/>
      <c r="J53" s="144"/>
      <c r="K53" s="307"/>
      <c r="L53" s="307"/>
      <c r="M53" s="144"/>
      <c r="N53" s="307"/>
      <c r="O53" s="307"/>
      <c r="P53" s="144"/>
      <c r="Q53" s="307"/>
      <c r="R53" s="307"/>
      <c r="S53" s="144"/>
      <c r="T53" s="307"/>
      <c r="U53" s="307"/>
      <c r="V53" s="144"/>
      <c r="W53" s="307"/>
      <c r="X53" s="307"/>
      <c r="Y53" s="144"/>
      <c r="Z53" s="307"/>
      <c r="AA53" s="307"/>
      <c r="AB53" s="144"/>
      <c r="AC53" s="307"/>
      <c r="AD53" s="307"/>
      <c r="AE53" s="144"/>
      <c r="AF53" s="307"/>
      <c r="AG53" s="307"/>
      <c r="AH53" s="144">
        <v>102.7</v>
      </c>
      <c r="AI53" s="307">
        <v>102.7</v>
      </c>
      <c r="AJ53" s="307">
        <v>102.7</v>
      </c>
      <c r="AK53" s="144"/>
      <c r="AL53" s="307"/>
      <c r="AM53" s="307"/>
      <c r="AN53" s="300">
        <f>SUM(D53:AM53)</f>
        <v>308.10000000000002</v>
      </c>
    </row>
    <row r="54" spans="2:63" ht="20.100000000000001" customHeight="1" x14ac:dyDescent="0.15">
      <c r="B54" s="408" t="s">
        <v>378</v>
      </c>
      <c r="C54" s="409"/>
      <c r="D54" s="144">
        <f t="shared" ref="D54:J54" si="9">SUM(D45:D53)</f>
        <v>0</v>
      </c>
      <c r="E54" s="337">
        <f t="shared" si="9"/>
        <v>0</v>
      </c>
      <c r="F54" s="336">
        <f t="shared" si="9"/>
        <v>0</v>
      </c>
      <c r="G54" s="144">
        <f t="shared" si="9"/>
        <v>0</v>
      </c>
      <c r="H54" s="337">
        <f t="shared" si="9"/>
        <v>0</v>
      </c>
      <c r="I54" s="336">
        <f t="shared" si="9"/>
        <v>0</v>
      </c>
      <c r="J54" s="144">
        <f t="shared" si="9"/>
        <v>0</v>
      </c>
      <c r="K54" s="337"/>
      <c r="L54" s="336"/>
      <c r="M54" s="144"/>
      <c r="N54" s="337"/>
      <c r="O54" s="336"/>
      <c r="P54" s="144"/>
      <c r="Q54" s="337"/>
      <c r="R54" s="336"/>
      <c r="S54" s="144"/>
      <c r="T54" s="337"/>
      <c r="U54" s="336">
        <f>SUM(U45:U53)</f>
        <v>0</v>
      </c>
      <c r="V54" s="144">
        <f>SUM(V45:V53)</f>
        <v>0</v>
      </c>
      <c r="W54" s="337"/>
      <c r="X54" s="336">
        <f>SUM(X45:X53)</f>
        <v>0</v>
      </c>
      <c r="Y54" s="144"/>
      <c r="Z54" s="337">
        <f>SUM(Z45:Z53)</f>
        <v>0</v>
      </c>
      <c r="AA54" s="336"/>
      <c r="AB54" s="144"/>
      <c r="AC54" s="337"/>
      <c r="AD54" s="336"/>
      <c r="AE54" s="144"/>
      <c r="AF54" s="337"/>
      <c r="AG54" s="336"/>
      <c r="AH54" s="144">
        <v>2</v>
      </c>
      <c r="AI54" s="337">
        <v>2</v>
      </c>
      <c r="AJ54" s="336">
        <v>2</v>
      </c>
      <c r="AK54" s="144">
        <f>SUM(AK45:AK53)</f>
        <v>0</v>
      </c>
      <c r="AL54" s="337">
        <f>SUM(AL45:AL53)</f>
        <v>0</v>
      </c>
      <c r="AM54" s="336">
        <f>SUM(AM45:AM53)</f>
        <v>0</v>
      </c>
      <c r="AN54" s="300">
        <f t="shared" ref="AN54:AN55" si="10">SUM(D54:AM54)</f>
        <v>6</v>
      </c>
    </row>
    <row r="55" spans="2:63" ht="20.100000000000001" customHeight="1" x14ac:dyDescent="0.15">
      <c r="B55" s="844" t="s">
        <v>367</v>
      </c>
      <c r="C55" s="845"/>
      <c r="D55" s="144">
        <f t="shared" ref="D55:J55" si="11">SUM(D45:D53)</f>
        <v>0</v>
      </c>
      <c r="E55" s="337">
        <f t="shared" si="11"/>
        <v>0</v>
      </c>
      <c r="F55" s="336">
        <f t="shared" si="11"/>
        <v>0</v>
      </c>
      <c r="G55" s="144">
        <f t="shared" si="11"/>
        <v>0</v>
      </c>
      <c r="H55" s="337">
        <f t="shared" si="11"/>
        <v>0</v>
      </c>
      <c r="I55" s="336">
        <f t="shared" si="11"/>
        <v>0</v>
      </c>
      <c r="J55" s="144">
        <f t="shared" si="11"/>
        <v>0</v>
      </c>
      <c r="K55" s="337">
        <f>SUM(K45:K54)</f>
        <v>0</v>
      </c>
      <c r="L55" s="375">
        <f>SUM(L45:L54)</f>
        <v>0</v>
      </c>
      <c r="M55" s="376">
        <f t="shared" ref="M55:AM55" si="12">SUM(M45:M54)</f>
        <v>0</v>
      </c>
      <c r="N55" s="337">
        <f t="shared" si="12"/>
        <v>1</v>
      </c>
      <c r="O55" s="375">
        <f t="shared" si="12"/>
        <v>3</v>
      </c>
      <c r="P55" s="376">
        <f t="shared" si="12"/>
        <v>7.5</v>
      </c>
      <c r="Q55" s="337">
        <f t="shared" si="12"/>
        <v>10.3</v>
      </c>
      <c r="R55" s="375">
        <f t="shared" si="12"/>
        <v>0</v>
      </c>
      <c r="S55" s="376">
        <f t="shared" si="12"/>
        <v>6</v>
      </c>
      <c r="T55" s="337">
        <f t="shared" si="12"/>
        <v>5</v>
      </c>
      <c r="U55" s="375">
        <f t="shared" si="12"/>
        <v>0</v>
      </c>
      <c r="V55" s="376">
        <f t="shared" si="12"/>
        <v>0</v>
      </c>
      <c r="W55" s="337">
        <f t="shared" si="12"/>
        <v>2</v>
      </c>
      <c r="X55" s="375">
        <f t="shared" si="12"/>
        <v>0</v>
      </c>
      <c r="Y55" s="376">
        <f t="shared" si="12"/>
        <v>0</v>
      </c>
      <c r="Z55" s="337">
        <f t="shared" si="12"/>
        <v>0</v>
      </c>
      <c r="AA55" s="375">
        <f t="shared" si="12"/>
        <v>1</v>
      </c>
      <c r="AB55" s="376">
        <f t="shared" si="12"/>
        <v>2</v>
      </c>
      <c r="AC55" s="337">
        <f t="shared" si="12"/>
        <v>2</v>
      </c>
      <c r="AD55" s="375">
        <f t="shared" si="12"/>
        <v>0</v>
      </c>
      <c r="AE55" s="376">
        <f t="shared" si="12"/>
        <v>2</v>
      </c>
      <c r="AF55" s="337">
        <f t="shared" si="12"/>
        <v>2</v>
      </c>
      <c r="AG55" s="375">
        <f t="shared" si="12"/>
        <v>0</v>
      </c>
      <c r="AH55" s="376">
        <f t="shared" si="12"/>
        <v>135.69999999999999</v>
      </c>
      <c r="AI55" s="337">
        <f t="shared" si="12"/>
        <v>135.69999999999999</v>
      </c>
      <c r="AJ55" s="375">
        <f t="shared" si="12"/>
        <v>135.69999999999999</v>
      </c>
      <c r="AK55" s="376">
        <f t="shared" si="12"/>
        <v>0</v>
      </c>
      <c r="AL55" s="337">
        <f t="shared" si="12"/>
        <v>0</v>
      </c>
      <c r="AM55" s="337">
        <f t="shared" si="12"/>
        <v>0</v>
      </c>
      <c r="AN55" s="300">
        <f t="shared" si="10"/>
        <v>450.9</v>
      </c>
    </row>
    <row r="56" spans="2:63" ht="20.100000000000001" customHeight="1" thickBot="1" x14ac:dyDescent="0.2">
      <c r="B56" s="824" t="s">
        <v>322</v>
      </c>
      <c r="C56" s="825"/>
      <c r="D56" s="351"/>
      <c r="E56" s="352">
        <f>SUM(D54:F54)</f>
        <v>0</v>
      </c>
      <c r="F56" s="352"/>
      <c r="G56" s="351"/>
      <c r="H56" s="352">
        <f>SUM(G54:I54)</f>
        <v>0</v>
      </c>
      <c r="I56" s="352"/>
      <c r="J56" s="351"/>
      <c r="K56" s="352">
        <f>SUM(J55:L55)</f>
        <v>0</v>
      </c>
      <c r="L56" s="352"/>
      <c r="M56" s="351"/>
      <c r="N56" s="352">
        <f>SUM(M55:O55)</f>
        <v>4</v>
      </c>
      <c r="O56" s="352"/>
      <c r="P56" s="351"/>
      <c r="Q56" s="352">
        <f>SUM(P55:R55)</f>
        <v>17.8</v>
      </c>
      <c r="R56" s="352"/>
      <c r="S56" s="351"/>
      <c r="T56" s="352">
        <f>SUM(S55:U55)</f>
        <v>11</v>
      </c>
      <c r="U56" s="352"/>
      <c r="V56" s="351"/>
      <c r="W56" s="352">
        <f>SUM(V55:X55)</f>
        <v>2</v>
      </c>
      <c r="X56" s="352"/>
      <c r="Y56" s="351"/>
      <c r="Z56" s="352">
        <f>SUM(Y55:AA55)</f>
        <v>1</v>
      </c>
      <c r="AA56" s="352"/>
      <c r="AB56" s="351"/>
      <c r="AC56" s="352">
        <f>SUM(AB55:AD55)</f>
        <v>4</v>
      </c>
      <c r="AD56" s="352"/>
      <c r="AE56" s="351"/>
      <c r="AF56" s="352">
        <f>SUM(AE55:AG55)</f>
        <v>4</v>
      </c>
      <c r="AG56" s="352"/>
      <c r="AH56" s="351"/>
      <c r="AI56" s="352">
        <f>SUM(AH55:AJ55)</f>
        <v>407.09999999999997</v>
      </c>
      <c r="AJ56" s="352"/>
      <c r="AK56" s="351"/>
      <c r="AL56" s="352">
        <f>SUM(AK54:AM54)</f>
        <v>0</v>
      </c>
      <c r="AM56" s="352"/>
      <c r="AN56" s="353">
        <f>SUM(AN45:AN54)</f>
        <v>450.90000000000003</v>
      </c>
    </row>
    <row r="57" spans="2:63" ht="24.95" customHeight="1" thickBot="1" x14ac:dyDescent="0.2">
      <c r="B57" s="5" t="s">
        <v>413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25"/>
      <c r="N57" s="5"/>
      <c r="O57" s="5"/>
      <c r="P57" s="25"/>
      <c r="Q57" s="5"/>
      <c r="R57" s="5"/>
      <c r="S57" s="5"/>
      <c r="T57" s="5"/>
      <c r="U57" s="5"/>
      <c r="V57" s="5"/>
      <c r="W57" s="2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</row>
    <row r="58" spans="2:63" ht="20.100000000000001" customHeight="1" x14ac:dyDescent="0.15">
      <c r="B58" s="839" t="s">
        <v>222</v>
      </c>
      <c r="C58" s="850"/>
      <c r="D58" s="811">
        <v>1</v>
      </c>
      <c r="E58" s="812"/>
      <c r="F58" s="813"/>
      <c r="G58" s="811">
        <v>2</v>
      </c>
      <c r="H58" s="812"/>
      <c r="I58" s="813"/>
      <c r="J58" s="811">
        <v>3</v>
      </c>
      <c r="K58" s="812"/>
      <c r="L58" s="813"/>
      <c r="M58" s="811">
        <v>4</v>
      </c>
      <c r="N58" s="812"/>
      <c r="O58" s="813"/>
      <c r="P58" s="811">
        <v>5</v>
      </c>
      <c r="Q58" s="812"/>
      <c r="R58" s="813"/>
      <c r="S58" s="811">
        <v>6</v>
      </c>
      <c r="T58" s="812"/>
      <c r="U58" s="813"/>
      <c r="V58" s="811">
        <v>7</v>
      </c>
      <c r="W58" s="812"/>
      <c r="X58" s="813"/>
      <c r="Y58" s="811">
        <v>8</v>
      </c>
      <c r="Z58" s="812"/>
      <c r="AA58" s="813"/>
      <c r="AB58" s="811">
        <v>9</v>
      </c>
      <c r="AC58" s="812"/>
      <c r="AD58" s="813"/>
      <c r="AE58" s="811">
        <v>10</v>
      </c>
      <c r="AF58" s="812"/>
      <c r="AG58" s="813"/>
      <c r="AH58" s="811">
        <v>11</v>
      </c>
      <c r="AI58" s="812"/>
      <c r="AJ58" s="813"/>
      <c r="AK58" s="811">
        <v>12</v>
      </c>
      <c r="AL58" s="812"/>
      <c r="AM58" s="813"/>
      <c r="AN58" s="814" t="s">
        <v>30</v>
      </c>
    </row>
    <row r="59" spans="2:63" ht="20.100000000000001" customHeight="1" x14ac:dyDescent="0.15">
      <c r="B59" s="820"/>
      <c r="C59" s="821"/>
      <c r="D59" s="177" t="s">
        <v>31</v>
      </c>
      <c r="E59" s="298" t="s">
        <v>32</v>
      </c>
      <c r="F59" s="293" t="s">
        <v>33</v>
      </c>
      <c r="G59" s="177" t="s">
        <v>31</v>
      </c>
      <c r="H59" s="293" t="s">
        <v>32</v>
      </c>
      <c r="I59" s="293" t="s">
        <v>33</v>
      </c>
      <c r="J59" s="177" t="s">
        <v>31</v>
      </c>
      <c r="K59" s="293" t="s">
        <v>32</v>
      </c>
      <c r="L59" s="293" t="s">
        <v>33</v>
      </c>
      <c r="M59" s="177" t="s">
        <v>31</v>
      </c>
      <c r="N59" s="293" t="s">
        <v>32</v>
      </c>
      <c r="O59" s="293" t="s">
        <v>33</v>
      </c>
      <c r="P59" s="177" t="s">
        <v>31</v>
      </c>
      <c r="Q59" s="293" t="s">
        <v>32</v>
      </c>
      <c r="R59" s="293" t="s">
        <v>33</v>
      </c>
      <c r="S59" s="177" t="s">
        <v>31</v>
      </c>
      <c r="T59" s="298" t="s">
        <v>32</v>
      </c>
      <c r="U59" s="299" t="s">
        <v>33</v>
      </c>
      <c r="V59" s="177" t="s">
        <v>31</v>
      </c>
      <c r="W59" s="293" t="s">
        <v>32</v>
      </c>
      <c r="X59" s="293" t="s">
        <v>33</v>
      </c>
      <c r="Y59" s="177" t="s">
        <v>31</v>
      </c>
      <c r="Z59" s="293" t="s">
        <v>32</v>
      </c>
      <c r="AA59" s="293" t="s">
        <v>33</v>
      </c>
      <c r="AB59" s="177" t="s">
        <v>31</v>
      </c>
      <c r="AC59" s="293" t="s">
        <v>32</v>
      </c>
      <c r="AD59" s="293" t="s">
        <v>33</v>
      </c>
      <c r="AE59" s="177" t="s">
        <v>31</v>
      </c>
      <c r="AF59" s="293" t="s">
        <v>32</v>
      </c>
      <c r="AG59" s="293" t="s">
        <v>33</v>
      </c>
      <c r="AH59" s="177" t="s">
        <v>31</v>
      </c>
      <c r="AI59" s="293" t="s">
        <v>32</v>
      </c>
      <c r="AJ59" s="293" t="s">
        <v>33</v>
      </c>
      <c r="AK59" s="177" t="s">
        <v>31</v>
      </c>
      <c r="AL59" s="293" t="s">
        <v>32</v>
      </c>
      <c r="AM59" s="293" t="s">
        <v>33</v>
      </c>
      <c r="AN59" s="815"/>
    </row>
    <row r="60" spans="2:63" ht="20.100000000000001" customHeight="1" x14ac:dyDescent="0.15">
      <c r="B60" s="816" t="s">
        <v>370</v>
      </c>
      <c r="C60" s="817"/>
      <c r="D60" s="358"/>
      <c r="E60" s="5"/>
      <c r="F60" s="5"/>
      <c r="G60" s="5"/>
      <c r="H60" s="5"/>
      <c r="I60" s="5"/>
      <c r="J60" s="5"/>
      <c r="K60" s="5"/>
      <c r="L60" s="5"/>
      <c r="M60" s="5"/>
      <c r="N60" s="5"/>
      <c r="O60" s="25"/>
      <c r="P60" s="25"/>
      <c r="Q60" s="5"/>
      <c r="R60" s="5"/>
      <c r="S60" s="88"/>
      <c r="T60" s="88"/>
      <c r="U60" s="5"/>
      <c r="V60" s="410"/>
      <c r="W60" s="5"/>
      <c r="X60" s="5"/>
      <c r="Y60" s="5"/>
      <c r="Z60" s="5"/>
      <c r="AA60" s="5"/>
      <c r="AB60" s="5"/>
      <c r="AC60" s="5"/>
      <c r="AD60" s="5"/>
      <c r="AE60" s="88"/>
      <c r="AF60" s="88"/>
      <c r="AG60" s="88"/>
      <c r="AH60" s="88"/>
      <c r="AI60" s="88"/>
      <c r="AJ60" s="5"/>
      <c r="AK60" s="5"/>
      <c r="AL60" s="5"/>
      <c r="AM60" s="5"/>
      <c r="AN60" s="365"/>
    </row>
    <row r="61" spans="2:63" ht="20.100000000000001" customHeight="1" x14ac:dyDescent="0.15">
      <c r="B61" s="818"/>
      <c r="C61" s="819"/>
      <c r="D61" s="358"/>
      <c r="E61" s="5"/>
      <c r="F61" s="5"/>
      <c r="G61" s="5"/>
      <c r="H61" s="5"/>
      <c r="I61" s="5"/>
      <c r="J61" s="5"/>
      <c r="K61" s="5"/>
      <c r="L61" s="5"/>
      <c r="N61" s="5"/>
      <c r="O61" s="5"/>
      <c r="P61" s="5"/>
      <c r="Q61" s="5"/>
      <c r="R61" s="5"/>
      <c r="S61" s="88"/>
      <c r="T61" s="88"/>
      <c r="U61" s="5"/>
      <c r="V61" s="5"/>
      <c r="W61" s="410"/>
      <c r="X61" s="5"/>
      <c r="Y61" s="5"/>
      <c r="Z61" s="5"/>
      <c r="AA61" s="5"/>
      <c r="AB61" s="5"/>
      <c r="AC61" s="5"/>
      <c r="AD61" s="5"/>
      <c r="AE61" s="88"/>
      <c r="AF61" s="88"/>
      <c r="AG61" s="88"/>
      <c r="AH61" s="88"/>
      <c r="AI61" s="88"/>
      <c r="AJ61" s="5"/>
      <c r="AK61" s="5"/>
      <c r="AL61" s="5"/>
      <c r="AM61" s="5"/>
      <c r="AN61" s="366"/>
    </row>
    <row r="62" spans="2:63" ht="20.100000000000001" customHeight="1" x14ac:dyDescent="0.15">
      <c r="B62" s="820"/>
      <c r="C62" s="821"/>
      <c r="D62" s="359"/>
      <c r="E62" s="333"/>
      <c r="F62" s="333"/>
      <c r="G62" s="333"/>
      <c r="H62" s="333"/>
      <c r="I62" s="333"/>
      <c r="J62" s="333"/>
      <c r="K62" s="333"/>
      <c r="L62" s="333"/>
      <c r="M62" s="333"/>
      <c r="N62" s="333"/>
      <c r="O62" s="333"/>
      <c r="P62" s="333"/>
      <c r="Q62" s="333"/>
      <c r="R62" s="333"/>
      <c r="S62" s="333"/>
      <c r="T62" s="333"/>
      <c r="U62" s="333"/>
      <c r="V62" s="333"/>
      <c r="W62" s="333"/>
      <c r="X62" s="333"/>
      <c r="Y62" s="333"/>
      <c r="Z62" s="333"/>
      <c r="AA62" s="333"/>
      <c r="AB62" s="333"/>
      <c r="AC62" s="333"/>
      <c r="AD62" s="333"/>
      <c r="AE62" s="333"/>
      <c r="AF62" s="333"/>
      <c r="AG62" s="333"/>
      <c r="AH62" s="333"/>
      <c r="AI62" s="333"/>
      <c r="AJ62" s="333"/>
      <c r="AK62" s="333"/>
      <c r="AL62" s="333"/>
      <c r="AM62" s="333"/>
      <c r="AN62" s="367"/>
    </row>
    <row r="63" spans="2:63" ht="20.100000000000001" customHeight="1" x14ac:dyDescent="0.15">
      <c r="B63" s="822" t="s">
        <v>438</v>
      </c>
      <c r="C63" s="823"/>
      <c r="D63" s="144"/>
      <c r="E63" s="307"/>
      <c r="F63" s="307"/>
      <c r="G63" s="144"/>
      <c r="H63" s="307"/>
      <c r="I63" s="307"/>
      <c r="J63" s="144"/>
      <c r="K63" s="307"/>
      <c r="L63" s="307"/>
      <c r="M63" s="144"/>
      <c r="N63" s="307"/>
      <c r="O63" s="307"/>
      <c r="P63" s="144">
        <v>3.3</v>
      </c>
      <c r="Q63" s="307"/>
      <c r="R63" s="307"/>
      <c r="S63" s="144"/>
      <c r="T63" s="307"/>
      <c r="U63" s="307"/>
      <c r="V63" s="144"/>
      <c r="W63" s="307"/>
      <c r="X63" s="307"/>
      <c r="Y63" s="144"/>
      <c r="Z63" s="307"/>
      <c r="AA63" s="307"/>
      <c r="AB63" s="144"/>
      <c r="AC63" s="307"/>
      <c r="AD63" s="307"/>
      <c r="AE63" s="144"/>
      <c r="AF63" s="307"/>
      <c r="AG63" s="307"/>
      <c r="AH63" s="144"/>
      <c r="AI63" s="307"/>
      <c r="AJ63" s="307"/>
      <c r="AK63" s="144"/>
      <c r="AL63" s="307"/>
      <c r="AM63" s="307"/>
      <c r="AN63" s="300">
        <f>SUM(D63:AM63)</f>
        <v>3.3</v>
      </c>
    </row>
    <row r="64" spans="2:63" ht="20.100000000000001" customHeight="1" x14ac:dyDescent="0.15">
      <c r="B64" s="822" t="s">
        <v>371</v>
      </c>
      <c r="C64" s="823"/>
      <c r="D64" s="144"/>
      <c r="E64" s="307"/>
      <c r="F64" s="307"/>
      <c r="G64" s="144"/>
      <c r="H64" s="307"/>
      <c r="I64" s="307"/>
      <c r="J64" s="144"/>
      <c r="K64" s="307"/>
      <c r="L64" s="307"/>
      <c r="M64" s="144"/>
      <c r="N64" s="307"/>
      <c r="O64" s="307"/>
      <c r="P64" s="144">
        <v>1.2</v>
      </c>
      <c r="Q64" s="307"/>
      <c r="R64" s="307"/>
      <c r="S64" s="144"/>
      <c r="T64" s="307"/>
      <c r="U64" s="307"/>
      <c r="V64" s="144"/>
      <c r="W64" s="307"/>
      <c r="X64" s="307"/>
      <c r="Y64" s="144"/>
      <c r="Z64" s="307"/>
      <c r="AA64" s="307"/>
      <c r="AB64" s="144"/>
      <c r="AC64" s="307"/>
      <c r="AD64" s="307"/>
      <c r="AE64" s="144"/>
      <c r="AF64" s="307"/>
      <c r="AG64" s="307"/>
      <c r="AH64" s="144"/>
      <c r="AI64" s="307"/>
      <c r="AJ64" s="307"/>
      <c r="AK64" s="144"/>
      <c r="AL64" s="307"/>
      <c r="AM64" s="307"/>
      <c r="AN64" s="300">
        <f t="shared" ref="AN64:AN72" si="13">SUM(D64:AM64)</f>
        <v>1.2</v>
      </c>
    </row>
    <row r="65" spans="2:40" ht="20.100000000000001" customHeight="1" x14ac:dyDescent="0.15">
      <c r="B65" s="822" t="s">
        <v>372</v>
      </c>
      <c r="C65" s="823"/>
      <c r="D65" s="144"/>
      <c r="E65" s="307"/>
      <c r="F65" s="307"/>
      <c r="G65" s="144"/>
      <c r="H65" s="307"/>
      <c r="I65" s="307"/>
      <c r="J65" s="144"/>
      <c r="K65" s="307"/>
      <c r="L65" s="307"/>
      <c r="M65" s="144"/>
      <c r="N65" s="307"/>
      <c r="O65" s="307"/>
      <c r="P65" s="144"/>
      <c r="Q65" s="307">
        <v>1</v>
      </c>
      <c r="R65" s="307"/>
      <c r="S65" s="144"/>
      <c r="T65" s="307"/>
      <c r="U65" s="307"/>
      <c r="V65" s="144"/>
      <c r="W65" s="307"/>
      <c r="X65" s="307"/>
      <c r="Y65" s="144"/>
      <c r="Z65" s="307"/>
      <c r="AA65" s="307"/>
      <c r="AB65" s="144"/>
      <c r="AC65" s="307"/>
      <c r="AD65" s="307"/>
      <c r="AE65" s="144"/>
      <c r="AF65" s="307"/>
      <c r="AG65" s="307"/>
      <c r="AH65" s="144"/>
      <c r="AI65" s="307"/>
      <c r="AJ65" s="307"/>
      <c r="AK65" s="144"/>
      <c r="AL65" s="307"/>
      <c r="AM65" s="307"/>
      <c r="AN65" s="300">
        <f t="shared" si="13"/>
        <v>1</v>
      </c>
    </row>
    <row r="66" spans="2:40" ht="20.100000000000001" customHeight="1" x14ac:dyDescent="0.15">
      <c r="B66" s="822" t="s">
        <v>373</v>
      </c>
      <c r="C66" s="823"/>
      <c r="D66" s="144"/>
      <c r="E66" s="307"/>
      <c r="F66" s="307"/>
      <c r="G66" s="144"/>
      <c r="H66" s="307"/>
      <c r="I66" s="307"/>
      <c r="J66" s="144"/>
      <c r="K66" s="307"/>
      <c r="L66" s="307"/>
      <c r="M66" s="144"/>
      <c r="N66" s="307">
        <v>1</v>
      </c>
      <c r="O66" s="307">
        <v>3</v>
      </c>
      <c r="P66" s="144">
        <v>3</v>
      </c>
      <c r="Q66" s="307">
        <v>2</v>
      </c>
      <c r="R66" s="307"/>
      <c r="S66" s="144"/>
      <c r="T66" s="307"/>
      <c r="U66" s="307"/>
      <c r="V66" s="144"/>
      <c r="W66" s="307"/>
      <c r="X66" s="307"/>
      <c r="Y66" s="144"/>
      <c r="Z66" s="307"/>
      <c r="AA66" s="307"/>
      <c r="AB66" s="144"/>
      <c r="AC66" s="307"/>
      <c r="AD66" s="307"/>
      <c r="AE66" s="144"/>
      <c r="AF66" s="307"/>
      <c r="AG66" s="307"/>
      <c r="AH66" s="144"/>
      <c r="AI66" s="307"/>
      <c r="AJ66" s="307"/>
      <c r="AK66" s="144"/>
      <c r="AL66" s="307"/>
      <c r="AM66" s="307"/>
      <c r="AN66" s="300">
        <f t="shared" si="13"/>
        <v>9</v>
      </c>
    </row>
    <row r="67" spans="2:40" ht="20.100000000000001" customHeight="1" x14ac:dyDescent="0.15">
      <c r="B67" s="851" t="s">
        <v>203</v>
      </c>
      <c r="C67" s="852"/>
      <c r="D67" s="144"/>
      <c r="E67" s="307"/>
      <c r="F67" s="307"/>
      <c r="G67" s="144"/>
      <c r="H67" s="307"/>
      <c r="I67" s="307"/>
      <c r="J67" s="144"/>
      <c r="K67" s="307"/>
      <c r="L67" s="307"/>
      <c r="M67" s="144"/>
      <c r="N67" s="307"/>
      <c r="O67" s="307"/>
      <c r="P67" s="144"/>
      <c r="Q67" s="307">
        <v>4</v>
      </c>
      <c r="R67" s="307"/>
      <c r="S67" s="144"/>
      <c r="T67" s="307"/>
      <c r="U67" s="307"/>
      <c r="V67" s="144"/>
      <c r="W67" s="307"/>
      <c r="X67" s="307"/>
      <c r="Y67" s="144"/>
      <c r="Z67" s="307"/>
      <c r="AA67" s="307"/>
      <c r="AB67" s="144"/>
      <c r="AC67" s="307"/>
      <c r="AD67" s="307"/>
      <c r="AE67" s="144"/>
      <c r="AF67" s="307"/>
      <c r="AG67" s="307"/>
      <c r="AH67" s="144"/>
      <c r="AI67" s="307"/>
      <c r="AJ67" s="307"/>
      <c r="AK67" s="144"/>
      <c r="AL67" s="307"/>
      <c r="AM67" s="307"/>
      <c r="AN67" s="300">
        <f t="shared" si="13"/>
        <v>4</v>
      </c>
    </row>
    <row r="68" spans="2:40" ht="20.100000000000001" customHeight="1" x14ac:dyDescent="0.15">
      <c r="B68" s="408" t="s">
        <v>374</v>
      </c>
      <c r="C68" s="409"/>
      <c r="D68" s="144"/>
      <c r="E68" s="307"/>
      <c r="F68" s="307"/>
      <c r="G68" s="144"/>
      <c r="H68" s="307"/>
      <c r="I68" s="307"/>
      <c r="J68" s="144"/>
      <c r="K68" s="307"/>
      <c r="L68" s="307"/>
      <c r="M68" s="144"/>
      <c r="N68" s="307"/>
      <c r="O68" s="307"/>
      <c r="P68" s="144"/>
      <c r="Q68" s="307">
        <v>3.3</v>
      </c>
      <c r="R68" s="307"/>
      <c r="S68" s="144">
        <v>3</v>
      </c>
      <c r="T68" s="307">
        <v>3</v>
      </c>
      <c r="U68" s="307"/>
      <c r="V68" s="144"/>
      <c r="W68" s="307">
        <v>3</v>
      </c>
      <c r="X68" s="307"/>
      <c r="Y68" s="144"/>
      <c r="Z68" s="307"/>
      <c r="AA68" s="307">
        <v>1</v>
      </c>
      <c r="AB68" s="144"/>
      <c r="AC68" s="307">
        <v>2</v>
      </c>
      <c r="AD68" s="307"/>
      <c r="AE68" s="144"/>
      <c r="AF68" s="307">
        <v>2</v>
      </c>
      <c r="AG68" s="307"/>
      <c r="AH68" s="144"/>
      <c r="AI68" s="307">
        <v>2</v>
      </c>
      <c r="AJ68" s="307"/>
      <c r="AK68" s="144"/>
      <c r="AL68" s="307"/>
      <c r="AM68" s="307"/>
      <c r="AN68" s="300">
        <f t="shared" si="13"/>
        <v>19.3</v>
      </c>
    </row>
    <row r="69" spans="2:40" ht="20.100000000000001" customHeight="1" x14ac:dyDescent="0.15">
      <c r="B69" s="408" t="s">
        <v>375</v>
      </c>
      <c r="C69" s="409"/>
      <c r="D69" s="144"/>
      <c r="E69" s="307"/>
      <c r="F69" s="307"/>
      <c r="G69" s="144"/>
      <c r="H69" s="307"/>
      <c r="I69" s="307"/>
      <c r="J69" s="144"/>
      <c r="K69" s="307"/>
      <c r="L69" s="307"/>
      <c r="M69" s="144"/>
      <c r="N69" s="307"/>
      <c r="O69" s="307"/>
      <c r="P69" s="144"/>
      <c r="Q69" s="307"/>
      <c r="R69" s="307"/>
      <c r="S69" s="144">
        <v>1</v>
      </c>
      <c r="T69" s="307">
        <v>2</v>
      </c>
      <c r="U69" s="307"/>
      <c r="V69" s="144"/>
      <c r="W69" s="307">
        <v>2</v>
      </c>
      <c r="X69" s="307"/>
      <c r="Y69" s="144"/>
      <c r="Z69" s="307"/>
      <c r="AA69" s="307"/>
      <c r="AB69" s="144"/>
      <c r="AC69" s="307">
        <v>2</v>
      </c>
      <c r="AD69" s="307"/>
      <c r="AE69" s="144"/>
      <c r="AF69" s="307"/>
      <c r="AG69" s="307">
        <v>2</v>
      </c>
      <c r="AH69" s="144"/>
      <c r="AI69" s="307"/>
      <c r="AJ69" s="307"/>
      <c r="AK69" s="144"/>
      <c r="AL69" s="307"/>
      <c r="AM69" s="307"/>
      <c r="AN69" s="300">
        <f t="shared" si="13"/>
        <v>9</v>
      </c>
    </row>
    <row r="70" spans="2:40" ht="20.100000000000001" customHeight="1" x14ac:dyDescent="0.15">
      <c r="B70" s="408" t="s">
        <v>223</v>
      </c>
      <c r="C70" s="409"/>
      <c r="D70" s="144"/>
      <c r="E70" s="307"/>
      <c r="F70" s="307"/>
      <c r="G70" s="144"/>
      <c r="H70" s="307"/>
      <c r="I70" s="307"/>
      <c r="J70" s="144"/>
      <c r="K70" s="307"/>
      <c r="L70" s="307"/>
      <c r="M70" s="144"/>
      <c r="N70" s="307"/>
      <c r="O70" s="307"/>
      <c r="P70" s="144"/>
      <c r="Q70" s="307"/>
      <c r="R70" s="307"/>
      <c r="S70" s="144"/>
      <c r="T70" s="307"/>
      <c r="U70" s="307"/>
      <c r="V70" s="144"/>
      <c r="W70" s="307"/>
      <c r="X70" s="307"/>
      <c r="Y70" s="144"/>
      <c r="Z70" s="307"/>
      <c r="AA70" s="307"/>
      <c r="AB70" s="144"/>
      <c r="AC70" s="307"/>
      <c r="AD70" s="307"/>
      <c r="AE70" s="144">
        <v>1</v>
      </c>
      <c r="AF70" s="307"/>
      <c r="AG70" s="307"/>
      <c r="AH70" s="144"/>
      <c r="AI70" s="307"/>
      <c r="AJ70" s="307"/>
      <c r="AK70" s="144"/>
      <c r="AL70" s="307"/>
      <c r="AM70" s="307"/>
      <c r="AN70" s="300">
        <f t="shared" si="13"/>
        <v>1</v>
      </c>
    </row>
    <row r="71" spans="2:40" ht="20.100000000000001" customHeight="1" x14ac:dyDescent="0.15">
      <c r="B71" s="408" t="s">
        <v>376</v>
      </c>
      <c r="C71" s="409"/>
      <c r="D71" s="144">
        <v>16</v>
      </c>
      <c r="E71" s="307">
        <v>16</v>
      </c>
      <c r="F71" s="307">
        <v>16</v>
      </c>
      <c r="G71" s="144"/>
      <c r="H71" s="307"/>
      <c r="I71" s="307"/>
      <c r="J71" s="144"/>
      <c r="K71" s="307"/>
      <c r="L71" s="307"/>
      <c r="M71" s="144"/>
      <c r="N71" s="307"/>
      <c r="O71" s="307"/>
      <c r="P71" s="144"/>
      <c r="Q71" s="307"/>
      <c r="R71" s="307"/>
      <c r="S71" s="144"/>
      <c r="T71" s="307"/>
      <c r="U71" s="307"/>
      <c r="V71" s="144"/>
      <c r="W71" s="307"/>
      <c r="X71" s="307"/>
      <c r="Y71" s="144"/>
      <c r="Z71" s="307"/>
      <c r="AA71" s="307"/>
      <c r="AB71" s="144"/>
      <c r="AC71" s="307"/>
      <c r="AD71" s="307"/>
      <c r="AE71" s="144"/>
      <c r="AF71" s="307"/>
      <c r="AG71" s="307"/>
      <c r="AH71" s="144"/>
      <c r="AI71" s="307"/>
      <c r="AJ71" s="307"/>
      <c r="AK71" s="144">
        <v>16</v>
      </c>
      <c r="AL71" s="307">
        <v>16</v>
      </c>
      <c r="AM71" s="307">
        <v>16</v>
      </c>
      <c r="AN71" s="300">
        <f t="shared" si="13"/>
        <v>96</v>
      </c>
    </row>
    <row r="72" spans="2:40" ht="20.100000000000001" customHeight="1" x14ac:dyDescent="0.15">
      <c r="B72" s="822" t="s">
        <v>377</v>
      </c>
      <c r="C72" s="823"/>
      <c r="D72" s="144">
        <v>51.33</v>
      </c>
      <c r="E72" s="307">
        <v>51.33</v>
      </c>
      <c r="F72" s="307">
        <v>51.33</v>
      </c>
      <c r="G72" s="144"/>
      <c r="H72" s="307"/>
      <c r="I72" s="307"/>
      <c r="J72" s="144"/>
      <c r="K72" s="307"/>
      <c r="L72" s="307"/>
      <c r="M72" s="144"/>
      <c r="N72" s="307"/>
      <c r="O72" s="307"/>
      <c r="P72" s="144"/>
      <c r="Q72" s="307"/>
      <c r="R72" s="307"/>
      <c r="S72" s="144"/>
      <c r="T72" s="307"/>
      <c r="U72" s="307"/>
      <c r="V72" s="144"/>
      <c r="W72" s="307"/>
      <c r="X72" s="307"/>
      <c r="Y72" s="144"/>
      <c r="Z72" s="307"/>
      <c r="AA72" s="307"/>
      <c r="AB72" s="144"/>
      <c r="AC72" s="307"/>
      <c r="AD72" s="307"/>
      <c r="AE72" s="144"/>
      <c r="AF72" s="307"/>
      <c r="AG72" s="307"/>
      <c r="AH72" s="144"/>
      <c r="AI72" s="307"/>
      <c r="AJ72" s="307"/>
      <c r="AK72" s="144">
        <v>51.33</v>
      </c>
      <c r="AL72" s="307">
        <v>51.33</v>
      </c>
      <c r="AM72" s="307">
        <v>51.33</v>
      </c>
      <c r="AN72" s="300">
        <f t="shared" si="13"/>
        <v>307.97999999999996</v>
      </c>
    </row>
    <row r="73" spans="2:40" ht="20.100000000000001" customHeight="1" x14ac:dyDescent="0.15">
      <c r="B73" s="408" t="s">
        <v>378</v>
      </c>
      <c r="C73" s="409"/>
      <c r="D73" s="144">
        <v>2</v>
      </c>
      <c r="E73" s="307">
        <v>2</v>
      </c>
      <c r="F73" s="307">
        <v>2</v>
      </c>
      <c r="G73" s="144"/>
      <c r="H73" s="307"/>
      <c r="I73" s="307"/>
      <c r="J73" s="144"/>
      <c r="K73" s="307"/>
      <c r="L73" s="307"/>
      <c r="M73" s="144"/>
      <c r="N73" s="307"/>
      <c r="O73" s="307"/>
      <c r="P73" s="144"/>
      <c r="Q73" s="307"/>
      <c r="R73" s="307"/>
      <c r="S73" s="144"/>
      <c r="T73" s="307"/>
      <c r="U73" s="307"/>
      <c r="V73" s="144"/>
      <c r="W73" s="307"/>
      <c r="X73" s="307"/>
      <c r="Y73" s="144"/>
      <c r="Z73" s="307"/>
      <c r="AA73" s="307"/>
      <c r="AB73" s="144"/>
      <c r="AC73" s="307"/>
      <c r="AD73" s="307"/>
      <c r="AE73" s="144"/>
      <c r="AF73" s="307"/>
      <c r="AG73" s="307"/>
      <c r="AH73" s="144"/>
      <c r="AI73" s="307"/>
      <c r="AJ73" s="307"/>
      <c r="AK73" s="144">
        <v>2</v>
      </c>
      <c r="AL73" s="307">
        <v>2</v>
      </c>
      <c r="AM73" s="307">
        <v>2</v>
      </c>
      <c r="AN73" s="300">
        <f>SUM(D73:AM73)</f>
        <v>12</v>
      </c>
    </row>
    <row r="74" spans="2:40" ht="20.100000000000001" customHeight="1" x14ac:dyDescent="0.15">
      <c r="B74" s="844" t="s">
        <v>367</v>
      </c>
      <c r="C74" s="845"/>
      <c r="D74" s="144">
        <f t="shared" ref="D74:X74" si="14">SUM(D63:D73)</f>
        <v>69.33</v>
      </c>
      <c r="E74" s="337">
        <f t="shared" si="14"/>
        <v>69.33</v>
      </c>
      <c r="F74" s="336">
        <f t="shared" si="14"/>
        <v>69.33</v>
      </c>
      <c r="G74" s="144">
        <f t="shared" si="14"/>
        <v>0</v>
      </c>
      <c r="H74" s="337">
        <f t="shared" si="14"/>
        <v>0</v>
      </c>
      <c r="I74" s="336">
        <f t="shared" si="14"/>
        <v>0</v>
      </c>
      <c r="J74" s="144">
        <f t="shared" si="14"/>
        <v>0</v>
      </c>
      <c r="K74" s="337">
        <f t="shared" si="14"/>
        <v>0</v>
      </c>
      <c r="L74" s="336">
        <f t="shared" si="14"/>
        <v>0</v>
      </c>
      <c r="M74" s="144">
        <f t="shared" si="14"/>
        <v>0</v>
      </c>
      <c r="N74" s="337">
        <f t="shared" si="14"/>
        <v>1</v>
      </c>
      <c r="O74" s="336">
        <f t="shared" si="14"/>
        <v>3</v>
      </c>
      <c r="P74" s="144">
        <f t="shared" si="14"/>
        <v>7.5</v>
      </c>
      <c r="Q74" s="337">
        <f t="shared" si="14"/>
        <v>10.3</v>
      </c>
      <c r="R74" s="336">
        <f t="shared" si="14"/>
        <v>0</v>
      </c>
      <c r="S74" s="144">
        <f t="shared" si="14"/>
        <v>4</v>
      </c>
      <c r="T74" s="337">
        <f t="shared" si="14"/>
        <v>5</v>
      </c>
      <c r="U74" s="336">
        <f t="shared" si="14"/>
        <v>0</v>
      </c>
      <c r="V74" s="144">
        <f t="shared" si="14"/>
        <v>0</v>
      </c>
      <c r="W74" s="337">
        <f t="shared" si="14"/>
        <v>5</v>
      </c>
      <c r="X74" s="336">
        <f t="shared" si="14"/>
        <v>0</v>
      </c>
      <c r="Y74" s="144"/>
      <c r="Z74" s="337">
        <f t="shared" ref="Z74:AM74" si="15">SUM(Z63:Z73)</f>
        <v>0</v>
      </c>
      <c r="AA74" s="336">
        <f t="shared" si="15"/>
        <v>1</v>
      </c>
      <c r="AB74" s="144">
        <f t="shared" si="15"/>
        <v>0</v>
      </c>
      <c r="AC74" s="337">
        <f t="shared" si="15"/>
        <v>4</v>
      </c>
      <c r="AD74" s="336">
        <f t="shared" si="15"/>
        <v>0</v>
      </c>
      <c r="AE74" s="144">
        <f t="shared" si="15"/>
        <v>1</v>
      </c>
      <c r="AF74" s="337">
        <f t="shared" si="15"/>
        <v>2</v>
      </c>
      <c r="AG74" s="336">
        <f t="shared" si="15"/>
        <v>2</v>
      </c>
      <c r="AH74" s="144">
        <f t="shared" si="15"/>
        <v>0</v>
      </c>
      <c r="AI74" s="337">
        <f t="shared" si="15"/>
        <v>2</v>
      </c>
      <c r="AJ74" s="336">
        <f t="shared" si="15"/>
        <v>0</v>
      </c>
      <c r="AK74" s="144">
        <f t="shared" si="15"/>
        <v>69.33</v>
      </c>
      <c r="AL74" s="337">
        <f t="shared" si="15"/>
        <v>69.33</v>
      </c>
      <c r="AM74" s="336">
        <f t="shared" si="15"/>
        <v>69.33</v>
      </c>
      <c r="AN74" s="300">
        <f>SUM(D74:AM74)</f>
        <v>463.78</v>
      </c>
    </row>
    <row r="75" spans="2:40" ht="20.100000000000001" customHeight="1" thickBot="1" x14ac:dyDescent="0.2">
      <c r="B75" s="824" t="s">
        <v>383</v>
      </c>
      <c r="C75" s="825"/>
      <c r="D75" s="351"/>
      <c r="E75" s="352">
        <f>SUM(D74:F74)</f>
        <v>207.99</v>
      </c>
      <c r="F75" s="352"/>
      <c r="G75" s="351"/>
      <c r="H75" s="352">
        <f>SUM(G74:I74)</f>
        <v>0</v>
      </c>
      <c r="I75" s="352"/>
      <c r="J75" s="351"/>
      <c r="K75" s="352">
        <f>SUM(J74:L74)</f>
        <v>0</v>
      </c>
      <c r="L75" s="352"/>
      <c r="M75" s="351"/>
      <c r="N75" s="352">
        <f>SUM(M74:O74)</f>
        <v>4</v>
      </c>
      <c r="O75" s="352"/>
      <c r="P75" s="351"/>
      <c r="Q75" s="352">
        <f>SUM(P74:R74)</f>
        <v>17.8</v>
      </c>
      <c r="R75" s="352"/>
      <c r="S75" s="351"/>
      <c r="T75" s="352">
        <f>SUM(S74:U74)</f>
        <v>9</v>
      </c>
      <c r="U75" s="352"/>
      <c r="V75" s="351"/>
      <c r="W75" s="352">
        <f>SUM(V74:X74)</f>
        <v>5</v>
      </c>
      <c r="X75" s="352"/>
      <c r="Y75" s="351"/>
      <c r="Z75" s="352">
        <f>SUM(Y74:AA74)</f>
        <v>1</v>
      </c>
      <c r="AA75" s="352"/>
      <c r="AB75" s="351"/>
      <c r="AC75" s="352">
        <f>SUM(AB74:AD74)</f>
        <v>4</v>
      </c>
      <c r="AD75" s="352"/>
      <c r="AE75" s="351"/>
      <c r="AF75" s="352">
        <f>SUM(AE74:AG74)</f>
        <v>5</v>
      </c>
      <c r="AG75" s="352"/>
      <c r="AH75" s="351"/>
      <c r="AI75" s="352">
        <f>SUM(AH74:AJ74)</f>
        <v>2</v>
      </c>
      <c r="AJ75" s="352"/>
      <c r="AK75" s="351"/>
      <c r="AL75" s="352">
        <f>SUM(AK74:AM74)</f>
        <v>207.99</v>
      </c>
      <c r="AM75" s="352"/>
      <c r="AN75" s="353">
        <f>SUM(AN63:AN73)</f>
        <v>463.78</v>
      </c>
    </row>
    <row r="76" spans="2:40" ht="6" customHeight="1" x14ac:dyDescent="0.15"/>
    <row r="77" spans="2:40" ht="24.95" customHeight="1" x14ac:dyDescent="0.15">
      <c r="B77" s="5" t="s">
        <v>319</v>
      </c>
    </row>
    <row r="78" spans="2:40" ht="9.9499999999999993" customHeight="1" thickBot="1" x14ac:dyDescent="0.2"/>
    <row r="79" spans="2:40" ht="20.100000000000001" customHeight="1" thickBot="1" x14ac:dyDescent="0.2">
      <c r="B79" s="23" t="s">
        <v>320</v>
      </c>
      <c r="C79" s="334">
        <v>100</v>
      </c>
      <c r="D79" s="23" t="s">
        <v>335</v>
      </c>
      <c r="E79" s="831" t="s">
        <v>395</v>
      </c>
      <c r="F79" s="832"/>
      <c r="G79" s="377">
        <v>15</v>
      </c>
      <c r="H79" s="23" t="s">
        <v>396</v>
      </c>
      <c r="I79" s="833" t="s">
        <v>408</v>
      </c>
      <c r="J79" s="834"/>
      <c r="K79" s="377">
        <v>20</v>
      </c>
      <c r="L79" s="23" t="s">
        <v>397</v>
      </c>
      <c r="M79" s="833" t="s">
        <v>414</v>
      </c>
      <c r="N79" s="834"/>
      <c r="O79" s="377">
        <v>25</v>
      </c>
      <c r="P79" s="23" t="s">
        <v>397</v>
      </c>
      <c r="R79" s="5" t="s">
        <v>394</v>
      </c>
      <c r="S79" s="386"/>
      <c r="T79" s="377">
        <v>40</v>
      </c>
      <c r="U79" s="23" t="s">
        <v>397</v>
      </c>
    </row>
    <row r="80" spans="2:40" ht="9.9499999999999993" customHeight="1" thickBot="1" x14ac:dyDescent="0.2"/>
    <row r="81" spans="2:40" ht="20.100000000000001" customHeight="1" x14ac:dyDescent="0.15">
      <c r="B81" s="839" t="s">
        <v>222</v>
      </c>
      <c r="C81" s="840"/>
      <c r="D81" s="811">
        <v>1</v>
      </c>
      <c r="E81" s="812"/>
      <c r="F81" s="813"/>
      <c r="G81" s="811">
        <v>2</v>
      </c>
      <c r="H81" s="812"/>
      <c r="I81" s="813"/>
      <c r="J81" s="811">
        <v>3</v>
      </c>
      <c r="K81" s="812"/>
      <c r="L81" s="813"/>
      <c r="M81" s="811">
        <v>4</v>
      </c>
      <c r="N81" s="812"/>
      <c r="O81" s="813"/>
      <c r="P81" s="811">
        <v>5</v>
      </c>
      <c r="Q81" s="812"/>
      <c r="R81" s="813"/>
      <c r="S81" s="811">
        <v>6</v>
      </c>
      <c r="T81" s="812"/>
      <c r="U81" s="813"/>
      <c r="V81" s="811">
        <v>7</v>
      </c>
      <c r="W81" s="812"/>
      <c r="X81" s="813"/>
      <c r="Y81" s="811">
        <v>8</v>
      </c>
      <c r="Z81" s="812"/>
      <c r="AA81" s="813"/>
      <c r="AB81" s="811">
        <v>9</v>
      </c>
      <c r="AC81" s="812"/>
      <c r="AD81" s="813"/>
      <c r="AE81" s="811">
        <v>10</v>
      </c>
      <c r="AF81" s="812"/>
      <c r="AG81" s="813"/>
      <c r="AH81" s="841">
        <v>11</v>
      </c>
      <c r="AI81" s="842"/>
      <c r="AJ81" s="843"/>
      <c r="AK81" s="841">
        <v>12</v>
      </c>
      <c r="AL81" s="842"/>
      <c r="AM81" s="843"/>
      <c r="AN81" s="826" t="s">
        <v>30</v>
      </c>
    </row>
    <row r="82" spans="2:40" ht="20.100000000000001" customHeight="1" x14ac:dyDescent="0.15">
      <c r="B82" s="820"/>
      <c r="C82" s="821"/>
      <c r="D82" s="587" t="s">
        <v>31</v>
      </c>
      <c r="E82" s="298" t="s">
        <v>32</v>
      </c>
      <c r="F82" s="588" t="s">
        <v>33</v>
      </c>
      <c r="G82" s="587" t="s">
        <v>31</v>
      </c>
      <c r="H82" s="298" t="s">
        <v>32</v>
      </c>
      <c r="I82" s="588" t="s">
        <v>33</v>
      </c>
      <c r="J82" s="587" t="s">
        <v>31</v>
      </c>
      <c r="K82" s="298" t="s">
        <v>32</v>
      </c>
      <c r="L82" s="588" t="s">
        <v>33</v>
      </c>
      <c r="M82" s="587" t="s">
        <v>31</v>
      </c>
      <c r="N82" s="298" t="s">
        <v>32</v>
      </c>
      <c r="O82" s="588" t="s">
        <v>33</v>
      </c>
      <c r="P82" s="587" t="s">
        <v>31</v>
      </c>
      <c r="Q82" s="298" t="s">
        <v>32</v>
      </c>
      <c r="R82" s="588" t="s">
        <v>33</v>
      </c>
      <c r="S82" s="587" t="s">
        <v>31</v>
      </c>
      <c r="T82" s="298" t="s">
        <v>32</v>
      </c>
      <c r="U82" s="588" t="s">
        <v>33</v>
      </c>
      <c r="V82" s="587" t="s">
        <v>31</v>
      </c>
      <c r="W82" s="298" t="s">
        <v>32</v>
      </c>
      <c r="X82" s="588" t="s">
        <v>33</v>
      </c>
      <c r="Y82" s="587" t="s">
        <v>31</v>
      </c>
      <c r="Z82" s="298" t="s">
        <v>32</v>
      </c>
      <c r="AA82" s="588" t="s">
        <v>33</v>
      </c>
      <c r="AB82" s="587" t="s">
        <v>31</v>
      </c>
      <c r="AC82" s="298" t="s">
        <v>32</v>
      </c>
      <c r="AD82" s="588" t="s">
        <v>33</v>
      </c>
      <c r="AE82" s="587" t="s">
        <v>31</v>
      </c>
      <c r="AF82" s="298" t="s">
        <v>32</v>
      </c>
      <c r="AG82" s="588" t="s">
        <v>33</v>
      </c>
      <c r="AH82" s="587" t="s">
        <v>31</v>
      </c>
      <c r="AI82" s="298" t="s">
        <v>32</v>
      </c>
      <c r="AJ82" s="588" t="s">
        <v>33</v>
      </c>
      <c r="AK82" s="587" t="s">
        <v>31</v>
      </c>
      <c r="AL82" s="298" t="s">
        <v>32</v>
      </c>
      <c r="AM82" s="588" t="s">
        <v>33</v>
      </c>
      <c r="AN82" s="815"/>
    </row>
    <row r="83" spans="2:40" ht="20.100000000000001" customHeight="1" x14ac:dyDescent="0.15">
      <c r="B83" s="820" t="s">
        <v>321</v>
      </c>
      <c r="C83" s="821"/>
      <c r="D83" s="378">
        <f>$G$79/10*D19+$K$79/10*D37+$O$79/10*D55+$T$79/10*D74</f>
        <v>277.32</v>
      </c>
      <c r="E83" s="337">
        <f t="shared" ref="E83:AN83" si="16">$G$79/10*E19+$K$79/10*E37+$O$79/10*E55+$T$79/10*E74</f>
        <v>277.32</v>
      </c>
      <c r="F83" s="364">
        <f t="shared" si="16"/>
        <v>277.32</v>
      </c>
      <c r="G83" s="378">
        <f>$G$79/10*G19+$K$79/10*G37+$O$79/10*G55+$T$79/10*G74</f>
        <v>1.5</v>
      </c>
      <c r="H83" s="337">
        <f t="shared" si="16"/>
        <v>4.5</v>
      </c>
      <c r="I83" s="364">
        <f t="shared" si="16"/>
        <v>4.5</v>
      </c>
      <c r="J83" s="378">
        <f t="shared" si="16"/>
        <v>12.75</v>
      </c>
      <c r="K83" s="337">
        <f t="shared" si="16"/>
        <v>14.450000000000001</v>
      </c>
      <c r="L83" s="364">
        <f t="shared" si="16"/>
        <v>6</v>
      </c>
      <c r="M83" s="378">
        <f t="shared" si="16"/>
        <v>19.5</v>
      </c>
      <c r="N83" s="337">
        <f t="shared" si="16"/>
        <v>30.1</v>
      </c>
      <c r="O83" s="364">
        <f t="shared" si="16"/>
        <v>27</v>
      </c>
      <c r="P83" s="378">
        <f t="shared" si="16"/>
        <v>53.75</v>
      </c>
      <c r="Q83" s="337">
        <f t="shared" si="16"/>
        <v>75.45</v>
      </c>
      <c r="R83" s="364">
        <f t="shared" si="16"/>
        <v>6</v>
      </c>
      <c r="S83" s="378">
        <f t="shared" si="16"/>
        <v>35</v>
      </c>
      <c r="T83" s="337">
        <f t="shared" si="16"/>
        <v>52</v>
      </c>
      <c r="U83" s="364">
        <f t="shared" si="16"/>
        <v>0</v>
      </c>
      <c r="V83" s="378">
        <f t="shared" si="16"/>
        <v>0</v>
      </c>
      <c r="W83" s="337">
        <f t="shared" si="16"/>
        <v>37</v>
      </c>
      <c r="X83" s="364">
        <f t="shared" si="16"/>
        <v>0</v>
      </c>
      <c r="Y83" s="378">
        <f t="shared" si="16"/>
        <v>0</v>
      </c>
      <c r="Z83" s="337">
        <f t="shared" si="16"/>
        <v>0</v>
      </c>
      <c r="AA83" s="364">
        <f t="shared" si="16"/>
        <v>212.00500000000002</v>
      </c>
      <c r="AB83" s="378">
        <f t="shared" si="16"/>
        <v>212.50500000000002</v>
      </c>
      <c r="AC83" s="337">
        <f t="shared" si="16"/>
        <v>224.50500000000002</v>
      </c>
      <c r="AD83" s="364">
        <f t="shared" si="16"/>
        <v>0</v>
      </c>
      <c r="AE83" s="378">
        <f t="shared" si="16"/>
        <v>280.39999999999998</v>
      </c>
      <c r="AF83" s="337">
        <f t="shared" si="16"/>
        <v>284.39999999999998</v>
      </c>
      <c r="AG83" s="364">
        <f t="shared" si="16"/>
        <v>279.39999999999998</v>
      </c>
      <c r="AH83" s="378">
        <f t="shared" si="16"/>
        <v>339.25</v>
      </c>
      <c r="AI83" s="337">
        <f t="shared" si="16"/>
        <v>347.25</v>
      </c>
      <c r="AJ83" s="364">
        <f t="shared" si="16"/>
        <v>339.25</v>
      </c>
      <c r="AK83" s="378">
        <f t="shared" si="16"/>
        <v>277.32</v>
      </c>
      <c r="AL83" s="337">
        <f t="shared" si="16"/>
        <v>277.32</v>
      </c>
      <c r="AM83" s="364">
        <f t="shared" si="16"/>
        <v>277.32</v>
      </c>
      <c r="AN83" s="585">
        <f t="shared" si="16"/>
        <v>4562.3850000000002</v>
      </c>
    </row>
    <row r="84" spans="2:40" ht="20.100000000000001" customHeight="1" thickBot="1" x14ac:dyDescent="0.2">
      <c r="B84" s="816" t="s">
        <v>322</v>
      </c>
      <c r="C84" s="817"/>
      <c r="D84" s="301"/>
      <c r="E84" s="302">
        <f>SUM(D83:F83)</f>
        <v>831.96</v>
      </c>
      <c r="F84" s="302"/>
      <c r="G84" s="301"/>
      <c r="H84" s="302">
        <f>SUM(G83:I83)</f>
        <v>10.5</v>
      </c>
      <c r="I84" s="302"/>
      <c r="J84" s="301"/>
      <c r="K84" s="302">
        <f>SUM(J83:L83)</f>
        <v>33.200000000000003</v>
      </c>
      <c r="L84" s="302"/>
      <c r="M84" s="301"/>
      <c r="N84" s="302">
        <f>SUM(M83:O83)</f>
        <v>76.599999999999994</v>
      </c>
      <c r="O84" s="302"/>
      <c r="P84" s="301"/>
      <c r="Q84" s="302">
        <f>SUM(P83:R83)</f>
        <v>135.19999999999999</v>
      </c>
      <c r="R84" s="302"/>
      <c r="S84" s="301"/>
      <c r="T84" s="302">
        <f>SUM(S83:U83)</f>
        <v>87</v>
      </c>
      <c r="U84" s="302"/>
      <c r="V84" s="301"/>
      <c r="W84" s="302">
        <f>SUM(V83:X83)</f>
        <v>37</v>
      </c>
      <c r="X84" s="302"/>
      <c r="Y84" s="301"/>
      <c r="Z84" s="302">
        <f>SUM(Y83:AA83)</f>
        <v>212.00500000000002</v>
      </c>
      <c r="AA84" s="302"/>
      <c r="AB84" s="301"/>
      <c r="AC84" s="302">
        <f>SUM(AB83:AD83)</f>
        <v>437.01000000000005</v>
      </c>
      <c r="AD84" s="302"/>
      <c r="AE84" s="301"/>
      <c r="AF84" s="302">
        <f>SUM(AE83:AG83)</f>
        <v>844.19999999999993</v>
      </c>
      <c r="AG84" s="302"/>
      <c r="AH84" s="301"/>
      <c r="AI84" s="302">
        <f>SUM(AH83:AJ83)</f>
        <v>1025.75</v>
      </c>
      <c r="AJ84" s="302"/>
      <c r="AK84" s="301"/>
      <c r="AL84" s="302">
        <f>SUM(AK83:AM83)</f>
        <v>831.96</v>
      </c>
      <c r="AM84" s="302"/>
      <c r="AN84" s="303">
        <f t="shared" ref="AN84:AN87" si="17">SUM(D84:AM84)</f>
        <v>4562.3850000000002</v>
      </c>
    </row>
    <row r="85" spans="2:40" ht="20.100000000000001" customHeight="1" thickTop="1" x14ac:dyDescent="0.15">
      <c r="B85" s="827" t="s">
        <v>323</v>
      </c>
      <c r="C85" s="492" t="s">
        <v>324</v>
      </c>
      <c r="D85" s="304">
        <v>76.5</v>
      </c>
      <c r="E85" s="305">
        <v>76.5</v>
      </c>
      <c r="F85" s="305">
        <v>76.5</v>
      </c>
      <c r="G85" s="304">
        <v>1.5</v>
      </c>
      <c r="H85" s="305">
        <v>4.5</v>
      </c>
      <c r="I85" s="305">
        <v>4.5</v>
      </c>
      <c r="J85" s="304">
        <v>12.75</v>
      </c>
      <c r="K85" s="305">
        <v>14.45</v>
      </c>
      <c r="L85" s="305">
        <v>6</v>
      </c>
      <c r="M85" s="304">
        <v>19.5</v>
      </c>
      <c r="N85" s="305">
        <v>30.1</v>
      </c>
      <c r="O85" s="305">
        <v>27</v>
      </c>
      <c r="P85" s="304">
        <v>53.75</v>
      </c>
      <c r="Q85" s="305">
        <v>75.45</v>
      </c>
      <c r="R85" s="305">
        <v>6</v>
      </c>
      <c r="S85" s="304">
        <v>35</v>
      </c>
      <c r="T85" s="305">
        <v>52</v>
      </c>
      <c r="U85" s="305"/>
      <c r="V85" s="304"/>
      <c r="W85" s="305">
        <v>37</v>
      </c>
      <c r="X85" s="305"/>
      <c r="Y85" s="304"/>
      <c r="Z85" s="305"/>
      <c r="AA85" s="305">
        <v>76.5</v>
      </c>
      <c r="AB85" s="304">
        <v>76.5</v>
      </c>
      <c r="AC85" s="305">
        <v>76.5</v>
      </c>
      <c r="AD85" s="305"/>
      <c r="AE85" s="304">
        <v>76.5</v>
      </c>
      <c r="AF85" s="305">
        <v>76.5</v>
      </c>
      <c r="AG85" s="305">
        <v>76.5</v>
      </c>
      <c r="AH85" s="304">
        <v>76.5</v>
      </c>
      <c r="AI85" s="305">
        <v>76.5</v>
      </c>
      <c r="AJ85" s="305">
        <v>76.5</v>
      </c>
      <c r="AK85" s="304">
        <v>76.5</v>
      </c>
      <c r="AL85" s="305">
        <v>76.5</v>
      </c>
      <c r="AM85" s="305">
        <v>76.5</v>
      </c>
      <c r="AN85" s="306">
        <f t="shared" si="17"/>
        <v>1527</v>
      </c>
    </row>
    <row r="86" spans="2:40" ht="20.100000000000001" customHeight="1" x14ac:dyDescent="0.15">
      <c r="B86" s="818"/>
      <c r="C86" s="308" t="s">
        <v>325</v>
      </c>
      <c r="D86" s="144">
        <v>76.5</v>
      </c>
      <c r="E86" s="307">
        <v>76.5</v>
      </c>
      <c r="F86" s="307">
        <v>76.5</v>
      </c>
      <c r="G86" s="144"/>
      <c r="H86" s="307"/>
      <c r="I86" s="307"/>
      <c r="J86" s="144"/>
      <c r="K86" s="307"/>
      <c r="L86" s="307"/>
      <c r="M86" s="144"/>
      <c r="N86" s="307"/>
      <c r="O86" s="307"/>
      <c r="P86" s="144"/>
      <c r="Q86" s="307"/>
      <c r="R86" s="307"/>
      <c r="S86" s="144"/>
      <c r="T86" s="307"/>
      <c r="U86" s="307"/>
      <c r="V86" s="144"/>
      <c r="W86" s="307"/>
      <c r="X86" s="307"/>
      <c r="Y86" s="144"/>
      <c r="Z86" s="307"/>
      <c r="AA86" s="307">
        <v>76.5</v>
      </c>
      <c r="AB86" s="144">
        <v>76.5</v>
      </c>
      <c r="AC86" s="307">
        <v>76.5</v>
      </c>
      <c r="AD86" s="307"/>
      <c r="AE86" s="144">
        <v>76.5</v>
      </c>
      <c r="AF86" s="307">
        <v>76.5</v>
      </c>
      <c r="AG86" s="307">
        <v>76.5</v>
      </c>
      <c r="AH86" s="144">
        <v>76.5</v>
      </c>
      <c r="AI86" s="307">
        <v>76.5</v>
      </c>
      <c r="AJ86" s="307">
        <v>76.5</v>
      </c>
      <c r="AK86" s="144">
        <v>76.5</v>
      </c>
      <c r="AL86" s="307">
        <v>76.5</v>
      </c>
      <c r="AM86" s="307">
        <v>76.5</v>
      </c>
      <c r="AN86" s="300">
        <f t="shared" si="17"/>
        <v>1147.5</v>
      </c>
    </row>
    <row r="87" spans="2:40" ht="20.100000000000001" customHeight="1" x14ac:dyDescent="0.15">
      <c r="B87" s="818"/>
      <c r="C87" s="308" t="s">
        <v>326</v>
      </c>
      <c r="D87" s="144">
        <v>38.299999999999997</v>
      </c>
      <c r="E87" s="307">
        <v>38.299999999999997</v>
      </c>
      <c r="F87" s="307">
        <v>38.299999999999997</v>
      </c>
      <c r="G87" s="144"/>
      <c r="H87" s="307"/>
      <c r="I87" s="307"/>
      <c r="J87" s="144"/>
      <c r="K87" s="307"/>
      <c r="L87" s="307"/>
      <c r="M87" s="144"/>
      <c r="N87" s="307"/>
      <c r="O87" s="307"/>
      <c r="P87" s="144"/>
      <c r="Q87" s="307"/>
      <c r="R87" s="307"/>
      <c r="S87" s="144"/>
      <c r="T87" s="307"/>
      <c r="U87" s="307"/>
      <c r="V87" s="144"/>
      <c r="W87" s="307"/>
      <c r="X87" s="307"/>
      <c r="Y87" s="144"/>
      <c r="Z87" s="307"/>
      <c r="AA87" s="307">
        <v>38.299999999999997</v>
      </c>
      <c r="AB87" s="144">
        <v>24.51</v>
      </c>
      <c r="AC87" s="307">
        <v>36.51</v>
      </c>
      <c r="AD87" s="307"/>
      <c r="AE87" s="144">
        <v>38.25</v>
      </c>
      <c r="AF87" s="307">
        <v>38.299999999999997</v>
      </c>
      <c r="AG87" s="307">
        <v>38.299999999999997</v>
      </c>
      <c r="AH87" s="144">
        <v>38.299999999999997</v>
      </c>
      <c r="AI87" s="307">
        <v>38.299999999999997</v>
      </c>
      <c r="AJ87" s="307">
        <v>38.299999999999997</v>
      </c>
      <c r="AK87" s="144">
        <v>38.299999999999997</v>
      </c>
      <c r="AL87" s="307">
        <v>38.299999999999997</v>
      </c>
      <c r="AM87" s="307">
        <v>38.299999999999997</v>
      </c>
      <c r="AN87" s="300">
        <f t="shared" si="17"/>
        <v>558.87</v>
      </c>
    </row>
    <row r="88" spans="2:40" ht="20.100000000000001" customHeight="1" x14ac:dyDescent="0.15">
      <c r="B88" s="818"/>
      <c r="C88" s="308"/>
      <c r="D88" s="144"/>
      <c r="E88" s="307"/>
      <c r="F88" s="307"/>
      <c r="G88" s="144"/>
      <c r="H88" s="307"/>
      <c r="I88" s="307"/>
      <c r="J88" s="144"/>
      <c r="K88" s="307"/>
      <c r="L88" s="307"/>
      <c r="M88" s="144"/>
      <c r="N88" s="307"/>
      <c r="O88" s="307"/>
      <c r="P88" s="144"/>
      <c r="Q88" s="307"/>
      <c r="R88" s="307"/>
      <c r="S88" s="144"/>
      <c r="T88" s="307"/>
      <c r="U88" s="307"/>
      <c r="V88" s="144"/>
      <c r="W88" s="307"/>
      <c r="X88" s="307"/>
      <c r="Y88" s="144"/>
      <c r="Z88" s="307"/>
      <c r="AA88" s="307"/>
      <c r="AB88" s="144"/>
      <c r="AC88" s="307"/>
      <c r="AD88" s="307"/>
      <c r="AE88" s="144"/>
      <c r="AF88" s="307"/>
      <c r="AG88" s="307"/>
      <c r="AH88" s="144"/>
      <c r="AI88" s="307"/>
      <c r="AJ88" s="307"/>
      <c r="AK88" s="144"/>
      <c r="AL88" s="307"/>
      <c r="AM88" s="307"/>
      <c r="AN88" s="300">
        <f t="shared" ref="AN88:AN90" si="18">SUM(D88:AM88)</f>
        <v>0</v>
      </c>
    </row>
    <row r="89" spans="2:40" ht="20.100000000000001" customHeight="1" thickBot="1" x14ac:dyDescent="0.2">
      <c r="B89" s="828"/>
      <c r="C89" s="493" t="s">
        <v>327</v>
      </c>
      <c r="D89" s="309">
        <f>SUM(D85:D88)</f>
        <v>191.3</v>
      </c>
      <c r="E89" s="310">
        <f t="shared" ref="E89:AM89" si="19">SUM(E85:E88)</f>
        <v>191.3</v>
      </c>
      <c r="F89" s="310">
        <f t="shared" si="19"/>
        <v>191.3</v>
      </c>
      <c r="G89" s="309">
        <f t="shared" si="19"/>
        <v>1.5</v>
      </c>
      <c r="H89" s="310">
        <f t="shared" si="19"/>
        <v>4.5</v>
      </c>
      <c r="I89" s="310">
        <f t="shared" si="19"/>
        <v>4.5</v>
      </c>
      <c r="J89" s="309">
        <f t="shared" si="19"/>
        <v>12.75</v>
      </c>
      <c r="K89" s="310">
        <f t="shared" si="19"/>
        <v>14.45</v>
      </c>
      <c r="L89" s="310">
        <f t="shared" si="19"/>
        <v>6</v>
      </c>
      <c r="M89" s="309">
        <f t="shared" si="19"/>
        <v>19.5</v>
      </c>
      <c r="N89" s="310">
        <f t="shared" si="19"/>
        <v>30.1</v>
      </c>
      <c r="O89" s="310">
        <f t="shared" si="19"/>
        <v>27</v>
      </c>
      <c r="P89" s="309">
        <f t="shared" si="19"/>
        <v>53.75</v>
      </c>
      <c r="Q89" s="310">
        <f t="shared" si="19"/>
        <v>75.45</v>
      </c>
      <c r="R89" s="310">
        <f t="shared" si="19"/>
        <v>6</v>
      </c>
      <c r="S89" s="309">
        <f t="shared" si="19"/>
        <v>35</v>
      </c>
      <c r="T89" s="310">
        <f t="shared" si="19"/>
        <v>52</v>
      </c>
      <c r="U89" s="310">
        <f t="shared" si="19"/>
        <v>0</v>
      </c>
      <c r="V89" s="309">
        <f t="shared" si="19"/>
        <v>0</v>
      </c>
      <c r="W89" s="310">
        <f t="shared" si="19"/>
        <v>37</v>
      </c>
      <c r="X89" s="310">
        <f t="shared" si="19"/>
        <v>0</v>
      </c>
      <c r="Y89" s="309">
        <f t="shared" si="19"/>
        <v>0</v>
      </c>
      <c r="Z89" s="310">
        <f t="shared" si="19"/>
        <v>0</v>
      </c>
      <c r="AA89" s="310">
        <f t="shared" si="19"/>
        <v>191.3</v>
      </c>
      <c r="AB89" s="309">
        <f t="shared" si="19"/>
        <v>177.51</v>
      </c>
      <c r="AC89" s="310">
        <f t="shared" si="19"/>
        <v>189.51</v>
      </c>
      <c r="AD89" s="310">
        <f t="shared" si="19"/>
        <v>0</v>
      </c>
      <c r="AE89" s="309">
        <f t="shared" si="19"/>
        <v>191.25</v>
      </c>
      <c r="AF89" s="310">
        <f t="shared" si="19"/>
        <v>191.3</v>
      </c>
      <c r="AG89" s="310">
        <f t="shared" si="19"/>
        <v>191.3</v>
      </c>
      <c r="AH89" s="309">
        <f t="shared" si="19"/>
        <v>191.3</v>
      </c>
      <c r="AI89" s="310">
        <f t="shared" si="19"/>
        <v>191.3</v>
      </c>
      <c r="AJ89" s="310">
        <f t="shared" si="19"/>
        <v>191.3</v>
      </c>
      <c r="AK89" s="309">
        <f t="shared" si="19"/>
        <v>191.3</v>
      </c>
      <c r="AL89" s="310">
        <f t="shared" si="19"/>
        <v>191.3</v>
      </c>
      <c r="AM89" s="310">
        <f t="shared" si="19"/>
        <v>191.3</v>
      </c>
      <c r="AN89" s="311">
        <f t="shared" si="18"/>
        <v>3233.3700000000013</v>
      </c>
    </row>
    <row r="90" spans="2:40" ht="20.100000000000001" customHeight="1" thickTop="1" x14ac:dyDescent="0.15">
      <c r="B90" s="829" t="s">
        <v>328</v>
      </c>
      <c r="C90" s="830"/>
      <c r="D90" s="312">
        <f>D89-D83</f>
        <v>-86.019999999999982</v>
      </c>
      <c r="E90" s="313">
        <f t="shared" ref="E90:AM90" si="20">E89-E83</f>
        <v>-86.019999999999982</v>
      </c>
      <c r="F90" s="313">
        <f t="shared" si="20"/>
        <v>-86.019999999999982</v>
      </c>
      <c r="G90" s="312">
        <f>G89-G83</f>
        <v>0</v>
      </c>
      <c r="H90" s="313">
        <f t="shared" si="20"/>
        <v>0</v>
      </c>
      <c r="I90" s="313">
        <f t="shared" si="20"/>
        <v>0</v>
      </c>
      <c r="J90" s="312">
        <f t="shared" si="20"/>
        <v>0</v>
      </c>
      <c r="K90" s="313">
        <f t="shared" si="20"/>
        <v>0</v>
      </c>
      <c r="L90" s="313">
        <f t="shared" si="20"/>
        <v>0</v>
      </c>
      <c r="M90" s="312">
        <f t="shared" si="20"/>
        <v>0</v>
      </c>
      <c r="N90" s="313">
        <f t="shared" si="20"/>
        <v>0</v>
      </c>
      <c r="O90" s="313">
        <f t="shared" si="20"/>
        <v>0</v>
      </c>
      <c r="P90" s="312">
        <f t="shared" si="20"/>
        <v>0</v>
      </c>
      <c r="Q90" s="313">
        <f t="shared" si="20"/>
        <v>0</v>
      </c>
      <c r="R90" s="313">
        <f t="shared" si="20"/>
        <v>0</v>
      </c>
      <c r="S90" s="312">
        <f t="shared" si="20"/>
        <v>0</v>
      </c>
      <c r="T90" s="313">
        <f t="shared" si="20"/>
        <v>0</v>
      </c>
      <c r="U90" s="313">
        <f t="shared" si="20"/>
        <v>0</v>
      </c>
      <c r="V90" s="312">
        <f t="shared" si="20"/>
        <v>0</v>
      </c>
      <c r="W90" s="313">
        <f t="shared" si="20"/>
        <v>0</v>
      </c>
      <c r="X90" s="313">
        <f t="shared" si="20"/>
        <v>0</v>
      </c>
      <c r="Y90" s="312">
        <f t="shared" si="20"/>
        <v>0</v>
      </c>
      <c r="Z90" s="313">
        <f t="shared" si="20"/>
        <v>0</v>
      </c>
      <c r="AA90" s="313">
        <f t="shared" si="20"/>
        <v>-20.705000000000013</v>
      </c>
      <c r="AB90" s="312">
        <f t="shared" si="20"/>
        <v>-34.995000000000033</v>
      </c>
      <c r="AC90" s="313">
        <f t="shared" si="20"/>
        <v>-34.995000000000033</v>
      </c>
      <c r="AD90" s="313">
        <f t="shared" si="20"/>
        <v>0</v>
      </c>
      <c r="AE90" s="312">
        <f t="shared" si="20"/>
        <v>-89.149999999999977</v>
      </c>
      <c r="AF90" s="313">
        <f>AF89-AF83</f>
        <v>-93.099999999999966</v>
      </c>
      <c r="AG90" s="313">
        <f t="shared" si="20"/>
        <v>-88.099999999999966</v>
      </c>
      <c r="AH90" s="312">
        <f t="shared" si="20"/>
        <v>-147.94999999999999</v>
      </c>
      <c r="AI90" s="313">
        <f t="shared" si="20"/>
        <v>-155.94999999999999</v>
      </c>
      <c r="AJ90" s="313">
        <f t="shared" si="20"/>
        <v>-147.94999999999999</v>
      </c>
      <c r="AK90" s="312">
        <f t="shared" si="20"/>
        <v>-86.019999999999982</v>
      </c>
      <c r="AL90" s="313">
        <f t="shared" si="20"/>
        <v>-86.019999999999982</v>
      </c>
      <c r="AM90" s="313">
        <f t="shared" si="20"/>
        <v>-86.019999999999982</v>
      </c>
      <c r="AN90" s="306">
        <f t="shared" si="18"/>
        <v>-1329.0149999999999</v>
      </c>
    </row>
    <row r="91" spans="2:40" ht="20.100000000000001" customHeight="1" thickBot="1" x14ac:dyDescent="0.2">
      <c r="B91" s="824" t="s">
        <v>329</v>
      </c>
      <c r="C91" s="825"/>
      <c r="D91" s="338">
        <f>-D90</f>
        <v>86.019999999999982</v>
      </c>
      <c r="E91" s="340">
        <f t="shared" ref="E91:F91" si="21">-E90</f>
        <v>86.019999999999982</v>
      </c>
      <c r="F91" s="339">
        <f t="shared" si="21"/>
        <v>86.019999999999982</v>
      </c>
      <c r="G91" s="338">
        <f t="shared" ref="G91" si="22">G90</f>
        <v>0</v>
      </c>
      <c r="H91" s="340">
        <f t="shared" ref="H91" si="23">H90</f>
        <v>0</v>
      </c>
      <c r="I91" s="339">
        <f t="shared" ref="I91:J91" si="24">I90</f>
        <v>0</v>
      </c>
      <c r="J91" s="338">
        <f t="shared" si="24"/>
        <v>0</v>
      </c>
      <c r="K91" s="340">
        <f t="shared" ref="K91" si="25">K90</f>
        <v>0</v>
      </c>
      <c r="L91" s="339">
        <f t="shared" ref="L91:M91" si="26">L90</f>
        <v>0</v>
      </c>
      <c r="M91" s="338">
        <f t="shared" si="26"/>
        <v>0</v>
      </c>
      <c r="N91" s="340">
        <f t="shared" ref="N91" si="27">N90</f>
        <v>0</v>
      </c>
      <c r="O91" s="339">
        <f t="shared" ref="O91:P91" si="28">O90</f>
        <v>0</v>
      </c>
      <c r="P91" s="338">
        <f t="shared" si="28"/>
        <v>0</v>
      </c>
      <c r="Q91" s="340">
        <f t="shared" ref="Q91" si="29">Q90</f>
        <v>0</v>
      </c>
      <c r="R91" s="339">
        <f t="shared" ref="R91:S91" si="30">R90</f>
        <v>0</v>
      </c>
      <c r="S91" s="338">
        <f t="shared" si="30"/>
        <v>0</v>
      </c>
      <c r="T91" s="340">
        <f t="shared" ref="T91" si="31">T90</f>
        <v>0</v>
      </c>
      <c r="U91" s="339">
        <f t="shared" ref="U91:V91" si="32">U90</f>
        <v>0</v>
      </c>
      <c r="V91" s="338">
        <f t="shared" si="32"/>
        <v>0</v>
      </c>
      <c r="W91" s="340">
        <f t="shared" ref="W91" si="33">W90</f>
        <v>0</v>
      </c>
      <c r="X91" s="339">
        <f t="shared" ref="X91:Y91" si="34">X90</f>
        <v>0</v>
      </c>
      <c r="Y91" s="338">
        <f t="shared" si="34"/>
        <v>0</v>
      </c>
      <c r="Z91" s="340">
        <f t="shared" ref="Z91" si="35">Z90</f>
        <v>0</v>
      </c>
      <c r="AA91" s="339">
        <f>-AA90</f>
        <v>20.705000000000013</v>
      </c>
      <c r="AB91" s="338">
        <f>-AB90</f>
        <v>34.995000000000033</v>
      </c>
      <c r="AC91" s="340">
        <f>-AC90</f>
        <v>34.995000000000033</v>
      </c>
      <c r="AD91" s="339">
        <f t="shared" ref="AD91" si="36">AD90</f>
        <v>0</v>
      </c>
      <c r="AE91" s="338">
        <f>-AE90</f>
        <v>89.149999999999977</v>
      </c>
      <c r="AF91" s="340">
        <f>-AF90</f>
        <v>93.099999999999966</v>
      </c>
      <c r="AG91" s="339">
        <f t="shared" ref="AG91:AM91" si="37">-AG90</f>
        <v>88.099999999999966</v>
      </c>
      <c r="AH91" s="338">
        <f t="shared" si="37"/>
        <v>147.94999999999999</v>
      </c>
      <c r="AI91" s="340">
        <f t="shared" si="37"/>
        <v>155.94999999999999</v>
      </c>
      <c r="AJ91" s="339">
        <f t="shared" si="37"/>
        <v>147.94999999999999</v>
      </c>
      <c r="AK91" s="338">
        <f t="shared" si="37"/>
        <v>86.019999999999982</v>
      </c>
      <c r="AL91" s="340">
        <f t="shared" si="37"/>
        <v>86.019999999999982</v>
      </c>
      <c r="AM91" s="339">
        <f t="shared" si="37"/>
        <v>86.019999999999982</v>
      </c>
      <c r="AN91" s="494">
        <f>SUM(D91:AM91)</f>
        <v>1329.0149999999999</v>
      </c>
    </row>
    <row r="92" spans="2:40" ht="11.25" customHeight="1" x14ac:dyDescent="0.15">
      <c r="B92" s="5"/>
      <c r="C92" s="5"/>
    </row>
    <row r="93" spans="2:40" ht="9.9499999999999993" customHeight="1" x14ac:dyDescent="0.15"/>
  </sheetData>
  <mergeCells count="114">
    <mergeCell ref="B75:C75"/>
    <mergeCell ref="B30:C30"/>
    <mergeCell ref="B31:C31"/>
    <mergeCell ref="B65:C65"/>
    <mergeCell ref="B66:C66"/>
    <mergeCell ref="B67:C67"/>
    <mergeCell ref="B37:C37"/>
    <mergeCell ref="B72:C72"/>
    <mergeCell ref="B74:C74"/>
    <mergeCell ref="B38:C38"/>
    <mergeCell ref="B40:C41"/>
    <mergeCell ref="B46:C46"/>
    <mergeCell ref="B47:C47"/>
    <mergeCell ref="B48:C48"/>
    <mergeCell ref="B49:C49"/>
    <mergeCell ref="B53:C53"/>
    <mergeCell ref="B55:C55"/>
    <mergeCell ref="B56:C56"/>
    <mergeCell ref="AN4:AN5"/>
    <mergeCell ref="V4:X4"/>
    <mergeCell ref="AK58:AM58"/>
    <mergeCell ref="AN58:AN59"/>
    <mergeCell ref="B60:C62"/>
    <mergeCell ref="B63:C63"/>
    <mergeCell ref="B64:C64"/>
    <mergeCell ref="V58:X58"/>
    <mergeCell ref="Y58:AA58"/>
    <mergeCell ref="AB58:AD58"/>
    <mergeCell ref="AE58:AG58"/>
    <mergeCell ref="AH58:AJ58"/>
    <mergeCell ref="B58:C59"/>
    <mergeCell ref="D58:F58"/>
    <mergeCell ref="G58:I58"/>
    <mergeCell ref="J58:L58"/>
    <mergeCell ref="B10:C10"/>
    <mergeCell ref="B11:C11"/>
    <mergeCell ref="B12:C12"/>
    <mergeCell ref="B29:C29"/>
    <mergeCell ref="B35:C35"/>
    <mergeCell ref="AK22:AM22"/>
    <mergeCell ref="AN22:AN23"/>
    <mergeCell ref="B24:C26"/>
    <mergeCell ref="B27:C27"/>
    <mergeCell ref="B28:C28"/>
    <mergeCell ref="V22:X22"/>
    <mergeCell ref="Y22:AA22"/>
    <mergeCell ref="AB22:AD22"/>
    <mergeCell ref="AE22:AG22"/>
    <mergeCell ref="AH22:AJ22"/>
    <mergeCell ref="B22:C23"/>
    <mergeCell ref="D22:F22"/>
    <mergeCell ref="G22:I22"/>
    <mergeCell ref="J22:L22"/>
    <mergeCell ref="M22:O22"/>
    <mergeCell ref="S4:U4"/>
    <mergeCell ref="D4:F4"/>
    <mergeCell ref="G4:I4"/>
    <mergeCell ref="J4:L4"/>
    <mergeCell ref="M4:O4"/>
    <mergeCell ref="P4:R4"/>
    <mergeCell ref="P22:R22"/>
    <mergeCell ref="S22:U22"/>
    <mergeCell ref="M58:O58"/>
    <mergeCell ref="P58:R58"/>
    <mergeCell ref="S58:U58"/>
    <mergeCell ref="D40:F40"/>
    <mergeCell ref="G40:I40"/>
    <mergeCell ref="J40:L40"/>
    <mergeCell ref="M40:O40"/>
    <mergeCell ref="P40:R40"/>
    <mergeCell ref="S40:U40"/>
    <mergeCell ref="Y4:AA4"/>
    <mergeCell ref="AB4:AD4"/>
    <mergeCell ref="AE4:AG4"/>
    <mergeCell ref="AH4:AJ4"/>
    <mergeCell ref="AK4:AM4"/>
    <mergeCell ref="B81:C82"/>
    <mergeCell ref="D81:F81"/>
    <mergeCell ref="G81:I81"/>
    <mergeCell ref="J81:L81"/>
    <mergeCell ref="M81:O81"/>
    <mergeCell ref="P81:R81"/>
    <mergeCell ref="S81:U81"/>
    <mergeCell ref="V81:X81"/>
    <mergeCell ref="Y81:AA81"/>
    <mergeCell ref="AE81:AG81"/>
    <mergeCell ref="AH81:AJ81"/>
    <mergeCell ref="AK81:AM81"/>
    <mergeCell ref="B13:C13"/>
    <mergeCell ref="B17:C17"/>
    <mergeCell ref="B19:C19"/>
    <mergeCell ref="B20:C20"/>
    <mergeCell ref="B6:C8"/>
    <mergeCell ref="B4:C5"/>
    <mergeCell ref="B9:C9"/>
    <mergeCell ref="B91:C91"/>
    <mergeCell ref="AB81:AD81"/>
    <mergeCell ref="AN81:AN82"/>
    <mergeCell ref="B83:C83"/>
    <mergeCell ref="B84:C84"/>
    <mergeCell ref="B85:B89"/>
    <mergeCell ref="B90:C90"/>
    <mergeCell ref="E79:F79"/>
    <mergeCell ref="I79:J79"/>
    <mergeCell ref="M79:N79"/>
    <mergeCell ref="V40:X40"/>
    <mergeCell ref="Y40:AA40"/>
    <mergeCell ref="AB40:AD40"/>
    <mergeCell ref="AE40:AG40"/>
    <mergeCell ref="AH40:AJ40"/>
    <mergeCell ref="AK40:AM40"/>
    <mergeCell ref="AN40:AN41"/>
    <mergeCell ref="B42:C44"/>
    <mergeCell ref="B45:C45"/>
  </mergeCells>
  <phoneticPr fontId="4"/>
  <pageMargins left="0.78740157480314965" right="0.78740157480314965" top="0.78740157480314965" bottom="0.78740157480314965" header="0.39370078740157483" footer="0.39370078740157483"/>
  <pageSetup paperSize="9" scale="50" fitToHeight="0" orientation="landscape" verticalDpi="300" r:id="rId1"/>
  <headerFooter alignWithMargins="0"/>
  <rowBreaks count="1" manualBreakCount="1">
    <brk id="38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39"/>
  <sheetViews>
    <sheetView zoomScale="75" zoomScaleNormal="75" zoomScaleSheetLayoutView="80" workbookViewId="0"/>
  </sheetViews>
  <sheetFormatPr defaultRowHeight="13.5" x14ac:dyDescent="0.15"/>
  <cols>
    <col min="1" max="1" width="1.625" style="184" customWidth="1"/>
    <col min="2" max="2" width="5" style="184" customWidth="1"/>
    <col min="3" max="3" width="22.5" style="184" bestFit="1" customWidth="1"/>
    <col min="4" max="4" width="30" style="184" bestFit="1" customWidth="1"/>
    <col min="5" max="6" width="6" style="184" bestFit="1" customWidth="1"/>
    <col min="7" max="7" width="17.625" style="184" customWidth="1"/>
    <col min="8" max="8" width="10.625" style="184" customWidth="1"/>
    <col min="9" max="9" width="17.625" style="184" customWidth="1"/>
    <col min="10" max="10" width="10.625" style="184" customWidth="1"/>
    <col min="11" max="11" width="15.125" style="185" bestFit="1" customWidth="1"/>
    <col min="12" max="12" width="17.625" style="184" customWidth="1"/>
    <col min="13" max="13" width="10.625" style="184" customWidth="1"/>
    <col min="14" max="14" width="17.625" style="184" customWidth="1"/>
    <col min="15" max="15" width="10.625" style="184" customWidth="1"/>
    <col min="16" max="16" width="19.75" style="184" bestFit="1" customWidth="1"/>
    <col min="17" max="16384" width="9" style="184"/>
  </cols>
  <sheetData>
    <row r="1" spans="2:16" ht="9.9499999999999993" customHeight="1" x14ac:dyDescent="0.15"/>
    <row r="2" spans="2:16" ht="24.95" customHeight="1" thickBot="1" x14ac:dyDescent="0.2">
      <c r="B2" s="2" t="s">
        <v>331</v>
      </c>
      <c r="C2" s="186"/>
      <c r="D2" s="186"/>
      <c r="E2" s="187"/>
      <c r="F2" s="859"/>
      <c r="G2" s="860"/>
      <c r="H2" s="35" t="s">
        <v>171</v>
      </c>
      <c r="I2" s="3" t="s">
        <v>221</v>
      </c>
      <c r="J2" s="34"/>
      <c r="K2" s="35" t="s">
        <v>172</v>
      </c>
      <c r="L2" s="3" t="s">
        <v>312</v>
      </c>
      <c r="M2" s="188"/>
      <c r="P2" s="189"/>
    </row>
    <row r="3" spans="2:16" x14ac:dyDescent="0.15">
      <c r="B3" s="861" t="s">
        <v>70</v>
      </c>
      <c r="C3" s="853" t="s">
        <v>34</v>
      </c>
      <c r="D3" s="863" t="s">
        <v>97</v>
      </c>
      <c r="E3" s="865" t="s">
        <v>35</v>
      </c>
      <c r="F3" s="866"/>
      <c r="G3" s="190" t="s">
        <v>36</v>
      </c>
      <c r="H3" s="191" t="s">
        <v>99</v>
      </c>
      <c r="I3" s="191" t="s">
        <v>98</v>
      </c>
      <c r="J3" s="853" t="s">
        <v>76</v>
      </c>
      <c r="K3" s="192" t="s">
        <v>224</v>
      </c>
      <c r="L3" s="190" t="s">
        <v>37</v>
      </c>
      <c r="M3" s="191" t="s">
        <v>100</v>
      </c>
      <c r="N3" s="190" t="s">
        <v>38</v>
      </c>
      <c r="O3" s="190" t="s">
        <v>39</v>
      </c>
      <c r="P3" s="193" t="s">
        <v>40</v>
      </c>
    </row>
    <row r="4" spans="2:16" x14ac:dyDescent="0.15">
      <c r="B4" s="862"/>
      <c r="C4" s="854"/>
      <c r="D4" s="864"/>
      <c r="E4" s="6" t="s">
        <v>77</v>
      </c>
      <c r="F4" s="6" t="s">
        <v>7</v>
      </c>
      <c r="G4" s="194" t="s">
        <v>225</v>
      </c>
      <c r="H4" s="194" t="s">
        <v>226</v>
      </c>
      <c r="I4" s="194" t="s">
        <v>102</v>
      </c>
      <c r="J4" s="854"/>
      <c r="K4" s="195" t="s">
        <v>227</v>
      </c>
      <c r="L4" s="194" t="s">
        <v>443</v>
      </c>
      <c r="M4" s="194" t="s">
        <v>228</v>
      </c>
      <c r="N4" s="194" t="s">
        <v>444</v>
      </c>
      <c r="O4" s="194" t="s">
        <v>229</v>
      </c>
      <c r="P4" s="168" t="s">
        <v>445</v>
      </c>
    </row>
    <row r="5" spans="2:16" ht="16.5" customHeight="1" x14ac:dyDescent="0.15">
      <c r="B5" s="855" t="s">
        <v>134</v>
      </c>
      <c r="C5" s="146" t="s">
        <v>315</v>
      </c>
      <c r="D5" s="360" t="s">
        <v>387</v>
      </c>
      <c r="E5" s="146">
        <v>50</v>
      </c>
      <c r="F5" s="146" t="s">
        <v>230</v>
      </c>
      <c r="G5" s="146">
        <v>2160000</v>
      </c>
      <c r="H5" s="453">
        <v>0</v>
      </c>
      <c r="I5" s="146">
        <f>G5*(1-H5)</f>
        <v>2160000</v>
      </c>
      <c r="J5" s="146" t="s">
        <v>401</v>
      </c>
      <c r="K5" s="454">
        <f>10/100</f>
        <v>0.1</v>
      </c>
      <c r="L5" s="152">
        <f>I5*K5</f>
        <v>216000</v>
      </c>
      <c r="M5" s="204">
        <v>0</v>
      </c>
      <c r="N5" s="152">
        <f t="shared" ref="N5:N6" si="0">L5*M5/100</f>
        <v>0</v>
      </c>
      <c r="O5" s="152">
        <v>24</v>
      </c>
      <c r="P5" s="63">
        <f t="shared" ref="P5:P6" si="1">IF(O5="","",(L5-N5)/O5)</f>
        <v>9000</v>
      </c>
    </row>
    <row r="6" spans="2:16" x14ac:dyDescent="0.15">
      <c r="B6" s="856"/>
      <c r="C6" s="360" t="s">
        <v>384</v>
      </c>
      <c r="D6" s="360" t="s">
        <v>385</v>
      </c>
      <c r="E6" s="360">
        <v>100</v>
      </c>
      <c r="F6" s="455" t="s">
        <v>386</v>
      </c>
      <c r="G6" s="360">
        <f>43200*E6</f>
        <v>4320000</v>
      </c>
      <c r="H6" s="456">
        <v>0</v>
      </c>
      <c r="I6" s="360">
        <f t="shared" ref="I6" si="2">G6*(1-H6)</f>
        <v>4320000</v>
      </c>
      <c r="J6" s="146" t="s">
        <v>388</v>
      </c>
      <c r="K6" s="454">
        <f>10/3000</f>
        <v>3.3333333333333335E-3</v>
      </c>
      <c r="L6" s="152">
        <f t="shared" ref="L6" si="3">I6*K6</f>
        <v>14400.000000000002</v>
      </c>
      <c r="M6" s="204">
        <v>0</v>
      </c>
      <c r="N6" s="152">
        <f t="shared" si="0"/>
        <v>0</v>
      </c>
      <c r="O6" s="152">
        <v>24</v>
      </c>
      <c r="P6" s="361">
        <f t="shared" si="1"/>
        <v>600.00000000000011</v>
      </c>
    </row>
    <row r="7" spans="2:16" x14ac:dyDescent="0.15">
      <c r="B7" s="856"/>
      <c r="C7" s="202" t="s">
        <v>316</v>
      </c>
      <c r="D7" s="202" t="s">
        <v>231</v>
      </c>
      <c r="E7" s="202">
        <v>200</v>
      </c>
      <c r="F7" s="202" t="s">
        <v>230</v>
      </c>
      <c r="G7" s="202">
        <f>6000000*E7/1000</f>
        <v>1200000</v>
      </c>
      <c r="H7" s="203">
        <v>0.5</v>
      </c>
      <c r="I7" s="202">
        <f t="shared" ref="I7" si="4">G7*(1-H7)</f>
        <v>600000</v>
      </c>
      <c r="J7" s="146" t="s">
        <v>388</v>
      </c>
      <c r="K7" s="454">
        <f>10/3000</f>
        <v>3.3333333333333335E-3</v>
      </c>
      <c r="L7" s="152">
        <f>I7*K7</f>
        <v>2000.0000000000002</v>
      </c>
      <c r="M7" s="204">
        <v>0</v>
      </c>
      <c r="N7" s="152">
        <f>L7*M7/100</f>
        <v>0</v>
      </c>
      <c r="O7" s="152">
        <v>10</v>
      </c>
      <c r="P7" s="63">
        <f t="shared" ref="P7" si="5">IF(O7="","",(L7-N7)/O7)</f>
        <v>200.00000000000003</v>
      </c>
    </row>
    <row r="8" spans="2:16" x14ac:dyDescent="0.15">
      <c r="B8" s="856"/>
      <c r="C8" s="146"/>
      <c r="D8" s="146"/>
      <c r="E8" s="146"/>
      <c r="F8" s="146"/>
      <c r="G8" s="146"/>
      <c r="H8" s="453"/>
      <c r="I8" s="146"/>
      <c r="J8" s="146"/>
      <c r="K8" s="454"/>
      <c r="L8" s="152"/>
      <c r="M8" s="204"/>
      <c r="N8" s="152"/>
      <c r="O8" s="152"/>
      <c r="P8" s="63"/>
    </row>
    <row r="9" spans="2:16" x14ac:dyDescent="0.15">
      <c r="B9" s="856"/>
      <c r="C9" s="152"/>
      <c r="D9" s="152"/>
      <c r="E9" s="152"/>
      <c r="F9" s="152"/>
      <c r="G9" s="152"/>
      <c r="H9" s="204"/>
      <c r="I9" s="152"/>
      <c r="J9" s="152"/>
      <c r="K9" s="457"/>
      <c r="L9" s="152"/>
      <c r="M9" s="204"/>
      <c r="N9" s="152"/>
      <c r="O9" s="152"/>
      <c r="P9" s="63"/>
    </row>
    <row r="10" spans="2:16" x14ac:dyDescent="0.15">
      <c r="B10" s="857"/>
      <c r="C10" s="458" t="s">
        <v>41</v>
      </c>
      <c r="D10" s="459"/>
      <c r="E10" s="459"/>
      <c r="F10" s="460"/>
      <c r="G10" s="459">
        <f>SUM(G5:G9)</f>
        <v>7680000</v>
      </c>
      <c r="H10" s="459"/>
      <c r="I10" s="459">
        <f>SUM(I5:I9)</f>
        <v>7080000</v>
      </c>
      <c r="J10" s="459"/>
      <c r="K10" s="461"/>
      <c r="L10" s="459">
        <f>SUM(L5:L9)</f>
        <v>232400</v>
      </c>
      <c r="M10" s="459"/>
      <c r="N10" s="459"/>
      <c r="O10" s="459"/>
      <c r="P10" s="462">
        <f>SUM(P5:P9)</f>
        <v>9800</v>
      </c>
    </row>
    <row r="11" spans="2:16" x14ac:dyDescent="0.15">
      <c r="B11" s="294"/>
      <c r="C11" s="230" t="s">
        <v>283</v>
      </c>
      <c r="D11" s="230" t="s">
        <v>305</v>
      </c>
      <c r="E11" s="230">
        <v>1</v>
      </c>
      <c r="F11" s="230" t="s">
        <v>78</v>
      </c>
      <c r="G11" s="242">
        <v>2300000</v>
      </c>
      <c r="H11" s="463">
        <v>0.5</v>
      </c>
      <c r="I11" s="146">
        <f>G11*(1-H11)</f>
        <v>1150000</v>
      </c>
      <c r="J11" s="146" t="s">
        <v>388</v>
      </c>
      <c r="K11" s="457">
        <f>10/3000</f>
        <v>3.3333333333333335E-3</v>
      </c>
      <c r="L11" s="146">
        <f>I11*K11</f>
        <v>3833.3333333333335</v>
      </c>
      <c r="M11" s="464">
        <v>0</v>
      </c>
      <c r="N11" s="152">
        <v>0</v>
      </c>
      <c r="O11" s="242">
        <v>7</v>
      </c>
      <c r="P11" s="63">
        <f>IF(O11="","",(L11-N11)/O11)</f>
        <v>547.61904761904759</v>
      </c>
    </row>
    <row r="12" spans="2:16" x14ac:dyDescent="0.15">
      <c r="B12" s="856" t="s">
        <v>135</v>
      </c>
      <c r="C12" s="210" t="s">
        <v>232</v>
      </c>
      <c r="D12" s="211" t="s">
        <v>281</v>
      </c>
      <c r="E12" s="146">
        <v>1</v>
      </c>
      <c r="F12" s="146" t="s">
        <v>78</v>
      </c>
      <c r="G12" s="465">
        <v>300000</v>
      </c>
      <c r="H12" s="453">
        <v>0.5</v>
      </c>
      <c r="I12" s="146">
        <f>G12*(1-H12)</f>
        <v>150000</v>
      </c>
      <c r="J12" s="146" t="s">
        <v>389</v>
      </c>
      <c r="K12" s="457">
        <f>10/100</f>
        <v>0.1</v>
      </c>
      <c r="L12" s="146">
        <f>I12*K12</f>
        <v>15000</v>
      </c>
      <c r="M12" s="464">
        <v>0</v>
      </c>
      <c r="N12" s="152">
        <f>L12*M11</f>
        <v>0</v>
      </c>
      <c r="O12" s="242">
        <v>7</v>
      </c>
      <c r="P12" s="63">
        <f t="shared" ref="P12:P31" si="6">IF(O12="","",(L12-N12)/O12)</f>
        <v>2142.8571428571427</v>
      </c>
    </row>
    <row r="13" spans="2:16" x14ac:dyDescent="0.15">
      <c r="B13" s="856"/>
      <c r="C13" s="210" t="s">
        <v>233</v>
      </c>
      <c r="D13" s="211" t="s">
        <v>282</v>
      </c>
      <c r="E13" s="146">
        <v>1</v>
      </c>
      <c r="F13" s="146" t="s">
        <v>78</v>
      </c>
      <c r="G13" s="465">
        <v>650000</v>
      </c>
      <c r="H13" s="453">
        <v>0.5</v>
      </c>
      <c r="I13" s="146">
        <f>G13*(1-H13)</f>
        <v>325000</v>
      </c>
      <c r="J13" s="146" t="s">
        <v>388</v>
      </c>
      <c r="K13" s="457">
        <f>10/3000</f>
        <v>3.3333333333333335E-3</v>
      </c>
      <c r="L13" s="146">
        <f t="shared" ref="L13:L22" si="7">I13*K13</f>
        <v>1083.3333333333335</v>
      </c>
      <c r="M13" s="464">
        <v>0</v>
      </c>
      <c r="N13" s="152">
        <f t="shared" ref="N13:N22" si="8">L13*M13</f>
        <v>0</v>
      </c>
      <c r="O13" s="242">
        <v>7</v>
      </c>
      <c r="P13" s="63">
        <f t="shared" si="6"/>
        <v>154.76190476190479</v>
      </c>
    </row>
    <row r="14" spans="2:16" x14ac:dyDescent="0.15">
      <c r="B14" s="856"/>
      <c r="C14" s="212" t="s">
        <v>234</v>
      </c>
      <c r="D14" s="466" t="s">
        <v>235</v>
      </c>
      <c r="E14" s="146">
        <v>1</v>
      </c>
      <c r="F14" s="146" t="s">
        <v>78</v>
      </c>
      <c r="G14" s="465">
        <v>250000</v>
      </c>
      <c r="H14" s="453">
        <v>0.5</v>
      </c>
      <c r="I14" s="146">
        <f t="shared" ref="I14:I22" si="9">G14*(1-H14)</f>
        <v>125000</v>
      </c>
      <c r="J14" s="146" t="s">
        <v>389</v>
      </c>
      <c r="K14" s="457">
        <f t="shared" ref="K14:K21" si="10">10/100</f>
        <v>0.1</v>
      </c>
      <c r="L14" s="146">
        <f t="shared" si="7"/>
        <v>12500</v>
      </c>
      <c r="M14" s="204">
        <v>0</v>
      </c>
      <c r="N14" s="152">
        <f t="shared" si="8"/>
        <v>0</v>
      </c>
      <c r="O14" s="242">
        <v>7</v>
      </c>
      <c r="P14" s="63">
        <f t="shared" si="6"/>
        <v>1785.7142857142858</v>
      </c>
    </row>
    <row r="15" spans="2:16" x14ac:dyDescent="0.15">
      <c r="B15" s="856"/>
      <c r="C15" s="212" t="s">
        <v>236</v>
      </c>
      <c r="D15" s="466" t="s">
        <v>237</v>
      </c>
      <c r="E15" s="146">
        <v>1</v>
      </c>
      <c r="F15" s="146" t="s">
        <v>78</v>
      </c>
      <c r="G15" s="465">
        <v>240000</v>
      </c>
      <c r="H15" s="453">
        <v>0.5</v>
      </c>
      <c r="I15" s="146">
        <f t="shared" si="9"/>
        <v>120000</v>
      </c>
      <c r="J15" s="146" t="s">
        <v>389</v>
      </c>
      <c r="K15" s="457">
        <f t="shared" si="10"/>
        <v>0.1</v>
      </c>
      <c r="L15" s="146">
        <f t="shared" si="7"/>
        <v>12000</v>
      </c>
      <c r="M15" s="204">
        <v>0</v>
      </c>
      <c r="N15" s="152">
        <f t="shared" si="8"/>
        <v>0</v>
      </c>
      <c r="O15" s="242">
        <v>7</v>
      </c>
      <c r="P15" s="63">
        <f t="shared" si="6"/>
        <v>1714.2857142857142</v>
      </c>
    </row>
    <row r="16" spans="2:16" ht="27" x14ac:dyDescent="0.15">
      <c r="B16" s="856"/>
      <c r="C16" s="212" t="s">
        <v>238</v>
      </c>
      <c r="D16" s="467" t="s">
        <v>239</v>
      </c>
      <c r="E16" s="146">
        <v>1</v>
      </c>
      <c r="F16" s="146" t="s">
        <v>78</v>
      </c>
      <c r="G16" s="465">
        <v>150000</v>
      </c>
      <c r="H16" s="453">
        <v>0.5</v>
      </c>
      <c r="I16" s="146">
        <f t="shared" si="9"/>
        <v>75000</v>
      </c>
      <c r="J16" s="146" t="s">
        <v>389</v>
      </c>
      <c r="K16" s="457">
        <f t="shared" si="10"/>
        <v>0.1</v>
      </c>
      <c r="L16" s="146">
        <f t="shared" si="7"/>
        <v>7500</v>
      </c>
      <c r="M16" s="204">
        <v>0</v>
      </c>
      <c r="N16" s="152">
        <f t="shared" si="8"/>
        <v>0</v>
      </c>
      <c r="O16" s="242">
        <v>7</v>
      </c>
      <c r="P16" s="63">
        <f t="shared" si="6"/>
        <v>1071.4285714285713</v>
      </c>
    </row>
    <row r="17" spans="2:16" x14ac:dyDescent="0.15">
      <c r="B17" s="856"/>
      <c r="C17" s="212" t="s">
        <v>240</v>
      </c>
      <c r="D17" s="466" t="s">
        <v>241</v>
      </c>
      <c r="E17" s="146">
        <v>1</v>
      </c>
      <c r="F17" s="146" t="s">
        <v>78</v>
      </c>
      <c r="G17" s="465">
        <v>607000</v>
      </c>
      <c r="H17" s="453">
        <v>0.5</v>
      </c>
      <c r="I17" s="146">
        <f t="shared" si="9"/>
        <v>303500</v>
      </c>
      <c r="J17" s="146" t="s">
        <v>389</v>
      </c>
      <c r="K17" s="457">
        <f t="shared" si="10"/>
        <v>0.1</v>
      </c>
      <c r="L17" s="146">
        <f t="shared" si="7"/>
        <v>30350</v>
      </c>
      <c r="M17" s="204">
        <v>0</v>
      </c>
      <c r="N17" s="152">
        <f t="shared" si="8"/>
        <v>0</v>
      </c>
      <c r="O17" s="242">
        <v>7</v>
      </c>
      <c r="P17" s="63">
        <f t="shared" si="6"/>
        <v>4335.7142857142853</v>
      </c>
    </row>
    <row r="18" spans="2:16" x14ac:dyDescent="0.15">
      <c r="B18" s="856"/>
      <c r="C18" s="212" t="s">
        <v>242</v>
      </c>
      <c r="D18" s="466" t="s">
        <v>243</v>
      </c>
      <c r="E18" s="146">
        <v>2</v>
      </c>
      <c r="F18" s="146" t="s">
        <v>78</v>
      </c>
      <c r="G18" s="465">
        <v>744000</v>
      </c>
      <c r="H18" s="453">
        <v>0.5</v>
      </c>
      <c r="I18" s="146">
        <f>G18*(1-H18)</f>
        <v>372000</v>
      </c>
      <c r="J18" s="146" t="s">
        <v>389</v>
      </c>
      <c r="K18" s="457">
        <f t="shared" si="10"/>
        <v>0.1</v>
      </c>
      <c r="L18" s="146">
        <f t="shared" si="7"/>
        <v>37200</v>
      </c>
      <c r="M18" s="204">
        <v>0</v>
      </c>
      <c r="N18" s="152">
        <f t="shared" si="8"/>
        <v>0</v>
      </c>
      <c r="O18" s="242">
        <v>7</v>
      </c>
      <c r="P18" s="63">
        <f t="shared" si="6"/>
        <v>5314.2857142857147</v>
      </c>
    </row>
    <row r="19" spans="2:16" x14ac:dyDescent="0.15">
      <c r="B19" s="856"/>
      <c r="C19" s="212" t="s">
        <v>244</v>
      </c>
      <c r="D19" s="466" t="s">
        <v>245</v>
      </c>
      <c r="E19" s="146">
        <v>1</v>
      </c>
      <c r="F19" s="146" t="s">
        <v>78</v>
      </c>
      <c r="G19" s="465">
        <v>490000</v>
      </c>
      <c r="H19" s="453">
        <v>0.5</v>
      </c>
      <c r="I19" s="146">
        <f t="shared" si="9"/>
        <v>245000</v>
      </c>
      <c r="J19" s="146" t="s">
        <v>389</v>
      </c>
      <c r="K19" s="457">
        <f t="shared" si="10"/>
        <v>0.1</v>
      </c>
      <c r="L19" s="146">
        <f>I19*K19</f>
        <v>24500</v>
      </c>
      <c r="M19" s="204">
        <v>0</v>
      </c>
      <c r="N19" s="152">
        <f t="shared" si="8"/>
        <v>0</v>
      </c>
      <c r="O19" s="242">
        <v>7</v>
      </c>
      <c r="P19" s="63">
        <f t="shared" si="6"/>
        <v>3500</v>
      </c>
    </row>
    <row r="20" spans="2:16" x14ac:dyDescent="0.15">
      <c r="B20" s="856"/>
      <c r="C20" s="212" t="s">
        <v>246</v>
      </c>
      <c r="D20" s="466" t="s">
        <v>247</v>
      </c>
      <c r="E20" s="146">
        <v>2</v>
      </c>
      <c r="F20" s="146" t="s">
        <v>78</v>
      </c>
      <c r="G20" s="465">
        <v>276000</v>
      </c>
      <c r="H20" s="453">
        <v>0.5</v>
      </c>
      <c r="I20" s="146">
        <f t="shared" si="9"/>
        <v>138000</v>
      </c>
      <c r="J20" s="146" t="s">
        <v>389</v>
      </c>
      <c r="K20" s="457">
        <f t="shared" si="10"/>
        <v>0.1</v>
      </c>
      <c r="L20" s="146">
        <f t="shared" si="7"/>
        <v>13800</v>
      </c>
      <c r="M20" s="204">
        <v>0</v>
      </c>
      <c r="N20" s="152">
        <f t="shared" si="8"/>
        <v>0</v>
      </c>
      <c r="O20" s="242">
        <v>7</v>
      </c>
      <c r="P20" s="63">
        <f t="shared" si="6"/>
        <v>1971.4285714285713</v>
      </c>
    </row>
    <row r="21" spans="2:16" x14ac:dyDescent="0.15">
      <c r="B21" s="856"/>
      <c r="C21" s="212" t="s">
        <v>248</v>
      </c>
      <c r="D21" s="295" t="s">
        <v>249</v>
      </c>
      <c r="E21" s="295">
        <v>1</v>
      </c>
      <c r="F21" s="146" t="s">
        <v>78</v>
      </c>
      <c r="G21" s="465">
        <v>100000</v>
      </c>
      <c r="H21" s="453">
        <v>0.5</v>
      </c>
      <c r="I21" s="146">
        <f t="shared" si="9"/>
        <v>50000</v>
      </c>
      <c r="J21" s="146" t="s">
        <v>389</v>
      </c>
      <c r="K21" s="457">
        <f t="shared" si="10"/>
        <v>0.1</v>
      </c>
      <c r="L21" s="146">
        <f t="shared" si="7"/>
        <v>5000</v>
      </c>
      <c r="M21" s="204">
        <v>0</v>
      </c>
      <c r="N21" s="152">
        <f t="shared" si="8"/>
        <v>0</v>
      </c>
      <c r="O21" s="242">
        <v>7</v>
      </c>
      <c r="P21" s="63">
        <f t="shared" si="6"/>
        <v>714.28571428571433</v>
      </c>
    </row>
    <row r="22" spans="2:16" x14ac:dyDescent="0.15">
      <c r="B22" s="856"/>
      <c r="C22" s="146" t="s">
        <v>313</v>
      </c>
      <c r="D22" s="296"/>
      <c r="E22" s="296">
        <v>1</v>
      </c>
      <c r="F22" s="297" t="s">
        <v>314</v>
      </c>
      <c r="G22" s="297">
        <v>920000</v>
      </c>
      <c r="H22" s="468">
        <v>0</v>
      </c>
      <c r="I22" s="297">
        <f t="shared" si="9"/>
        <v>920000</v>
      </c>
      <c r="J22" s="146" t="s">
        <v>425</v>
      </c>
      <c r="K22" s="457">
        <f>10/3000</f>
        <v>3.3333333333333335E-3</v>
      </c>
      <c r="L22" s="297">
        <f t="shared" si="7"/>
        <v>3066.666666666667</v>
      </c>
      <c r="M22" s="469">
        <v>0</v>
      </c>
      <c r="N22" s="470">
        <f t="shared" si="8"/>
        <v>0</v>
      </c>
      <c r="O22" s="470">
        <v>4</v>
      </c>
      <c r="P22" s="471">
        <f t="shared" si="6"/>
        <v>766.66666666666674</v>
      </c>
    </row>
    <row r="23" spans="2:16" x14ac:dyDescent="0.15">
      <c r="B23" s="856"/>
      <c r="C23" s="472"/>
      <c r="D23" s="72"/>
      <c r="E23" s="72"/>
      <c r="F23" s="72"/>
      <c r="G23" s="72"/>
      <c r="H23" s="473"/>
      <c r="I23" s="72"/>
      <c r="J23" s="72"/>
      <c r="K23" s="474"/>
      <c r="L23" s="72"/>
      <c r="M23" s="473"/>
      <c r="N23" s="72"/>
      <c r="O23" s="72"/>
      <c r="P23" s="475" t="str">
        <f t="shared" si="6"/>
        <v/>
      </c>
    </row>
    <row r="24" spans="2:16" x14ac:dyDescent="0.15">
      <c r="B24" s="856"/>
      <c r="C24" s="146"/>
      <c r="D24" s="476"/>
      <c r="E24" s="476"/>
      <c r="F24" s="476"/>
      <c r="G24" s="476"/>
      <c r="H24" s="477"/>
      <c r="I24" s="476"/>
      <c r="J24" s="476"/>
      <c r="K24" s="478"/>
      <c r="L24" s="476"/>
      <c r="M24" s="204"/>
      <c r="N24" s="152"/>
      <c r="O24" s="152"/>
      <c r="P24" s="63" t="str">
        <f t="shared" si="6"/>
        <v/>
      </c>
    </row>
    <row r="25" spans="2:16" x14ac:dyDescent="0.15">
      <c r="B25" s="856"/>
      <c r="C25" s="146"/>
      <c r="D25" s="146"/>
      <c r="E25" s="146"/>
      <c r="F25" s="146"/>
      <c r="G25" s="146"/>
      <c r="H25" s="453"/>
      <c r="I25" s="146"/>
      <c r="J25" s="146"/>
      <c r="K25" s="454"/>
      <c r="L25" s="146"/>
      <c r="M25" s="204"/>
      <c r="N25" s="152"/>
      <c r="O25" s="152"/>
      <c r="P25" s="63" t="str">
        <f t="shared" si="6"/>
        <v/>
      </c>
    </row>
    <row r="26" spans="2:16" x14ac:dyDescent="0.15">
      <c r="B26" s="856"/>
      <c r="C26" s="146"/>
      <c r="D26" s="146"/>
      <c r="E26" s="146"/>
      <c r="F26" s="146"/>
      <c r="G26" s="146"/>
      <c r="H26" s="453"/>
      <c r="I26" s="146"/>
      <c r="J26" s="146"/>
      <c r="K26" s="454"/>
      <c r="L26" s="146"/>
      <c r="M26" s="204"/>
      <c r="N26" s="152"/>
      <c r="O26" s="152"/>
      <c r="P26" s="63" t="str">
        <f t="shared" si="6"/>
        <v/>
      </c>
    </row>
    <row r="27" spans="2:16" x14ac:dyDescent="0.15">
      <c r="B27" s="856"/>
      <c r="C27" s="146"/>
      <c r="D27" s="146"/>
      <c r="E27" s="146"/>
      <c r="F27" s="146"/>
      <c r="G27" s="146"/>
      <c r="H27" s="453"/>
      <c r="I27" s="146"/>
      <c r="J27" s="146"/>
      <c r="K27" s="454"/>
      <c r="L27" s="146"/>
      <c r="M27" s="204"/>
      <c r="N27" s="152"/>
      <c r="O27" s="152"/>
      <c r="P27" s="63" t="str">
        <f t="shared" si="6"/>
        <v/>
      </c>
    </row>
    <row r="28" spans="2:16" x14ac:dyDescent="0.15">
      <c r="B28" s="856"/>
      <c r="C28" s="146"/>
      <c r="D28" s="146"/>
      <c r="E28" s="146"/>
      <c r="F28" s="146"/>
      <c r="G28" s="146"/>
      <c r="H28" s="453"/>
      <c r="I28" s="146"/>
      <c r="J28" s="146"/>
      <c r="K28" s="454"/>
      <c r="L28" s="146"/>
      <c r="M28" s="204"/>
      <c r="N28" s="152"/>
      <c r="O28" s="152"/>
      <c r="P28" s="63" t="str">
        <f t="shared" si="6"/>
        <v/>
      </c>
    </row>
    <row r="29" spans="2:16" x14ac:dyDescent="0.15">
      <c r="B29" s="856"/>
      <c r="C29" s="146"/>
      <c r="D29" s="146"/>
      <c r="E29" s="146"/>
      <c r="F29" s="146"/>
      <c r="G29" s="146"/>
      <c r="H29" s="453"/>
      <c r="I29" s="146"/>
      <c r="J29" s="146"/>
      <c r="K29" s="454"/>
      <c r="L29" s="146"/>
      <c r="M29" s="204"/>
      <c r="N29" s="152"/>
      <c r="O29" s="152"/>
      <c r="P29" s="63" t="str">
        <f t="shared" si="6"/>
        <v/>
      </c>
    </row>
    <row r="30" spans="2:16" x14ac:dyDescent="0.15">
      <c r="B30" s="856"/>
      <c r="C30" s="146"/>
      <c r="D30" s="146"/>
      <c r="E30" s="479"/>
      <c r="F30" s="146"/>
      <c r="G30" s="146"/>
      <c r="H30" s="453"/>
      <c r="I30" s="146"/>
      <c r="J30" s="146"/>
      <c r="K30" s="454"/>
      <c r="L30" s="146"/>
      <c r="M30" s="204"/>
      <c r="N30" s="152"/>
      <c r="O30" s="152"/>
      <c r="P30" s="63" t="str">
        <f t="shared" si="6"/>
        <v/>
      </c>
    </row>
    <row r="31" spans="2:16" x14ac:dyDescent="0.15">
      <c r="B31" s="856"/>
      <c r="C31" s="196"/>
      <c r="D31" s="196"/>
      <c r="E31" s="213"/>
      <c r="F31" s="196"/>
      <c r="G31" s="196"/>
      <c r="H31" s="197"/>
      <c r="I31" s="196"/>
      <c r="J31" s="196"/>
      <c r="K31" s="198"/>
      <c r="L31" s="196"/>
      <c r="M31" s="200"/>
      <c r="N31" s="199"/>
      <c r="O31" s="199"/>
      <c r="P31" s="201" t="str">
        <f t="shared" si="6"/>
        <v/>
      </c>
    </row>
    <row r="32" spans="2:16" x14ac:dyDescent="0.15">
      <c r="B32" s="856"/>
      <c r="C32" s="214" t="s">
        <v>42</v>
      </c>
      <c r="D32" s="214"/>
      <c r="E32" s="214"/>
      <c r="F32" s="215"/>
      <c r="G32" s="214">
        <f>SUM(G12:G31)</f>
        <v>4727000</v>
      </c>
      <c r="H32" s="214"/>
      <c r="I32" s="214">
        <f>SUM(I12:I31)</f>
        <v>2823500</v>
      </c>
      <c r="J32" s="214"/>
      <c r="K32" s="216"/>
      <c r="L32" s="214">
        <f>SUM(L12:L31)</f>
        <v>162000</v>
      </c>
      <c r="M32" s="206"/>
      <c r="N32" s="206"/>
      <c r="O32" s="206"/>
      <c r="P32" s="209">
        <f>SUM(P11:P31)</f>
        <v>24019.047619047622</v>
      </c>
    </row>
    <row r="33" spans="2:16" ht="13.5" customHeight="1" x14ac:dyDescent="0.15">
      <c r="B33" s="855" t="s">
        <v>101</v>
      </c>
      <c r="C33" s="196"/>
      <c r="D33" s="196"/>
      <c r="E33" s="196"/>
      <c r="F33" s="7"/>
      <c r="G33" s="196"/>
      <c r="H33" s="217"/>
      <c r="I33" s="196"/>
      <c r="J33" s="196"/>
      <c r="K33" s="198"/>
      <c r="L33" s="196"/>
      <c r="M33" s="218"/>
      <c r="N33" s="199"/>
      <c r="O33" s="199"/>
      <c r="P33" s="201" t="str">
        <f>IF(O33="","",(L33-N33)/O33)</f>
        <v/>
      </c>
    </row>
    <row r="34" spans="2:16" x14ac:dyDescent="0.15">
      <c r="B34" s="856"/>
      <c r="C34" s="199"/>
      <c r="D34" s="199"/>
      <c r="E34" s="199"/>
      <c r="F34" s="219"/>
      <c r="G34" s="199"/>
      <c r="H34" s="218"/>
      <c r="I34" s="199"/>
      <c r="J34" s="199"/>
      <c r="K34" s="205"/>
      <c r="L34" s="199"/>
      <c r="M34" s="218"/>
      <c r="N34" s="199"/>
      <c r="O34" s="199"/>
      <c r="P34" s="201" t="str">
        <f>IF(O34="","",(L34-N34)/O34)</f>
        <v/>
      </c>
    </row>
    <row r="35" spans="2:16" x14ac:dyDescent="0.15">
      <c r="B35" s="856"/>
      <c r="C35" s="199"/>
      <c r="D35" s="199"/>
      <c r="E35" s="199"/>
      <c r="F35" s="219"/>
      <c r="G35" s="199"/>
      <c r="H35" s="218"/>
      <c r="I35" s="199"/>
      <c r="J35" s="199"/>
      <c r="K35" s="205"/>
      <c r="L35" s="199"/>
      <c r="M35" s="218"/>
      <c r="N35" s="199"/>
      <c r="O35" s="199"/>
      <c r="P35" s="201" t="str">
        <f>IF(O35="","",(L35-N35)/O35)</f>
        <v/>
      </c>
    </row>
    <row r="36" spans="2:16" x14ac:dyDescent="0.15">
      <c r="B36" s="858"/>
      <c r="C36" s="220" t="s">
        <v>42</v>
      </c>
      <c r="D36" s="206"/>
      <c r="E36" s="206"/>
      <c r="F36" s="207"/>
      <c r="G36" s="206">
        <f>SUM(G33:G35)</f>
        <v>0</v>
      </c>
      <c r="H36" s="206"/>
      <c r="I36" s="206">
        <f>SUM(I33:I35)</f>
        <v>0</v>
      </c>
      <c r="J36" s="206"/>
      <c r="K36" s="208"/>
      <c r="L36" s="206">
        <f>SUM(L33:L35)</f>
        <v>0</v>
      </c>
      <c r="M36" s="206"/>
      <c r="N36" s="206"/>
      <c r="O36" s="206"/>
      <c r="P36" s="209">
        <f>SUM(P33:P35)</f>
        <v>0</v>
      </c>
    </row>
    <row r="37" spans="2:16" ht="14.25" thickBot="1" x14ac:dyDescent="0.2">
      <c r="B37" s="221"/>
      <c r="C37" s="222" t="s">
        <v>250</v>
      </c>
      <c r="D37" s="223"/>
      <c r="E37" s="223"/>
      <c r="F37" s="224"/>
      <c r="G37" s="223">
        <f>G10+G32+G36</f>
        <v>12407000</v>
      </c>
      <c r="H37" s="223"/>
      <c r="I37" s="223">
        <f>I10+I32+I36</f>
        <v>9903500</v>
      </c>
      <c r="J37" s="223"/>
      <c r="K37" s="225"/>
      <c r="L37" s="223">
        <f>L10+L32+L36</f>
        <v>394400</v>
      </c>
      <c r="M37" s="223"/>
      <c r="N37" s="223"/>
      <c r="O37" s="223"/>
      <c r="P37" s="226">
        <f>P10+P32+P36</f>
        <v>33819.047619047618</v>
      </c>
    </row>
    <row r="39" spans="2:16" ht="11.25" customHeight="1" x14ac:dyDescent="0.15"/>
  </sheetData>
  <mergeCells count="9">
    <mergeCell ref="J3:J4"/>
    <mergeCell ref="B5:B10"/>
    <mergeCell ref="B12:B32"/>
    <mergeCell ref="B33:B36"/>
    <mergeCell ref="F2:G2"/>
    <mergeCell ref="B3:B4"/>
    <mergeCell ref="C3:C4"/>
    <mergeCell ref="D3:D4"/>
    <mergeCell ref="E3:F3"/>
  </mergeCells>
  <phoneticPr fontId="4"/>
  <pageMargins left="0.78740157480314965" right="0.78740157480314965" top="0.78740157480314965" bottom="0.78740157480314965" header="0.39370078740157483" footer="0.39370078740157483"/>
  <pageSetup paperSize="9" scale="59" orientation="landscape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9"/>
  <sheetViews>
    <sheetView zoomScale="75" zoomScaleNormal="75" zoomScaleSheetLayoutView="80" workbookViewId="0"/>
  </sheetViews>
  <sheetFormatPr defaultColWidth="10.875" defaultRowHeight="13.5" x14ac:dyDescent="0.15"/>
  <cols>
    <col min="1" max="1" width="1.625" style="33" customWidth="1"/>
    <col min="2" max="2" width="5.875" style="33" customWidth="1"/>
    <col min="3" max="3" width="10.625" style="33" customWidth="1"/>
    <col min="4" max="4" width="12.375" style="33" customWidth="1"/>
    <col min="5" max="5" width="14.625" style="33" customWidth="1"/>
    <col min="6" max="7" width="15.875" style="33" customWidth="1"/>
    <col min="8" max="8" width="10.875" style="33"/>
    <col min="9" max="9" width="11.375" style="33" bestFit="1" customWidth="1"/>
    <col min="10" max="10" width="13.375" style="33" customWidth="1"/>
    <col min="11" max="11" width="7.125" style="33" customWidth="1"/>
    <col min="12" max="12" width="15.375" style="33" customWidth="1"/>
    <col min="13" max="13" width="9.375" style="33" bestFit="1" customWidth="1"/>
    <col min="14" max="14" width="10.875" style="33"/>
    <col min="15" max="15" width="7.25" style="33" customWidth="1"/>
    <col min="16" max="16" width="9.625" style="33" customWidth="1"/>
    <col min="17" max="17" width="10.875" style="33" customWidth="1"/>
    <col min="18" max="18" width="7.5" style="33" customWidth="1"/>
    <col min="19" max="19" width="9.125" style="33" customWidth="1"/>
    <col min="20" max="16384" width="10.875" style="33"/>
  </cols>
  <sheetData>
    <row r="1" spans="2:19" s="34" customFormat="1" ht="9.9499999999999993" customHeight="1" x14ac:dyDescent="0.15"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2:19" s="34" customFormat="1" ht="24.95" customHeight="1" thickBot="1" x14ac:dyDescent="0.2">
      <c r="B2" s="3" t="s">
        <v>485</v>
      </c>
      <c r="H2" s="35" t="s">
        <v>171</v>
      </c>
      <c r="I2" s="3" t="s">
        <v>206</v>
      </c>
      <c r="K2" s="35" t="s">
        <v>172</v>
      </c>
      <c r="L2" s="3" t="s">
        <v>311</v>
      </c>
      <c r="N2" s="33"/>
      <c r="O2" s="33"/>
      <c r="Q2" s="4"/>
      <c r="R2" s="4"/>
    </row>
    <row r="3" spans="2:19" s="34" customFormat="1" ht="18" customHeight="1" x14ac:dyDescent="0.15">
      <c r="B3" s="881" t="s">
        <v>17</v>
      </c>
      <c r="C3" s="882"/>
      <c r="D3" s="882"/>
      <c r="E3" s="883"/>
      <c r="F3" s="58" t="s">
        <v>18</v>
      </c>
      <c r="G3" s="37"/>
      <c r="H3" s="38" t="s">
        <v>19</v>
      </c>
      <c r="I3" s="36"/>
      <c r="J3" s="36"/>
      <c r="K3" s="884" t="s">
        <v>149</v>
      </c>
      <c r="L3" s="885"/>
      <c r="M3" s="885"/>
      <c r="N3" s="885"/>
      <c r="O3" s="885"/>
      <c r="P3" s="885"/>
      <c r="Q3" s="885"/>
      <c r="R3" s="885"/>
      <c r="S3" s="886"/>
    </row>
    <row r="4" spans="2:19" s="34" customFormat="1" ht="18" customHeight="1" x14ac:dyDescent="0.15">
      <c r="B4" s="879" t="s">
        <v>20</v>
      </c>
      <c r="C4" s="880"/>
      <c r="D4" s="103" t="s">
        <v>144</v>
      </c>
      <c r="E4" s="107"/>
      <c r="F4" s="105">
        <f>R11</f>
        <v>763455</v>
      </c>
      <c r="G4" s="893" t="s">
        <v>337</v>
      </c>
      <c r="H4" s="894"/>
      <c r="I4" s="894"/>
      <c r="J4" s="895"/>
      <c r="K4" s="589" t="s">
        <v>176</v>
      </c>
      <c r="L4" s="518" t="s">
        <v>177</v>
      </c>
      <c r="M4" s="584" t="s">
        <v>21</v>
      </c>
      <c r="N4" s="584" t="s">
        <v>20</v>
      </c>
      <c r="O4" s="518" t="s">
        <v>176</v>
      </c>
      <c r="P4" s="518" t="s">
        <v>178</v>
      </c>
      <c r="Q4" s="584" t="s">
        <v>21</v>
      </c>
      <c r="R4" s="889" t="s">
        <v>20</v>
      </c>
      <c r="S4" s="890"/>
    </row>
    <row r="5" spans="2:19" s="34" customFormat="1" ht="18" customHeight="1" x14ac:dyDescent="0.15">
      <c r="B5" s="879"/>
      <c r="C5" s="880"/>
      <c r="D5" s="103" t="s">
        <v>71</v>
      </c>
      <c r="E5" s="107"/>
      <c r="F5" s="105">
        <v>0</v>
      </c>
      <c r="G5" s="87"/>
      <c r="H5" s="108"/>
      <c r="I5" s="108"/>
      <c r="J5" s="108"/>
      <c r="K5" s="590">
        <v>8</v>
      </c>
      <c r="L5" s="263">
        <v>800</v>
      </c>
      <c r="M5" s="263">
        <v>311</v>
      </c>
      <c r="N5" s="263">
        <v>359205</v>
      </c>
      <c r="O5" s="263"/>
      <c r="P5" s="263"/>
      <c r="Q5" s="263"/>
      <c r="R5" s="891"/>
      <c r="S5" s="892"/>
    </row>
    <row r="6" spans="2:19" s="34" customFormat="1" ht="18" customHeight="1" x14ac:dyDescent="0.15">
      <c r="B6" s="896" t="s">
        <v>147</v>
      </c>
      <c r="C6" s="899" t="s">
        <v>198</v>
      </c>
      <c r="D6" s="105" t="s">
        <v>45</v>
      </c>
      <c r="E6" s="109"/>
      <c r="F6" s="105">
        <f>P16</f>
        <v>65000</v>
      </c>
      <c r="G6" s="867" t="s">
        <v>136</v>
      </c>
      <c r="H6" s="868"/>
      <c r="I6" s="868"/>
      <c r="J6" s="869"/>
      <c r="K6" s="106">
        <v>9</v>
      </c>
      <c r="L6" s="507">
        <v>1500</v>
      </c>
      <c r="M6" s="263">
        <v>350</v>
      </c>
      <c r="N6" s="263">
        <v>404250</v>
      </c>
      <c r="O6" s="523"/>
      <c r="P6" s="523"/>
      <c r="Q6" s="523"/>
      <c r="R6" s="887"/>
      <c r="S6" s="888"/>
    </row>
    <row r="7" spans="2:19" s="34" customFormat="1" ht="18" customHeight="1" x14ac:dyDescent="0.15">
      <c r="B7" s="897"/>
      <c r="C7" s="900"/>
      <c r="D7" s="105" t="s">
        <v>46</v>
      </c>
      <c r="E7" s="109"/>
      <c r="F7" s="105">
        <f>P23</f>
        <v>34500</v>
      </c>
      <c r="G7" s="867" t="s">
        <v>479</v>
      </c>
      <c r="H7" s="868"/>
      <c r="I7" s="868"/>
      <c r="J7" s="869"/>
      <c r="K7" s="600"/>
      <c r="L7" s="593"/>
      <c r="M7" s="263"/>
      <c r="N7" s="263"/>
      <c r="O7" s="523"/>
      <c r="P7" s="523"/>
      <c r="Q7" s="523"/>
      <c r="R7" s="887"/>
      <c r="S7" s="888"/>
    </row>
    <row r="8" spans="2:19" s="34" customFormat="1" ht="18" customHeight="1" x14ac:dyDescent="0.15">
      <c r="B8" s="897"/>
      <c r="C8" s="900"/>
      <c r="D8" s="105" t="s">
        <v>47</v>
      </c>
      <c r="E8" s="109"/>
      <c r="F8" s="105">
        <f>P29</f>
        <v>48493.100000000006</v>
      </c>
      <c r="G8" s="867" t="s">
        <v>480</v>
      </c>
      <c r="H8" s="868"/>
      <c r="I8" s="868"/>
      <c r="J8" s="869"/>
      <c r="K8" s="601"/>
      <c r="L8" s="263"/>
      <c r="M8" s="263"/>
      <c r="N8" s="263"/>
      <c r="O8" s="523"/>
      <c r="P8" s="523"/>
      <c r="Q8" s="523"/>
      <c r="R8" s="887"/>
      <c r="S8" s="888"/>
    </row>
    <row r="9" spans="2:19" s="34" customFormat="1" ht="18" customHeight="1" x14ac:dyDescent="0.15">
      <c r="B9" s="897"/>
      <c r="C9" s="900"/>
      <c r="D9" s="105" t="s">
        <v>72</v>
      </c>
      <c r="E9" s="109"/>
      <c r="F9" s="105">
        <f>P38</f>
        <v>11115.984</v>
      </c>
      <c r="G9" s="867" t="s">
        <v>481</v>
      </c>
      <c r="H9" s="868"/>
      <c r="I9" s="868"/>
      <c r="J9" s="869"/>
      <c r="K9" s="601"/>
      <c r="L9" s="263"/>
      <c r="M9" s="263"/>
      <c r="N9" s="263"/>
      <c r="O9" s="523"/>
      <c r="P9" s="523"/>
      <c r="Q9" s="523"/>
      <c r="R9" s="887"/>
      <c r="S9" s="888"/>
    </row>
    <row r="10" spans="2:19" s="34" customFormat="1" ht="18" customHeight="1" x14ac:dyDescent="0.15">
      <c r="B10" s="897"/>
      <c r="C10" s="900"/>
      <c r="D10" s="105" t="s">
        <v>48</v>
      </c>
      <c r="E10" s="109"/>
      <c r="F10" s="105">
        <f>'８　白ねぎ算出基礎'!V20</f>
        <v>1100</v>
      </c>
      <c r="G10" s="876"/>
      <c r="H10" s="877"/>
      <c r="I10" s="877"/>
      <c r="J10" s="878"/>
      <c r="K10" s="601"/>
      <c r="L10" s="263"/>
      <c r="M10" s="263"/>
      <c r="N10" s="263"/>
      <c r="O10" s="523"/>
      <c r="P10" s="523"/>
      <c r="Q10" s="523"/>
      <c r="R10" s="887"/>
      <c r="S10" s="888"/>
    </row>
    <row r="11" spans="2:19" s="34" customFormat="1" ht="18" customHeight="1" thickBot="1" x14ac:dyDescent="0.2">
      <c r="B11" s="897"/>
      <c r="C11" s="900"/>
      <c r="D11" s="105" t="s">
        <v>4</v>
      </c>
      <c r="E11" s="109"/>
      <c r="F11" s="105">
        <f>'８　白ねぎ算出基礎'!V34</f>
        <v>45</v>
      </c>
      <c r="G11" s="876"/>
      <c r="H11" s="877"/>
      <c r="I11" s="877"/>
      <c r="J11" s="878"/>
      <c r="K11" s="602"/>
      <c r="L11" s="526"/>
      <c r="M11" s="526"/>
      <c r="N11" s="264"/>
      <c r="O11" s="527" t="s">
        <v>22</v>
      </c>
      <c r="P11" s="603">
        <f>SUM(L5:L11,P5:P10)</f>
        <v>2300</v>
      </c>
      <c r="Q11" s="604">
        <f>R11/P11</f>
        <v>331.93695652173915</v>
      </c>
      <c r="R11" s="922">
        <f>SUM(N5:N11,R5:S10)</f>
        <v>763455</v>
      </c>
      <c r="S11" s="923"/>
    </row>
    <row r="12" spans="2:19" s="34" customFormat="1" ht="18" customHeight="1" thickTop="1" x14ac:dyDescent="0.15">
      <c r="B12" s="897"/>
      <c r="C12" s="900"/>
      <c r="D12" s="105" t="s">
        <v>5</v>
      </c>
      <c r="E12" s="109"/>
      <c r="F12" s="105">
        <v>0</v>
      </c>
      <c r="G12" s="89"/>
      <c r="H12" s="96"/>
      <c r="I12" s="96"/>
      <c r="J12" s="287"/>
      <c r="K12" s="908" t="s">
        <v>148</v>
      </c>
      <c r="L12" s="104" t="s">
        <v>112</v>
      </c>
      <c r="M12" s="583" t="s">
        <v>7</v>
      </c>
      <c r="N12" s="147" t="s">
        <v>179</v>
      </c>
      <c r="O12" s="582" t="s">
        <v>21</v>
      </c>
      <c r="P12" s="582" t="s">
        <v>24</v>
      </c>
      <c r="Q12" s="924" t="s">
        <v>25</v>
      </c>
      <c r="R12" s="925"/>
      <c r="S12" s="926"/>
    </row>
    <row r="13" spans="2:19" s="34" customFormat="1" ht="18" customHeight="1" x14ac:dyDescent="0.15">
      <c r="B13" s="897"/>
      <c r="C13" s="900"/>
      <c r="D13" s="905" t="s">
        <v>49</v>
      </c>
      <c r="E13" s="110" t="s">
        <v>134</v>
      </c>
      <c r="F13" s="105">
        <f>'６　固定資本装備と減価償却費'!L10*'７-１　８～９月どり部門収支'!H13</f>
        <v>2324</v>
      </c>
      <c r="G13" s="577" t="s">
        <v>137</v>
      </c>
      <c r="H13" s="578">
        <v>0.01</v>
      </c>
      <c r="I13" s="911" t="s">
        <v>139</v>
      </c>
      <c r="J13" s="912"/>
      <c r="K13" s="909"/>
      <c r="L13" s="594" t="s">
        <v>345</v>
      </c>
      <c r="M13" s="595" t="s">
        <v>341</v>
      </c>
      <c r="N13" s="605">
        <v>50</v>
      </c>
      <c r="O13" s="595">
        <v>1300</v>
      </c>
      <c r="P13" s="606">
        <f>N13*O13</f>
        <v>65000</v>
      </c>
      <c r="Q13" s="594" t="s">
        <v>410</v>
      </c>
      <c r="R13" s="595"/>
      <c r="S13" s="596"/>
    </row>
    <row r="14" spans="2:19" s="34" customFormat="1" ht="18" customHeight="1" x14ac:dyDescent="0.15">
      <c r="B14" s="897"/>
      <c r="C14" s="900"/>
      <c r="D14" s="906"/>
      <c r="E14" s="110" t="s">
        <v>135</v>
      </c>
      <c r="F14" s="105">
        <f>'６　固定資本装備と減価償却費'!L32*'７-１　８～９月どり部門収支'!H14</f>
        <v>8100</v>
      </c>
      <c r="G14" s="577" t="s">
        <v>137</v>
      </c>
      <c r="H14" s="578">
        <v>0.05</v>
      </c>
      <c r="I14" s="911" t="s">
        <v>139</v>
      </c>
      <c r="J14" s="912"/>
      <c r="K14" s="909"/>
      <c r="L14" s="607"/>
      <c r="M14" s="608"/>
      <c r="N14" s="609"/>
      <c r="O14" s="609"/>
      <c r="P14" s="609"/>
      <c r="Q14" s="597"/>
      <c r="R14" s="598"/>
      <c r="S14" s="599"/>
    </row>
    <row r="15" spans="2:19" s="34" customFormat="1" ht="18" customHeight="1" x14ac:dyDescent="0.15">
      <c r="B15" s="897"/>
      <c r="C15" s="900"/>
      <c r="D15" s="905" t="s">
        <v>73</v>
      </c>
      <c r="E15" s="110" t="s">
        <v>134</v>
      </c>
      <c r="F15" s="105">
        <f>'６　固定資本装備と減価償却費'!P10</f>
        <v>9800</v>
      </c>
      <c r="G15" s="867" t="s">
        <v>139</v>
      </c>
      <c r="H15" s="868"/>
      <c r="I15" s="868"/>
      <c r="J15" s="869"/>
      <c r="K15" s="909"/>
      <c r="L15" s="594"/>
      <c r="M15" s="595"/>
      <c r="N15" s="335"/>
      <c r="O15" s="335"/>
      <c r="P15" s="335"/>
      <c r="Q15" s="595"/>
      <c r="R15" s="595"/>
      <c r="S15" s="596"/>
    </row>
    <row r="16" spans="2:19" s="34" customFormat="1" ht="18" customHeight="1" thickBot="1" x14ac:dyDescent="0.2">
      <c r="B16" s="897"/>
      <c r="C16" s="900"/>
      <c r="D16" s="907"/>
      <c r="E16" s="110" t="s">
        <v>135</v>
      </c>
      <c r="F16" s="105">
        <f>'６　固定資本装備と減価償却費'!P32</f>
        <v>24019.047619047622</v>
      </c>
      <c r="G16" s="867" t="s">
        <v>139</v>
      </c>
      <c r="H16" s="868"/>
      <c r="I16" s="868"/>
      <c r="J16" s="869"/>
      <c r="K16" s="909"/>
      <c r="L16" s="42" t="s">
        <v>26</v>
      </c>
      <c r="M16" s="41"/>
      <c r="N16" s="42"/>
      <c r="O16" s="42"/>
      <c r="P16" s="42">
        <f>SUM(P13:P14)</f>
        <v>65000</v>
      </c>
      <c r="Q16" s="919"/>
      <c r="R16" s="920"/>
      <c r="S16" s="921"/>
    </row>
    <row r="17" spans="1:19" s="34" customFormat="1" ht="18" customHeight="1" thickTop="1" x14ac:dyDescent="0.15">
      <c r="B17" s="897"/>
      <c r="C17" s="900"/>
      <c r="D17" s="906"/>
      <c r="E17" s="105" t="s">
        <v>50</v>
      </c>
      <c r="F17" s="105">
        <f>'６　固定資本装備と減価償却費'!P36</f>
        <v>0</v>
      </c>
      <c r="G17" s="867" t="s">
        <v>139</v>
      </c>
      <c r="H17" s="868"/>
      <c r="I17" s="868"/>
      <c r="J17" s="869"/>
      <c r="K17" s="909"/>
      <c r="L17" s="100" t="s">
        <v>284</v>
      </c>
      <c r="M17" s="101"/>
      <c r="N17" s="148" t="s">
        <v>285</v>
      </c>
      <c r="O17" s="579" t="s">
        <v>21</v>
      </c>
      <c r="P17" s="102" t="s">
        <v>24</v>
      </c>
      <c r="Q17" s="913" t="s">
        <v>25</v>
      </c>
      <c r="R17" s="914"/>
      <c r="S17" s="915"/>
    </row>
    <row r="18" spans="1:19" s="34" customFormat="1" ht="18" customHeight="1" x14ac:dyDescent="0.15">
      <c r="A18" s="33"/>
      <c r="B18" s="897"/>
      <c r="C18" s="900"/>
      <c r="D18" s="105" t="s">
        <v>51</v>
      </c>
      <c r="E18" s="109"/>
      <c r="F18" s="105">
        <v>3000</v>
      </c>
      <c r="G18" s="89"/>
      <c r="H18" s="96"/>
      <c r="I18" s="500" t="s">
        <v>426</v>
      </c>
      <c r="J18" s="287"/>
      <c r="K18" s="909"/>
      <c r="L18" s="610" t="s">
        <v>207</v>
      </c>
      <c r="M18" s="608" t="s">
        <v>286</v>
      </c>
      <c r="N18" s="89">
        <v>5</v>
      </c>
      <c r="O18" s="98">
        <f>'８　白ねぎ算出基礎'!F5</f>
        <v>4200</v>
      </c>
      <c r="P18" s="98">
        <f>N18*O18</f>
        <v>21000</v>
      </c>
      <c r="Q18" s="916" t="s">
        <v>318</v>
      </c>
      <c r="R18" s="917"/>
      <c r="S18" s="918"/>
    </row>
    <row r="19" spans="1:19" s="34" customFormat="1" ht="18" customHeight="1" x14ac:dyDescent="0.15">
      <c r="A19" s="33"/>
      <c r="B19" s="897"/>
      <c r="C19" s="900"/>
      <c r="D19" s="105" t="s">
        <v>113</v>
      </c>
      <c r="E19" s="109"/>
      <c r="F19" s="105">
        <f>SUM(F6:F18)/99</f>
        <v>2095.9306224146226</v>
      </c>
      <c r="G19" s="111" t="s">
        <v>150</v>
      </c>
      <c r="H19" s="117">
        <v>0.01</v>
      </c>
      <c r="I19" s="43"/>
      <c r="J19" s="288"/>
      <c r="K19" s="909"/>
      <c r="L19" s="610" t="s">
        <v>287</v>
      </c>
      <c r="M19" s="608" t="s">
        <v>288</v>
      </c>
      <c r="N19" s="98">
        <f>R19*50</f>
        <v>75</v>
      </c>
      <c r="O19" s="98">
        <f>'８　白ねぎ算出基礎'!F12</f>
        <v>3600</v>
      </c>
      <c r="P19" s="98">
        <f>N19/20*O19</f>
        <v>13500</v>
      </c>
      <c r="Q19" s="611" t="s">
        <v>308</v>
      </c>
      <c r="R19" s="612">
        <v>1.5</v>
      </c>
      <c r="S19" s="613" t="s">
        <v>301</v>
      </c>
    </row>
    <row r="20" spans="1:19" s="34" customFormat="1" ht="18" customHeight="1" x14ac:dyDescent="0.15">
      <c r="A20" s="33"/>
      <c r="B20" s="897"/>
      <c r="C20" s="901"/>
      <c r="D20" s="874" t="s">
        <v>143</v>
      </c>
      <c r="E20" s="875"/>
      <c r="F20" s="59">
        <f>SUM(F6:F19)</f>
        <v>209593.06224146226</v>
      </c>
      <c r="G20" s="94"/>
      <c r="H20" s="43"/>
      <c r="I20" s="43"/>
      <c r="J20" s="265"/>
      <c r="K20" s="909"/>
      <c r="L20" s="89"/>
      <c r="M20" s="287"/>
      <c r="N20" s="98"/>
      <c r="O20" s="98"/>
      <c r="P20" s="98"/>
      <c r="Q20" s="611"/>
      <c r="R20" s="612"/>
      <c r="S20" s="613"/>
    </row>
    <row r="21" spans="1:19" s="34" customFormat="1" ht="18" customHeight="1" x14ac:dyDescent="0.15">
      <c r="A21" s="33"/>
      <c r="B21" s="897"/>
      <c r="C21" s="902" t="s">
        <v>138</v>
      </c>
      <c r="D21" s="870" t="s">
        <v>52</v>
      </c>
      <c r="E21" s="16" t="s">
        <v>1</v>
      </c>
      <c r="F21" s="264">
        <f>(P11/4.5)*130</f>
        <v>66444.444444444438</v>
      </c>
      <c r="G21" s="395" t="s">
        <v>390</v>
      </c>
      <c r="H21" s="96"/>
      <c r="I21" s="362"/>
      <c r="J21" s="363"/>
      <c r="K21" s="909"/>
      <c r="L21" s="89"/>
      <c r="M21" s="287"/>
      <c r="N21" s="98"/>
      <c r="O21" s="98"/>
      <c r="P21" s="98"/>
      <c r="Q21" s="611"/>
      <c r="R21" s="612"/>
      <c r="S21" s="613"/>
    </row>
    <row r="22" spans="1:19" s="34" customFormat="1" ht="18" customHeight="1" x14ac:dyDescent="0.15">
      <c r="A22" s="33"/>
      <c r="B22" s="897"/>
      <c r="C22" s="903"/>
      <c r="D22" s="799"/>
      <c r="E22" s="16" t="s">
        <v>2</v>
      </c>
      <c r="F22" s="266">
        <f>11*P11</f>
        <v>25300</v>
      </c>
      <c r="G22" s="395" t="s">
        <v>391</v>
      </c>
      <c r="H22" s="267"/>
      <c r="I22" s="267"/>
      <c r="J22" s="267"/>
      <c r="K22" s="909"/>
      <c r="L22" s="89"/>
      <c r="M22" s="287"/>
      <c r="N22" s="89"/>
      <c r="O22" s="98"/>
      <c r="P22" s="98"/>
      <c r="Q22" s="611"/>
      <c r="R22" s="614"/>
      <c r="S22" s="613"/>
    </row>
    <row r="23" spans="1:19" s="34" customFormat="1" ht="18" customHeight="1" thickBot="1" x14ac:dyDescent="0.2">
      <c r="A23" s="33"/>
      <c r="B23" s="897"/>
      <c r="C23" s="903"/>
      <c r="D23" s="871"/>
      <c r="E23" s="16" t="s">
        <v>6</v>
      </c>
      <c r="F23" s="264">
        <f>R11*0.115</f>
        <v>87797.324999999997</v>
      </c>
      <c r="G23" s="395" t="s">
        <v>392</v>
      </c>
      <c r="H23" s="396"/>
      <c r="I23" s="267"/>
      <c r="J23" s="286"/>
      <c r="K23" s="909"/>
      <c r="L23" s="42" t="s">
        <v>26</v>
      </c>
      <c r="M23" s="41"/>
      <c r="N23" s="42"/>
      <c r="O23" s="42"/>
      <c r="P23" s="42">
        <f>SUM(P18:P22)</f>
        <v>34500</v>
      </c>
      <c r="Q23" s="615"/>
      <c r="R23" s="616"/>
      <c r="S23" s="617"/>
    </row>
    <row r="24" spans="1:19" s="34" customFormat="1" ht="18" customHeight="1" thickTop="1" x14ac:dyDescent="0.15">
      <c r="A24" s="33"/>
      <c r="B24" s="897"/>
      <c r="C24" s="903"/>
      <c r="D24" s="16" t="s">
        <v>181</v>
      </c>
      <c r="E24" s="20"/>
      <c r="F24" s="60">
        <v>0</v>
      </c>
      <c r="G24" s="103"/>
      <c r="H24" s="112"/>
      <c r="I24" s="113"/>
      <c r="J24" s="289"/>
      <c r="K24" s="909"/>
      <c r="L24" s="89" t="s">
        <v>289</v>
      </c>
      <c r="M24" s="287"/>
      <c r="N24" s="97" t="s">
        <v>23</v>
      </c>
      <c r="O24" s="97" t="s">
        <v>21</v>
      </c>
      <c r="P24" s="97" t="s">
        <v>24</v>
      </c>
      <c r="Q24" s="579" t="s">
        <v>25</v>
      </c>
      <c r="R24" s="580"/>
      <c r="S24" s="581"/>
    </row>
    <row r="25" spans="1:19" s="34" customFormat="1" ht="18" customHeight="1" x14ac:dyDescent="0.15">
      <c r="A25" s="33"/>
      <c r="B25" s="897"/>
      <c r="C25" s="903"/>
      <c r="D25" s="16" t="s">
        <v>74</v>
      </c>
      <c r="E25" s="20"/>
      <c r="F25" s="60">
        <v>0</v>
      </c>
      <c r="G25" s="103"/>
      <c r="H25" s="114"/>
      <c r="I25" s="115"/>
      <c r="J25" s="290"/>
      <c r="K25" s="909"/>
      <c r="L25" s="98" t="s">
        <v>27</v>
      </c>
      <c r="M25" s="287"/>
      <c r="N25" s="98" t="s">
        <v>403</v>
      </c>
      <c r="O25" s="98"/>
      <c r="P25" s="98">
        <f>'８　白ねぎ算出基礎'!G38</f>
        <v>18881.266666666666</v>
      </c>
      <c r="Q25" s="611"/>
      <c r="R25" s="614"/>
      <c r="S25" s="613"/>
    </row>
    <row r="26" spans="1:19" s="34" customFormat="1" ht="18" customHeight="1" x14ac:dyDescent="0.15">
      <c r="A26" s="33"/>
      <c r="B26" s="897"/>
      <c r="C26" s="903"/>
      <c r="D26" s="16" t="s">
        <v>96</v>
      </c>
      <c r="E26" s="17"/>
      <c r="F26" s="60">
        <f>'８　白ねぎ算出基礎'!V57</f>
        <v>4061.5</v>
      </c>
      <c r="G26" s="141"/>
      <c r="H26" s="140"/>
      <c r="I26" s="140"/>
      <c r="J26" s="140"/>
      <c r="K26" s="909"/>
      <c r="L26" s="98" t="s">
        <v>28</v>
      </c>
      <c r="M26" s="287"/>
      <c r="N26" s="98" t="s">
        <v>404</v>
      </c>
      <c r="O26" s="98"/>
      <c r="P26" s="98">
        <f>'８　白ねぎ算出基礎'!G49</f>
        <v>26292.333333333336</v>
      </c>
      <c r="Q26" s="611"/>
      <c r="R26" s="614"/>
      <c r="S26" s="613"/>
    </row>
    <row r="27" spans="1:19" s="34" customFormat="1" ht="18" customHeight="1" x14ac:dyDescent="0.15">
      <c r="A27" s="33"/>
      <c r="B27" s="897"/>
      <c r="C27" s="903"/>
      <c r="D27" s="21" t="s">
        <v>75</v>
      </c>
      <c r="E27" s="22"/>
      <c r="F27" s="116">
        <v>0</v>
      </c>
      <c r="G27" s="89"/>
      <c r="H27" s="114"/>
      <c r="I27" s="115"/>
      <c r="J27" s="289"/>
      <c r="K27" s="909"/>
      <c r="L27" s="98" t="s">
        <v>29</v>
      </c>
      <c r="M27" s="287"/>
      <c r="N27" s="89" t="s">
        <v>290</v>
      </c>
      <c r="O27" s="98"/>
      <c r="P27" s="98">
        <f>'８　白ねぎ算出基礎'!G53</f>
        <v>3307.5</v>
      </c>
      <c r="Q27" s="611"/>
      <c r="R27" s="614"/>
      <c r="S27" s="613"/>
    </row>
    <row r="28" spans="1:19" s="34" customFormat="1" ht="18" customHeight="1" x14ac:dyDescent="0.15">
      <c r="A28" s="33"/>
      <c r="B28" s="897"/>
      <c r="C28" s="903"/>
      <c r="D28" s="16" t="s">
        <v>53</v>
      </c>
      <c r="E28" s="17"/>
      <c r="F28" s="60">
        <f>'８　白ねぎ算出基礎'!N57</f>
        <v>3871.6</v>
      </c>
      <c r="G28" s="141"/>
      <c r="H28" s="140"/>
      <c r="I28" s="140"/>
      <c r="J28" s="140"/>
      <c r="K28" s="909"/>
      <c r="L28" s="98" t="s">
        <v>291</v>
      </c>
      <c r="M28" s="287"/>
      <c r="N28" s="89" t="s">
        <v>292</v>
      </c>
      <c r="O28" s="98"/>
      <c r="P28" s="98">
        <f>'８　白ねぎ算出基礎'!G57</f>
        <v>12</v>
      </c>
      <c r="Q28" s="611"/>
      <c r="R28" s="614"/>
      <c r="S28" s="613"/>
    </row>
    <row r="29" spans="1:19" s="34" customFormat="1" ht="18" customHeight="1" thickBot="1" x14ac:dyDescent="0.2">
      <c r="A29" s="33"/>
      <c r="B29" s="897"/>
      <c r="C29" s="903"/>
      <c r="D29" s="16" t="s">
        <v>182</v>
      </c>
      <c r="E29" s="20"/>
      <c r="F29" s="60">
        <f>SUM(F21:F28)/99</f>
        <v>1893.6855499438834</v>
      </c>
      <c r="G29" s="162" t="s">
        <v>199</v>
      </c>
      <c r="H29" s="117">
        <v>0.01</v>
      </c>
      <c r="I29" s="95"/>
      <c r="J29" s="291"/>
      <c r="K29" s="909"/>
      <c r="L29" s="42" t="s">
        <v>26</v>
      </c>
      <c r="M29" s="41"/>
      <c r="N29" s="42"/>
      <c r="O29" s="42"/>
      <c r="P29" s="42">
        <f>SUM(P25:P28)</f>
        <v>48493.100000000006</v>
      </c>
      <c r="Q29" s="615"/>
      <c r="R29" s="616"/>
      <c r="S29" s="617"/>
    </row>
    <row r="30" spans="1:19" s="34" customFormat="1" ht="18" customHeight="1" thickTop="1" thickBot="1" x14ac:dyDescent="0.2">
      <c r="A30" s="33"/>
      <c r="B30" s="898"/>
      <c r="C30" s="904"/>
      <c r="D30" s="872" t="s">
        <v>142</v>
      </c>
      <c r="E30" s="873"/>
      <c r="F30" s="90">
        <f>SUM(F21:F29)</f>
        <v>189368.55499438834</v>
      </c>
      <c r="G30" s="91"/>
      <c r="H30" s="92"/>
      <c r="I30" s="93"/>
      <c r="J30" s="292"/>
      <c r="K30" s="909"/>
      <c r="L30" s="89" t="s">
        <v>293</v>
      </c>
      <c r="M30" s="287"/>
      <c r="N30" s="97" t="s">
        <v>23</v>
      </c>
      <c r="O30" s="97" t="s">
        <v>21</v>
      </c>
      <c r="P30" s="97" t="s">
        <v>24</v>
      </c>
      <c r="Q30" s="579" t="s">
        <v>25</v>
      </c>
      <c r="R30" s="580"/>
      <c r="S30" s="581"/>
    </row>
    <row r="31" spans="1:19" s="34" customFormat="1" ht="18" customHeight="1" x14ac:dyDescent="0.15">
      <c r="A31" s="33"/>
      <c r="B31" s="49"/>
      <c r="C31" s="45"/>
      <c r="D31" s="45"/>
      <c r="E31" s="45"/>
      <c r="F31" s="45"/>
      <c r="G31" s="45"/>
      <c r="H31" s="45"/>
      <c r="I31" s="45"/>
      <c r="J31" s="45"/>
      <c r="K31" s="909"/>
      <c r="L31" s="98" t="s">
        <v>294</v>
      </c>
      <c r="M31" s="551"/>
      <c r="N31" s="89" t="s">
        <v>427</v>
      </c>
      <c r="O31" s="99">
        <f>'８　白ねぎ算出基礎'!M6</f>
        <v>84.7</v>
      </c>
      <c r="P31" s="98">
        <f>'８　白ねぎ算出基礎'!N10</f>
        <v>2236.08</v>
      </c>
      <c r="Q31" s="618"/>
      <c r="R31" s="619"/>
      <c r="S31" s="620"/>
    </row>
    <row r="32" spans="1:19" s="34" customFormat="1" ht="18" customHeight="1" x14ac:dyDescent="0.15">
      <c r="A32" s="33"/>
      <c r="B32" s="40"/>
      <c r="C32" s="54"/>
      <c r="D32" s="40"/>
      <c r="E32" s="40"/>
      <c r="F32" s="52"/>
      <c r="G32" s="52"/>
      <c r="H32" s="53"/>
      <c r="I32" s="45"/>
      <c r="J32" s="45"/>
      <c r="K32" s="909"/>
      <c r="L32" s="98" t="s">
        <v>295</v>
      </c>
      <c r="M32" s="551"/>
      <c r="N32" s="89" t="s">
        <v>428</v>
      </c>
      <c r="O32" s="99">
        <f>'８　白ねぎ算出基礎'!M11</f>
        <v>158.4</v>
      </c>
      <c r="P32" s="98">
        <f>'８　白ねぎ算出基礎'!N16</f>
        <v>5781.6</v>
      </c>
      <c r="Q32" s="618"/>
      <c r="R32" s="619"/>
      <c r="S32" s="620"/>
    </row>
    <row r="33" spans="1:23" ht="18" customHeight="1" x14ac:dyDescent="0.15">
      <c r="K33" s="909"/>
      <c r="L33" s="98" t="s">
        <v>296</v>
      </c>
      <c r="M33" s="287"/>
      <c r="N33" s="99"/>
      <c r="O33" s="99"/>
      <c r="P33" s="98">
        <f>SUM(P31:P32)*R33</f>
        <v>2405.3040000000001</v>
      </c>
      <c r="Q33" s="611" t="s">
        <v>297</v>
      </c>
      <c r="R33" s="621">
        <v>0.3</v>
      </c>
      <c r="S33" s="622"/>
    </row>
    <row r="34" spans="1:23" ht="18" customHeight="1" x14ac:dyDescent="0.15">
      <c r="K34" s="909"/>
      <c r="L34" s="98" t="s">
        <v>298</v>
      </c>
      <c r="M34" s="551"/>
      <c r="N34" s="89"/>
      <c r="O34" s="99"/>
      <c r="P34" s="98">
        <f>'８　白ねぎ算出基礎'!N19</f>
        <v>0</v>
      </c>
      <c r="Q34" s="611"/>
      <c r="R34" s="614"/>
      <c r="S34" s="613"/>
    </row>
    <row r="35" spans="1:23" ht="18" customHeight="1" x14ac:dyDescent="0.15">
      <c r="K35" s="909"/>
      <c r="L35" s="98" t="s">
        <v>299</v>
      </c>
      <c r="M35" s="551"/>
      <c r="N35" s="89"/>
      <c r="O35" s="99"/>
      <c r="P35" s="98">
        <f>'８　白ねぎ算出基礎'!N23</f>
        <v>0</v>
      </c>
      <c r="Q35" s="611"/>
      <c r="R35" s="614"/>
      <c r="S35" s="613"/>
    </row>
    <row r="36" spans="1:23" ht="18" customHeight="1" x14ac:dyDescent="0.15">
      <c r="K36" s="909"/>
      <c r="L36" s="98" t="s">
        <v>180</v>
      </c>
      <c r="M36" s="551"/>
      <c r="N36" s="89"/>
      <c r="O36" s="99"/>
      <c r="P36" s="98">
        <f>'８　白ねぎ算出基礎'!N27</f>
        <v>0</v>
      </c>
      <c r="Q36" s="611"/>
      <c r="R36" s="614"/>
      <c r="S36" s="613"/>
    </row>
    <row r="37" spans="1:23" ht="18" customHeight="1" x14ac:dyDescent="0.15">
      <c r="K37" s="909"/>
      <c r="L37" s="98" t="s">
        <v>300</v>
      </c>
      <c r="M37" s="287"/>
      <c r="N37" s="89" t="s">
        <v>427</v>
      </c>
      <c r="O37" s="99">
        <f>'８　白ねぎ算出基礎'!M28</f>
        <v>14</v>
      </c>
      <c r="P37" s="98">
        <f>'８　白ねぎ算出基礎'!N31</f>
        <v>693</v>
      </c>
      <c r="Q37" s="611"/>
      <c r="R37" s="614"/>
      <c r="S37" s="613"/>
    </row>
    <row r="38" spans="1:23" s="44" customFormat="1" ht="18" customHeight="1" thickBot="1" x14ac:dyDescent="0.2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910"/>
      <c r="L38" s="51" t="s">
        <v>26</v>
      </c>
      <c r="M38" s="50"/>
      <c r="N38" s="51"/>
      <c r="O38" s="51"/>
      <c r="P38" s="51">
        <f>SUM(P31:P37)</f>
        <v>11115.984</v>
      </c>
      <c r="Q38" s="623"/>
      <c r="R38" s="624"/>
      <c r="S38" s="625"/>
    </row>
    <row r="39" spans="1:23" s="44" customFormat="1" ht="18" customHeight="1" x14ac:dyDescent="0.15">
      <c r="A39" s="33"/>
      <c r="B39" s="33"/>
      <c r="C39" s="33"/>
      <c r="D39" s="33"/>
      <c r="E39" s="33"/>
      <c r="F39" s="33"/>
      <c r="G39" s="33"/>
      <c r="H39" s="33"/>
      <c r="I39" s="33"/>
      <c r="J39" s="33"/>
      <c r="T39" s="45"/>
    </row>
    <row r="40" spans="1:23" s="44" customFormat="1" ht="18" customHeight="1" x14ac:dyDescent="0.15">
      <c r="A40" s="33"/>
      <c r="B40" s="33"/>
      <c r="C40" s="33"/>
      <c r="D40" s="33"/>
      <c r="E40" s="33"/>
      <c r="F40" s="33"/>
      <c r="G40" s="33"/>
      <c r="H40" s="33"/>
      <c r="I40" s="33"/>
      <c r="J40" s="33"/>
      <c r="T40" s="34"/>
      <c r="U40" s="34"/>
      <c r="V40" s="34"/>
      <c r="W40" s="34"/>
    </row>
    <row r="41" spans="1:23" s="44" customFormat="1" ht="18" customHeight="1" x14ac:dyDescent="0.15">
      <c r="A41" s="33"/>
      <c r="B41" s="33"/>
      <c r="C41" s="33"/>
      <c r="D41" s="33"/>
      <c r="E41" s="33"/>
      <c r="F41" s="33"/>
      <c r="G41" s="33"/>
      <c r="H41" s="33"/>
      <c r="I41" s="33"/>
      <c r="J41" s="33"/>
      <c r="T41" s="46"/>
      <c r="U41" s="47"/>
      <c r="V41" s="48"/>
      <c r="W41" s="46"/>
    </row>
    <row r="42" spans="1:23" s="44" customFormat="1" ht="18" customHeight="1" x14ac:dyDescent="0.15">
      <c r="A42" s="33"/>
      <c r="B42" s="33"/>
      <c r="C42" s="33"/>
      <c r="D42" s="33"/>
      <c r="E42" s="33"/>
      <c r="F42" s="33"/>
      <c r="G42" s="33"/>
      <c r="H42" s="33"/>
      <c r="I42" s="33"/>
      <c r="J42" s="33"/>
      <c r="T42" s="34"/>
      <c r="U42" s="34"/>
      <c r="V42" s="34"/>
      <c r="W42" s="34"/>
    </row>
    <row r="43" spans="1:23" s="44" customFormat="1" ht="18" customHeight="1" x14ac:dyDescent="0.15">
      <c r="B43" s="33"/>
      <c r="C43" s="33"/>
      <c r="D43" s="33"/>
      <c r="E43" s="33"/>
      <c r="F43" s="33"/>
      <c r="G43" s="33"/>
      <c r="H43" s="33"/>
      <c r="I43" s="33"/>
      <c r="J43" s="33"/>
      <c r="T43" s="35"/>
      <c r="U43" s="45"/>
      <c r="V43" s="34"/>
      <c r="W43" s="46"/>
    </row>
    <row r="44" spans="1:23" s="44" customFormat="1" ht="18" customHeight="1" x14ac:dyDescent="0.15">
      <c r="B44" s="33"/>
      <c r="C44" s="33"/>
      <c r="D44" s="33"/>
      <c r="E44" s="33"/>
      <c r="F44" s="33"/>
      <c r="G44" s="33"/>
      <c r="H44" s="33"/>
      <c r="I44" s="33"/>
      <c r="J44" s="33"/>
      <c r="T44" s="35"/>
      <c r="U44" s="45"/>
      <c r="V44" s="34"/>
      <c r="W44" s="46"/>
    </row>
    <row r="45" spans="1:23" s="44" customFormat="1" ht="18" customHeight="1" x14ac:dyDescent="0.15">
      <c r="B45" s="33"/>
      <c r="C45" s="33"/>
      <c r="D45" s="33"/>
      <c r="E45" s="33"/>
      <c r="F45" s="33"/>
      <c r="G45" s="33"/>
      <c r="H45" s="33"/>
      <c r="I45" s="33"/>
      <c r="J45" s="33"/>
      <c r="T45" s="34"/>
      <c r="U45" s="34"/>
      <c r="V45" s="47"/>
      <c r="W45" s="34"/>
    </row>
    <row r="46" spans="1:23" s="44" customFormat="1" x14ac:dyDescent="0.15">
      <c r="B46" s="33"/>
      <c r="C46" s="33"/>
      <c r="D46" s="33"/>
      <c r="E46" s="33"/>
      <c r="F46" s="33"/>
      <c r="G46" s="33"/>
      <c r="H46" s="33"/>
      <c r="I46" s="33"/>
      <c r="J46" s="33"/>
      <c r="T46" s="35"/>
      <c r="U46" s="34"/>
      <c r="V46" s="34"/>
      <c r="W46" s="46"/>
    </row>
    <row r="47" spans="1:23" s="44" customFormat="1" x14ac:dyDescent="0.15">
      <c r="B47" s="33"/>
      <c r="C47" s="33"/>
      <c r="D47" s="33"/>
      <c r="E47" s="33"/>
      <c r="F47" s="33"/>
      <c r="G47" s="33"/>
      <c r="H47" s="33"/>
      <c r="I47" s="33"/>
      <c r="J47" s="33"/>
      <c r="T47" s="35"/>
      <c r="U47" s="34"/>
      <c r="V47" s="34"/>
      <c r="W47" s="46"/>
    </row>
    <row r="48" spans="1:23" s="44" customFormat="1" x14ac:dyDescent="0.15">
      <c r="B48" s="33"/>
      <c r="C48" s="33"/>
      <c r="D48" s="33"/>
      <c r="E48" s="33"/>
      <c r="F48" s="33"/>
      <c r="G48" s="33"/>
      <c r="H48" s="33"/>
      <c r="I48" s="33"/>
      <c r="J48" s="33"/>
      <c r="T48" s="35"/>
      <c r="U48" s="34"/>
      <c r="V48" s="34"/>
      <c r="W48" s="46"/>
    </row>
    <row r="49" spans="2:23" s="44" customFormat="1" x14ac:dyDescent="0.15">
      <c r="B49" s="33"/>
      <c r="C49" s="33"/>
      <c r="D49" s="33"/>
      <c r="E49" s="33"/>
      <c r="F49" s="33"/>
      <c r="G49" s="33"/>
      <c r="H49" s="33"/>
      <c r="I49" s="33"/>
      <c r="J49" s="33"/>
      <c r="T49" s="35"/>
      <c r="U49" s="34"/>
      <c r="V49" s="34"/>
      <c r="W49" s="46"/>
    </row>
    <row r="50" spans="2:23" s="44" customFormat="1" x14ac:dyDescent="0.15">
      <c r="B50" s="33"/>
      <c r="C50" s="33"/>
      <c r="D50" s="33"/>
      <c r="E50" s="33"/>
      <c r="F50" s="33"/>
      <c r="G50" s="33"/>
      <c r="H50" s="33"/>
      <c r="I50" s="33"/>
      <c r="J50" s="33"/>
      <c r="T50" s="35"/>
      <c r="U50" s="35"/>
      <c r="V50" s="35"/>
      <c r="W50" s="34"/>
    </row>
    <row r="51" spans="2:23" s="44" customFormat="1" ht="13.5" customHeight="1" x14ac:dyDescent="0.15">
      <c r="B51" s="33"/>
      <c r="C51" s="33"/>
      <c r="D51" s="33"/>
      <c r="E51" s="33"/>
      <c r="F51" s="33"/>
      <c r="G51" s="33"/>
      <c r="H51" s="33"/>
      <c r="I51" s="33"/>
      <c r="J51" s="33"/>
      <c r="T51" s="34"/>
      <c r="U51" s="34"/>
      <c r="V51" s="34"/>
      <c r="W51" s="47"/>
    </row>
    <row r="52" spans="2:23" s="44" customFormat="1" x14ac:dyDescent="0.15">
      <c r="B52" s="33"/>
      <c r="C52" s="33"/>
      <c r="D52" s="33"/>
      <c r="E52" s="33"/>
      <c r="F52" s="33"/>
      <c r="G52" s="33"/>
      <c r="H52" s="33"/>
      <c r="I52" s="33"/>
      <c r="J52" s="33"/>
      <c r="T52" s="46"/>
      <c r="U52" s="34"/>
      <c r="V52" s="47"/>
      <c r="W52" s="46"/>
    </row>
    <row r="53" spans="2:23" s="44" customFormat="1" x14ac:dyDescent="0.15">
      <c r="B53" s="33"/>
      <c r="C53" s="33"/>
      <c r="D53" s="33"/>
      <c r="E53" s="33"/>
      <c r="F53" s="33"/>
      <c r="G53" s="33"/>
      <c r="H53" s="33"/>
      <c r="I53" s="33"/>
      <c r="J53" s="33"/>
      <c r="T53" s="34"/>
      <c r="U53" s="34"/>
      <c r="V53" s="34"/>
      <c r="W53" s="34"/>
    </row>
    <row r="54" spans="2:23" s="44" customFormat="1" ht="13.5" customHeight="1" x14ac:dyDescent="0.15">
      <c r="B54" s="33"/>
      <c r="C54" s="33"/>
      <c r="D54" s="33"/>
      <c r="E54" s="33"/>
      <c r="F54" s="33"/>
      <c r="G54" s="33"/>
      <c r="H54" s="33"/>
      <c r="I54" s="33"/>
      <c r="J54" s="33"/>
      <c r="T54" s="35"/>
      <c r="U54" s="34"/>
      <c r="V54" s="35"/>
      <c r="W54" s="46"/>
    </row>
    <row r="55" spans="2:23" s="44" customFormat="1" x14ac:dyDescent="0.15">
      <c r="B55" s="33"/>
      <c r="C55" s="33"/>
      <c r="D55" s="33"/>
      <c r="E55" s="33"/>
      <c r="F55" s="33"/>
      <c r="G55" s="33"/>
      <c r="H55" s="33"/>
      <c r="I55" s="33"/>
      <c r="J55" s="33"/>
      <c r="T55" s="55"/>
      <c r="U55" s="34"/>
      <c r="V55" s="34"/>
      <c r="W55" s="46"/>
    </row>
    <row r="56" spans="2:23" s="44" customFormat="1" x14ac:dyDescent="0.15"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4"/>
      <c r="U56" s="35"/>
      <c r="V56" s="34"/>
      <c r="W56" s="34"/>
    </row>
    <row r="57" spans="2:23" s="44" customFormat="1" x14ac:dyDescent="0.15"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45"/>
      <c r="U57" s="45"/>
      <c r="V57" s="45"/>
      <c r="W57" s="45"/>
    </row>
    <row r="58" spans="2:23" s="44" customFormat="1" x14ac:dyDescent="0.15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45"/>
    </row>
    <row r="59" spans="2:23" s="44" customFormat="1" x14ac:dyDescent="0.15"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45"/>
    </row>
    <row r="60" spans="2:23" s="44" customFormat="1" x14ac:dyDescent="0.15"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45"/>
    </row>
    <row r="61" spans="2:23" s="44" customFormat="1" x14ac:dyDescent="0.15"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</row>
    <row r="62" spans="2:23" s="44" customFormat="1" x14ac:dyDescent="0.15"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</row>
    <row r="63" spans="2:23" s="44" customFormat="1" ht="13.5" customHeight="1" x14ac:dyDescent="0.15"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</row>
    <row r="64" spans="2:23" s="44" customFormat="1" ht="13.5" customHeight="1" x14ac:dyDescent="0.15"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</row>
    <row r="65" spans="2:19" s="44" customFormat="1" x14ac:dyDescent="0.15"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</row>
    <row r="66" spans="2:19" s="44" customFormat="1" x14ac:dyDescent="0.15"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</row>
    <row r="67" spans="2:19" s="44" customFormat="1" x14ac:dyDescent="0.15"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</row>
    <row r="68" spans="2:19" s="44" customFormat="1" ht="13.5" customHeight="1" x14ac:dyDescent="0.15"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</row>
    <row r="69" spans="2:19" s="44" customFormat="1" x14ac:dyDescent="0.15"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</row>
    <row r="70" spans="2:19" s="44" customFormat="1" x14ac:dyDescent="0.15"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</row>
    <row r="71" spans="2:19" s="44" customFormat="1" x14ac:dyDescent="0.15"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</row>
    <row r="72" spans="2:19" s="44" customFormat="1" x14ac:dyDescent="0.15"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</row>
    <row r="73" spans="2:19" s="44" customFormat="1" x14ac:dyDescent="0.15"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</row>
    <row r="74" spans="2:19" s="44" customFormat="1" ht="13.5" customHeight="1" x14ac:dyDescent="0.15"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</row>
    <row r="75" spans="2:19" s="44" customFormat="1" x14ac:dyDescent="0.15"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</row>
    <row r="76" spans="2:19" s="44" customFormat="1" x14ac:dyDescent="0.15"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</row>
    <row r="77" spans="2:19" s="44" customFormat="1" x14ac:dyDescent="0.15"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</row>
    <row r="78" spans="2:19" s="44" customFormat="1" x14ac:dyDescent="0.15"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</row>
    <row r="79" spans="2:19" s="44" customFormat="1" x14ac:dyDescent="0.15"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</row>
    <row r="80" spans="2:19" s="44" customFormat="1" x14ac:dyDescent="0.15"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</row>
    <row r="81" spans="1:19" s="44" customFormat="1" x14ac:dyDescent="0.15"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</row>
    <row r="82" spans="1:19" s="44" customFormat="1" x14ac:dyDescent="0.15"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</row>
    <row r="83" spans="1:19" s="44" customFormat="1" x14ac:dyDescent="0.15"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</row>
    <row r="84" spans="1:19" s="44" customFormat="1" x14ac:dyDescent="0.15"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</row>
    <row r="85" spans="1:19" s="44" customFormat="1" x14ac:dyDescent="0.15"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</row>
    <row r="86" spans="1:19" s="44" customFormat="1" ht="13.5" customHeight="1" x14ac:dyDescent="0.15"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</row>
    <row r="87" spans="1:19" s="44" customFormat="1" x14ac:dyDescent="0.15"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</row>
    <row r="88" spans="1:19" s="44" customFormat="1" x14ac:dyDescent="0.15"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</row>
    <row r="89" spans="1:19" s="44" customFormat="1" ht="13.5" customHeight="1" x14ac:dyDescent="0.15"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</row>
    <row r="90" spans="1:19" s="44" customFormat="1" x14ac:dyDescent="0.15"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</row>
    <row r="91" spans="1:19" s="44" customFormat="1" x14ac:dyDescent="0.15"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</row>
    <row r="92" spans="1:19" s="44" customFormat="1" x14ac:dyDescent="0.15"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</row>
    <row r="93" spans="1:19" s="44" customFormat="1" x14ac:dyDescent="0.15"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</row>
    <row r="94" spans="1:19" s="44" customFormat="1" x14ac:dyDescent="0.15"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</row>
    <row r="95" spans="1:19" x14ac:dyDescent="0.15">
      <c r="A95" s="44"/>
    </row>
    <row r="96" spans="1:19" x14ac:dyDescent="0.15">
      <c r="A96" s="44"/>
    </row>
    <row r="97" spans="1:1" x14ac:dyDescent="0.15">
      <c r="A97" s="44"/>
    </row>
    <row r="98" spans="1:1" x14ac:dyDescent="0.15">
      <c r="A98" s="44"/>
    </row>
    <row r="99" spans="1:1" x14ac:dyDescent="0.15">
      <c r="A99" s="44"/>
    </row>
  </sheetData>
  <mergeCells count="36">
    <mergeCell ref="R8:S8"/>
    <mergeCell ref="R9:S9"/>
    <mergeCell ref="Q17:S17"/>
    <mergeCell ref="Q18:S18"/>
    <mergeCell ref="R10:S10"/>
    <mergeCell ref="Q16:S16"/>
    <mergeCell ref="R11:S11"/>
    <mergeCell ref="Q12:S12"/>
    <mergeCell ref="K12:K38"/>
    <mergeCell ref="I13:J13"/>
    <mergeCell ref="I14:J14"/>
    <mergeCell ref="G11:J11"/>
    <mergeCell ref="G15:J15"/>
    <mergeCell ref="G16:J16"/>
    <mergeCell ref="G17:J17"/>
    <mergeCell ref="B4:C5"/>
    <mergeCell ref="B3:E3"/>
    <mergeCell ref="K3:S3"/>
    <mergeCell ref="R6:S6"/>
    <mergeCell ref="R7:S7"/>
    <mergeCell ref="R4:S4"/>
    <mergeCell ref="R5:S5"/>
    <mergeCell ref="G4:J4"/>
    <mergeCell ref="G6:J6"/>
    <mergeCell ref="G7:J7"/>
    <mergeCell ref="B6:B30"/>
    <mergeCell ref="C6:C20"/>
    <mergeCell ref="C21:C30"/>
    <mergeCell ref="D13:D14"/>
    <mergeCell ref="D15:D17"/>
    <mergeCell ref="G8:J8"/>
    <mergeCell ref="G9:J9"/>
    <mergeCell ref="D21:D23"/>
    <mergeCell ref="D30:E30"/>
    <mergeCell ref="D20:E20"/>
    <mergeCell ref="G10:J10"/>
  </mergeCells>
  <phoneticPr fontId="4"/>
  <pageMargins left="0.78740157480314965" right="0.78740157480314965" top="0.78740157480314965" bottom="0.78740157480314965" header="0.39370078740157483" footer="0.39370078740157483"/>
  <pageSetup paperSize="9" scale="65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9"/>
  <sheetViews>
    <sheetView zoomScale="75" zoomScaleNormal="75" zoomScaleSheetLayoutView="80" workbookViewId="0"/>
  </sheetViews>
  <sheetFormatPr defaultColWidth="10.875" defaultRowHeight="13.5" x14ac:dyDescent="0.15"/>
  <cols>
    <col min="1" max="1" width="1.625" style="33" customWidth="1"/>
    <col min="2" max="2" width="5.875" style="33" customWidth="1"/>
    <col min="3" max="3" width="10.625" style="33" customWidth="1"/>
    <col min="4" max="4" width="12.375" style="33" customWidth="1"/>
    <col min="5" max="5" width="14.625" style="33" customWidth="1"/>
    <col min="6" max="7" width="15.875" style="33" customWidth="1"/>
    <col min="8" max="8" width="10.875" style="33"/>
    <col min="9" max="9" width="11.375" style="33" bestFit="1" customWidth="1"/>
    <col min="10" max="10" width="13.375" style="33" customWidth="1"/>
    <col min="11" max="11" width="7.125" style="33" customWidth="1"/>
    <col min="12" max="12" width="15.375" style="33" customWidth="1"/>
    <col min="13" max="13" width="9.375" style="33" bestFit="1" customWidth="1"/>
    <col min="14" max="14" width="10.875" style="33"/>
    <col min="15" max="15" width="7.25" style="33" customWidth="1"/>
    <col min="16" max="16" width="9.625" style="33" customWidth="1"/>
    <col min="17" max="17" width="10.875" style="33" customWidth="1"/>
    <col min="18" max="18" width="7.5" style="33" customWidth="1"/>
    <col min="19" max="19" width="9.125" style="33" customWidth="1"/>
    <col min="20" max="16384" width="10.875" style="33"/>
  </cols>
  <sheetData>
    <row r="1" spans="2:19" s="34" customFormat="1" ht="9.9499999999999993" customHeight="1" x14ac:dyDescent="0.15"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2:19" s="34" customFormat="1" ht="24.95" customHeight="1" thickBot="1" x14ac:dyDescent="0.2">
      <c r="B2" s="3" t="s">
        <v>486</v>
      </c>
      <c r="H2" s="35" t="s">
        <v>171</v>
      </c>
      <c r="I2" s="3" t="s">
        <v>221</v>
      </c>
      <c r="K2" s="35" t="s">
        <v>172</v>
      </c>
      <c r="L2" s="34" t="s">
        <v>437</v>
      </c>
      <c r="N2" s="33"/>
      <c r="O2" s="33"/>
      <c r="Q2" s="4"/>
      <c r="R2" s="4"/>
    </row>
    <row r="3" spans="2:19" s="34" customFormat="1" ht="18" customHeight="1" x14ac:dyDescent="0.15">
      <c r="B3" s="881" t="s">
        <v>17</v>
      </c>
      <c r="C3" s="882"/>
      <c r="D3" s="882"/>
      <c r="E3" s="883"/>
      <c r="F3" s="173" t="s">
        <v>18</v>
      </c>
      <c r="G3" s="37"/>
      <c r="H3" s="38" t="s">
        <v>19</v>
      </c>
      <c r="I3" s="36"/>
      <c r="J3" s="509"/>
      <c r="K3" s="935" t="s">
        <v>149</v>
      </c>
      <c r="L3" s="936"/>
      <c r="M3" s="936"/>
      <c r="N3" s="936"/>
      <c r="O3" s="936"/>
      <c r="P3" s="936"/>
      <c r="Q3" s="936"/>
      <c r="R3" s="936"/>
      <c r="S3" s="937"/>
    </row>
    <row r="4" spans="2:19" s="34" customFormat="1" ht="18" customHeight="1" x14ac:dyDescent="0.15">
      <c r="B4" s="879" t="s">
        <v>20</v>
      </c>
      <c r="C4" s="880"/>
      <c r="D4" s="103" t="s">
        <v>144</v>
      </c>
      <c r="E4" s="107"/>
      <c r="F4" s="105">
        <f>R11</f>
        <v>784760</v>
      </c>
      <c r="G4" s="893" t="s">
        <v>338</v>
      </c>
      <c r="H4" s="894"/>
      <c r="I4" s="894"/>
      <c r="J4" s="940"/>
      <c r="K4" s="517" t="s">
        <v>176</v>
      </c>
      <c r="L4" s="518" t="s">
        <v>177</v>
      </c>
      <c r="M4" s="584" t="s">
        <v>21</v>
      </c>
      <c r="N4" s="584" t="s">
        <v>20</v>
      </c>
      <c r="O4" s="518" t="s">
        <v>176</v>
      </c>
      <c r="P4" s="518" t="s">
        <v>177</v>
      </c>
      <c r="Q4" s="584" t="s">
        <v>21</v>
      </c>
      <c r="R4" s="889" t="s">
        <v>20</v>
      </c>
      <c r="S4" s="938"/>
    </row>
    <row r="5" spans="2:19" s="34" customFormat="1" ht="18" customHeight="1" x14ac:dyDescent="0.15">
      <c r="B5" s="879"/>
      <c r="C5" s="880"/>
      <c r="D5" s="103" t="s">
        <v>71</v>
      </c>
      <c r="E5" s="107"/>
      <c r="F5" s="105">
        <v>0</v>
      </c>
      <c r="G5" s="87"/>
      <c r="H5" s="108"/>
      <c r="I5" s="108"/>
      <c r="J5" s="287"/>
      <c r="K5" s="591">
        <v>10</v>
      </c>
      <c r="L5" s="593">
        <v>2300</v>
      </c>
      <c r="M5" s="263">
        <v>341.2</v>
      </c>
      <c r="N5" s="263">
        <f>L5*M5</f>
        <v>784760</v>
      </c>
      <c r="O5" s="263"/>
      <c r="P5" s="263"/>
      <c r="Q5" s="263"/>
      <c r="R5" s="891"/>
      <c r="S5" s="939"/>
    </row>
    <row r="6" spans="2:19" s="34" customFormat="1" ht="18" customHeight="1" x14ac:dyDescent="0.15">
      <c r="B6" s="896" t="s">
        <v>147</v>
      </c>
      <c r="C6" s="899" t="s">
        <v>198</v>
      </c>
      <c r="D6" s="105" t="s">
        <v>45</v>
      </c>
      <c r="E6" s="109"/>
      <c r="F6" s="105">
        <f>+P13</f>
        <v>65000</v>
      </c>
      <c r="G6" s="87" t="s">
        <v>136</v>
      </c>
      <c r="H6" s="108"/>
      <c r="I6" s="108"/>
      <c r="J6" s="287"/>
      <c r="K6" s="522"/>
      <c r="L6" s="507"/>
      <c r="M6" s="507"/>
      <c r="N6" s="507"/>
      <c r="O6" s="523"/>
      <c r="P6" s="523"/>
      <c r="Q6" s="523"/>
      <c r="R6" s="887"/>
      <c r="S6" s="941"/>
    </row>
    <row r="7" spans="2:19" s="34" customFormat="1" ht="18" customHeight="1" x14ac:dyDescent="0.15">
      <c r="B7" s="897"/>
      <c r="C7" s="900"/>
      <c r="D7" s="105" t="s">
        <v>46</v>
      </c>
      <c r="E7" s="109"/>
      <c r="F7" s="105">
        <f>P23</f>
        <v>39000</v>
      </c>
      <c r="G7" s="103" t="s">
        <v>479</v>
      </c>
      <c r="H7" s="170"/>
      <c r="I7" s="170"/>
      <c r="J7" s="505"/>
      <c r="K7" s="592"/>
      <c r="L7" s="508"/>
      <c r="M7" s="508"/>
      <c r="N7" s="508"/>
      <c r="O7" s="506"/>
      <c r="P7" s="523"/>
      <c r="Q7" s="523"/>
      <c r="R7" s="887"/>
      <c r="S7" s="941"/>
    </row>
    <row r="8" spans="2:19" s="34" customFormat="1" ht="18" customHeight="1" x14ac:dyDescent="0.15">
      <c r="B8" s="897"/>
      <c r="C8" s="900"/>
      <c r="D8" s="105" t="s">
        <v>47</v>
      </c>
      <c r="E8" s="109"/>
      <c r="F8" s="105">
        <f>P29</f>
        <v>48493.100000000006</v>
      </c>
      <c r="G8" s="89" t="s">
        <v>480</v>
      </c>
      <c r="H8" s="96"/>
      <c r="I8" s="96"/>
      <c r="J8" s="287"/>
      <c r="K8" s="524"/>
      <c r="L8" s="263"/>
      <c r="M8" s="263"/>
      <c r="N8" s="263"/>
      <c r="O8" s="523"/>
      <c r="P8" s="523"/>
      <c r="Q8" s="523"/>
      <c r="R8" s="887"/>
      <c r="S8" s="941"/>
    </row>
    <row r="9" spans="2:19" s="34" customFormat="1" ht="18" customHeight="1" x14ac:dyDescent="0.15">
      <c r="B9" s="897"/>
      <c r="C9" s="900"/>
      <c r="D9" s="105" t="s">
        <v>72</v>
      </c>
      <c r="E9" s="109"/>
      <c r="F9" s="105">
        <f>P38</f>
        <v>11115.984</v>
      </c>
      <c r="G9" s="89" t="s">
        <v>482</v>
      </c>
      <c r="H9" s="96"/>
      <c r="I9" s="96"/>
      <c r="J9" s="287"/>
      <c r="K9" s="524"/>
      <c r="L9" s="263"/>
      <c r="M9" s="263"/>
      <c r="N9" s="263"/>
      <c r="O9" s="523"/>
      <c r="P9" s="523"/>
      <c r="Q9" s="523"/>
      <c r="R9" s="887"/>
      <c r="S9" s="941"/>
    </row>
    <row r="10" spans="2:19" s="34" customFormat="1" ht="18" customHeight="1" x14ac:dyDescent="0.15">
      <c r="B10" s="897"/>
      <c r="C10" s="900"/>
      <c r="D10" s="105" t="s">
        <v>48</v>
      </c>
      <c r="E10" s="109"/>
      <c r="F10" s="105">
        <f>'８　白ねぎ算出基礎'!V20</f>
        <v>1100</v>
      </c>
      <c r="G10" s="876"/>
      <c r="H10" s="877"/>
      <c r="I10" s="877"/>
      <c r="J10" s="942"/>
      <c r="K10" s="524"/>
      <c r="L10" s="263"/>
      <c r="M10" s="263"/>
      <c r="N10" s="263"/>
      <c r="O10" s="523"/>
      <c r="P10" s="523"/>
      <c r="Q10" s="523"/>
      <c r="R10" s="887"/>
      <c r="S10" s="941"/>
    </row>
    <row r="11" spans="2:19" s="34" customFormat="1" ht="18" customHeight="1" thickBot="1" x14ac:dyDescent="0.2">
      <c r="B11" s="897"/>
      <c r="C11" s="900"/>
      <c r="D11" s="105" t="s">
        <v>4</v>
      </c>
      <c r="E11" s="109"/>
      <c r="F11" s="105">
        <f>'８　白ねぎ算出基礎'!V34</f>
        <v>45</v>
      </c>
      <c r="G11" s="876"/>
      <c r="H11" s="877"/>
      <c r="I11" s="877"/>
      <c r="J11" s="942"/>
      <c r="K11" s="525"/>
      <c r="L11" s="526"/>
      <c r="M11" s="526"/>
      <c r="N11" s="263"/>
      <c r="O11" s="527" t="s">
        <v>22</v>
      </c>
      <c r="P11" s="528">
        <f>SUM(L5:L11,P5:P10)</f>
        <v>2300</v>
      </c>
      <c r="Q11" s="529">
        <f>R11/P11</f>
        <v>341.2</v>
      </c>
      <c r="R11" s="943">
        <f>SUM(N5:N11,R5:S10)</f>
        <v>784760</v>
      </c>
      <c r="S11" s="944"/>
    </row>
    <row r="12" spans="2:19" s="34" customFormat="1" ht="18" customHeight="1" thickTop="1" x14ac:dyDescent="0.15">
      <c r="B12" s="897"/>
      <c r="C12" s="900"/>
      <c r="D12" s="105" t="s">
        <v>5</v>
      </c>
      <c r="E12" s="109"/>
      <c r="F12" s="105">
        <v>0</v>
      </c>
      <c r="G12" s="89"/>
      <c r="H12" s="96"/>
      <c r="I12" s="96"/>
      <c r="J12" s="287"/>
      <c r="K12" s="931" t="s">
        <v>148</v>
      </c>
      <c r="L12" s="104" t="s">
        <v>112</v>
      </c>
      <c r="M12" s="499" t="s">
        <v>7</v>
      </c>
      <c r="N12" s="147" t="s">
        <v>179</v>
      </c>
      <c r="O12" s="498" t="s">
        <v>21</v>
      </c>
      <c r="P12" s="498" t="s">
        <v>24</v>
      </c>
      <c r="Q12" s="924" t="s">
        <v>25</v>
      </c>
      <c r="R12" s="925"/>
      <c r="S12" s="927"/>
    </row>
    <row r="13" spans="2:19" s="34" customFormat="1" ht="18" customHeight="1" x14ac:dyDescent="0.15">
      <c r="B13" s="897"/>
      <c r="C13" s="900"/>
      <c r="D13" s="905" t="s">
        <v>49</v>
      </c>
      <c r="E13" s="110" t="s">
        <v>134</v>
      </c>
      <c r="F13" s="105">
        <f>'６　固定資本装備と減価償却費'!L10*'７-２　10月どり部門収支 '!H13</f>
        <v>2324</v>
      </c>
      <c r="G13" s="577" t="s">
        <v>137</v>
      </c>
      <c r="H13" s="578">
        <v>0.01</v>
      </c>
      <c r="I13" s="911" t="s">
        <v>139</v>
      </c>
      <c r="J13" s="945"/>
      <c r="K13" s="932"/>
      <c r="L13" s="530" t="s">
        <v>347</v>
      </c>
      <c r="M13" s="531" t="s">
        <v>342</v>
      </c>
      <c r="N13" s="532">
        <v>50</v>
      </c>
      <c r="O13" s="532">
        <v>1300</v>
      </c>
      <c r="P13" s="532">
        <f>N13*O13</f>
        <v>65000</v>
      </c>
      <c r="Q13" s="533" t="s">
        <v>409</v>
      </c>
      <c r="R13" s="534"/>
      <c r="S13" s="535"/>
    </row>
    <row r="14" spans="2:19" s="34" customFormat="1" ht="18" customHeight="1" x14ac:dyDescent="0.15">
      <c r="B14" s="897"/>
      <c r="C14" s="900"/>
      <c r="D14" s="906"/>
      <c r="E14" s="110" t="s">
        <v>135</v>
      </c>
      <c r="F14" s="105">
        <f>'６　固定資本装備と減価償却費'!L32*'７-２　10月どり部門収支 '!H14</f>
        <v>8100</v>
      </c>
      <c r="G14" s="577" t="s">
        <v>137</v>
      </c>
      <c r="H14" s="578">
        <v>0.05</v>
      </c>
      <c r="I14" s="911" t="s">
        <v>139</v>
      </c>
      <c r="J14" s="945"/>
      <c r="K14" s="932"/>
      <c r="L14" s="530"/>
      <c r="M14" s="531"/>
      <c r="N14" s="532"/>
      <c r="O14" s="532"/>
      <c r="P14" s="532"/>
      <c r="Q14" s="536"/>
      <c r="R14" s="537"/>
      <c r="S14" s="538"/>
    </row>
    <row r="15" spans="2:19" s="34" customFormat="1" ht="18" customHeight="1" x14ac:dyDescent="0.15">
      <c r="B15" s="897"/>
      <c r="C15" s="900"/>
      <c r="D15" s="905" t="s">
        <v>73</v>
      </c>
      <c r="E15" s="110" t="s">
        <v>134</v>
      </c>
      <c r="F15" s="105">
        <f>'６　固定資本装備と減価償却費'!P10</f>
        <v>9800</v>
      </c>
      <c r="G15" s="867" t="s">
        <v>139</v>
      </c>
      <c r="H15" s="868"/>
      <c r="I15" s="868"/>
      <c r="J15" s="934"/>
      <c r="K15" s="932"/>
      <c r="L15" s="539"/>
      <c r="M15" s="540"/>
      <c r="N15" s="541"/>
      <c r="O15" s="542"/>
      <c r="P15" s="543"/>
      <c r="Q15" s="539"/>
      <c r="R15" s="540"/>
      <c r="S15" s="544"/>
    </row>
    <row r="16" spans="2:19" s="34" customFormat="1" ht="18" customHeight="1" thickBot="1" x14ac:dyDescent="0.2">
      <c r="B16" s="897"/>
      <c r="C16" s="900"/>
      <c r="D16" s="907"/>
      <c r="E16" s="110" t="s">
        <v>135</v>
      </c>
      <c r="F16" s="105">
        <f>'６　固定資本装備と減価償却費'!P32</f>
        <v>24019.047619047622</v>
      </c>
      <c r="G16" s="867" t="s">
        <v>139</v>
      </c>
      <c r="H16" s="868"/>
      <c r="I16" s="868"/>
      <c r="J16" s="934"/>
      <c r="K16" s="932"/>
      <c r="L16" s="42" t="s">
        <v>26</v>
      </c>
      <c r="M16" s="41"/>
      <c r="N16" s="42"/>
      <c r="O16" s="42"/>
      <c r="P16" s="42">
        <f>SUM(P13:P15)</f>
        <v>65000</v>
      </c>
      <c r="Q16" s="919"/>
      <c r="R16" s="920"/>
      <c r="S16" s="946"/>
    </row>
    <row r="17" spans="1:19" s="34" customFormat="1" ht="18" customHeight="1" thickTop="1" x14ac:dyDescent="0.15">
      <c r="B17" s="897"/>
      <c r="C17" s="900"/>
      <c r="D17" s="906"/>
      <c r="E17" s="105" t="s">
        <v>50</v>
      </c>
      <c r="F17" s="105">
        <f>'６　固定資本装備と減価償却費'!P36</f>
        <v>0</v>
      </c>
      <c r="G17" s="867" t="s">
        <v>139</v>
      </c>
      <c r="H17" s="868"/>
      <c r="I17" s="868"/>
      <c r="J17" s="934"/>
      <c r="K17" s="932"/>
      <c r="L17" s="100" t="s">
        <v>284</v>
      </c>
      <c r="M17" s="101"/>
      <c r="N17" s="148" t="s">
        <v>285</v>
      </c>
      <c r="O17" s="496" t="s">
        <v>21</v>
      </c>
      <c r="P17" s="102" t="s">
        <v>24</v>
      </c>
      <c r="Q17" s="913" t="s">
        <v>25</v>
      </c>
      <c r="R17" s="914"/>
      <c r="S17" s="947"/>
    </row>
    <row r="18" spans="1:19" s="34" customFormat="1" ht="18" customHeight="1" x14ac:dyDescent="0.15">
      <c r="A18" s="33"/>
      <c r="B18" s="897"/>
      <c r="C18" s="900"/>
      <c r="D18" s="105" t="s">
        <v>51</v>
      </c>
      <c r="E18" s="109"/>
      <c r="F18" s="105">
        <v>3000</v>
      </c>
      <c r="G18" s="89"/>
      <c r="H18" s="96"/>
      <c r="I18" s="500" t="s">
        <v>426</v>
      </c>
      <c r="J18" s="287"/>
      <c r="K18" s="932"/>
      <c r="L18" s="545" t="s">
        <v>207</v>
      </c>
      <c r="M18" s="531" t="s">
        <v>286</v>
      </c>
      <c r="N18" s="89">
        <v>5</v>
      </c>
      <c r="O18" s="98">
        <f>'８　白ねぎ算出基礎'!F5</f>
        <v>4200</v>
      </c>
      <c r="P18" s="98">
        <f>N18*O18</f>
        <v>21000</v>
      </c>
      <c r="Q18" s="928" t="s">
        <v>318</v>
      </c>
      <c r="R18" s="929"/>
      <c r="S18" s="930"/>
    </row>
    <row r="19" spans="1:19" s="34" customFormat="1" ht="18" customHeight="1" x14ac:dyDescent="0.15">
      <c r="A19" s="33"/>
      <c r="B19" s="897"/>
      <c r="C19" s="900"/>
      <c r="D19" s="105" t="s">
        <v>113</v>
      </c>
      <c r="E19" s="109"/>
      <c r="F19" s="105">
        <f>SUM(F6:F18)/99</f>
        <v>2141.3851678691681</v>
      </c>
      <c r="G19" s="111" t="s">
        <v>150</v>
      </c>
      <c r="H19" s="117">
        <v>0.01</v>
      </c>
      <c r="I19" s="171"/>
      <c r="J19" s="510"/>
      <c r="K19" s="932"/>
      <c r="L19" s="545" t="s">
        <v>287</v>
      </c>
      <c r="M19" s="531" t="s">
        <v>288</v>
      </c>
      <c r="N19" s="98">
        <f>R19*50</f>
        <v>100</v>
      </c>
      <c r="O19" s="98">
        <f>'８　白ねぎ算出基礎'!F12</f>
        <v>3600</v>
      </c>
      <c r="P19" s="98">
        <f>N19/20*O19</f>
        <v>18000</v>
      </c>
      <c r="Q19" s="533" t="s">
        <v>408</v>
      </c>
      <c r="R19" s="546">
        <v>2</v>
      </c>
      <c r="S19" s="547" t="s">
        <v>301</v>
      </c>
    </row>
    <row r="20" spans="1:19" s="34" customFormat="1" ht="18" customHeight="1" x14ac:dyDescent="0.15">
      <c r="A20" s="33"/>
      <c r="B20" s="897"/>
      <c r="C20" s="901"/>
      <c r="D20" s="874" t="s">
        <v>143</v>
      </c>
      <c r="E20" s="875"/>
      <c r="F20" s="59">
        <f>SUM(F6:F19)</f>
        <v>214138.51678691679</v>
      </c>
      <c r="G20" s="94"/>
      <c r="H20" s="171"/>
      <c r="I20" s="171"/>
      <c r="J20" s="511"/>
      <c r="K20" s="932"/>
      <c r="L20" s="89"/>
      <c r="M20" s="287"/>
      <c r="N20" s="98"/>
      <c r="O20" s="98"/>
      <c r="P20" s="98"/>
      <c r="Q20" s="533"/>
      <c r="R20" s="546"/>
      <c r="S20" s="547"/>
    </row>
    <row r="21" spans="1:19" s="34" customFormat="1" ht="18" customHeight="1" x14ac:dyDescent="0.15">
      <c r="A21" s="33"/>
      <c r="B21" s="897"/>
      <c r="C21" s="902" t="s">
        <v>138</v>
      </c>
      <c r="D21" s="870" t="s">
        <v>52</v>
      </c>
      <c r="E21" s="16" t="s">
        <v>1</v>
      </c>
      <c r="F21" s="264">
        <f>(P11/4.5)*130</f>
        <v>66444.444444444438</v>
      </c>
      <c r="G21" s="395" t="s">
        <v>390</v>
      </c>
      <c r="H21" s="96"/>
      <c r="I21" s="362"/>
      <c r="J21" s="512"/>
      <c r="K21" s="932"/>
      <c r="L21" s="89"/>
      <c r="M21" s="287"/>
      <c r="N21" s="98"/>
      <c r="O21" s="98"/>
      <c r="P21" s="98"/>
      <c r="Q21" s="533"/>
      <c r="R21" s="546"/>
      <c r="S21" s="547"/>
    </row>
    <row r="22" spans="1:19" s="34" customFormat="1" ht="18" customHeight="1" x14ac:dyDescent="0.15">
      <c r="A22" s="33"/>
      <c r="B22" s="897"/>
      <c r="C22" s="903"/>
      <c r="D22" s="799"/>
      <c r="E22" s="16" t="s">
        <v>2</v>
      </c>
      <c r="F22" s="266">
        <f>11*P11</f>
        <v>25300</v>
      </c>
      <c r="G22" s="395" t="s">
        <v>391</v>
      </c>
      <c r="H22" s="267"/>
      <c r="I22" s="267"/>
      <c r="J22" s="513"/>
      <c r="K22" s="932"/>
      <c r="L22" s="89"/>
      <c r="M22" s="287"/>
      <c r="N22" s="89"/>
      <c r="O22" s="98"/>
      <c r="P22" s="98"/>
      <c r="Q22" s="533"/>
      <c r="R22" s="505"/>
      <c r="S22" s="547"/>
    </row>
    <row r="23" spans="1:19" s="34" customFormat="1" ht="18" customHeight="1" thickBot="1" x14ac:dyDescent="0.2">
      <c r="A23" s="33"/>
      <c r="B23" s="897"/>
      <c r="C23" s="903"/>
      <c r="D23" s="871"/>
      <c r="E23" s="16" t="s">
        <v>6</v>
      </c>
      <c r="F23" s="264">
        <f>R11*0.115</f>
        <v>90247.400000000009</v>
      </c>
      <c r="G23" s="395" t="s">
        <v>393</v>
      </c>
      <c r="H23" s="396"/>
      <c r="I23" s="267"/>
      <c r="J23" s="505"/>
      <c r="K23" s="932"/>
      <c r="L23" s="42" t="s">
        <v>26</v>
      </c>
      <c r="M23" s="41"/>
      <c r="N23" s="42"/>
      <c r="O23" s="42"/>
      <c r="P23" s="42">
        <f>SUM(P18:P22)</f>
        <v>39000</v>
      </c>
      <c r="Q23" s="548"/>
      <c r="R23" s="511"/>
      <c r="S23" s="549"/>
    </row>
    <row r="24" spans="1:19" s="34" customFormat="1" ht="18" customHeight="1" thickTop="1" x14ac:dyDescent="0.15">
      <c r="A24" s="33"/>
      <c r="B24" s="897"/>
      <c r="C24" s="903"/>
      <c r="D24" s="16" t="s">
        <v>181</v>
      </c>
      <c r="E24" s="20"/>
      <c r="F24" s="60">
        <v>0</v>
      </c>
      <c r="G24" s="103"/>
      <c r="H24" s="112"/>
      <c r="I24" s="113"/>
      <c r="J24" s="514"/>
      <c r="K24" s="932"/>
      <c r="L24" s="89" t="s">
        <v>289</v>
      </c>
      <c r="M24" s="287"/>
      <c r="N24" s="97" t="s">
        <v>23</v>
      </c>
      <c r="O24" s="97" t="s">
        <v>21</v>
      </c>
      <c r="P24" s="97" t="s">
        <v>24</v>
      </c>
      <c r="Q24" s="496" t="s">
        <v>25</v>
      </c>
      <c r="R24" s="497"/>
      <c r="S24" s="550"/>
    </row>
    <row r="25" spans="1:19" s="34" customFormat="1" ht="18" customHeight="1" x14ac:dyDescent="0.15">
      <c r="A25" s="33"/>
      <c r="B25" s="897"/>
      <c r="C25" s="903"/>
      <c r="D25" s="16" t="s">
        <v>74</v>
      </c>
      <c r="E25" s="20"/>
      <c r="F25" s="60">
        <v>0</v>
      </c>
      <c r="G25" s="103"/>
      <c r="H25" s="114"/>
      <c r="I25" s="115"/>
      <c r="J25" s="290"/>
      <c r="K25" s="932"/>
      <c r="L25" s="98" t="s">
        <v>27</v>
      </c>
      <c r="M25" s="287"/>
      <c r="N25" s="98" t="s">
        <v>403</v>
      </c>
      <c r="O25" s="98"/>
      <c r="P25" s="98">
        <f>'８　白ねぎ算出基礎'!G38</f>
        <v>18881.266666666666</v>
      </c>
      <c r="Q25" s="533"/>
      <c r="R25" s="505"/>
      <c r="S25" s="547"/>
    </row>
    <row r="26" spans="1:19" s="34" customFormat="1" ht="18" customHeight="1" x14ac:dyDescent="0.15">
      <c r="A26" s="33"/>
      <c r="B26" s="897"/>
      <c r="C26" s="903"/>
      <c r="D26" s="16" t="s">
        <v>96</v>
      </c>
      <c r="E26" s="17"/>
      <c r="F26" s="60">
        <f>'８　白ねぎ算出基礎'!V57</f>
        <v>4061.5</v>
      </c>
      <c r="G26" s="867"/>
      <c r="H26" s="868"/>
      <c r="I26" s="868"/>
      <c r="J26" s="934"/>
      <c r="K26" s="932"/>
      <c r="L26" s="98" t="s">
        <v>28</v>
      </c>
      <c r="M26" s="287"/>
      <c r="N26" s="98" t="s">
        <v>404</v>
      </c>
      <c r="O26" s="98"/>
      <c r="P26" s="98">
        <f>'８　白ねぎ算出基礎'!G49</f>
        <v>26292.333333333336</v>
      </c>
      <c r="Q26" s="533"/>
      <c r="R26" s="505"/>
      <c r="S26" s="547"/>
    </row>
    <row r="27" spans="1:19" s="34" customFormat="1" ht="18" customHeight="1" x14ac:dyDescent="0.15">
      <c r="A27" s="33"/>
      <c r="B27" s="897"/>
      <c r="C27" s="903"/>
      <c r="D27" s="21" t="s">
        <v>75</v>
      </c>
      <c r="E27" s="22"/>
      <c r="F27" s="116">
        <v>0</v>
      </c>
      <c r="G27" s="89"/>
      <c r="H27" s="114"/>
      <c r="I27" s="115"/>
      <c r="J27" s="514"/>
      <c r="K27" s="932"/>
      <c r="L27" s="98" t="s">
        <v>29</v>
      </c>
      <c r="M27" s="287"/>
      <c r="N27" s="89" t="s">
        <v>290</v>
      </c>
      <c r="O27" s="98"/>
      <c r="P27" s="98">
        <f>'８　白ねぎ算出基礎'!G53</f>
        <v>3307.5</v>
      </c>
      <c r="Q27" s="533"/>
      <c r="R27" s="505"/>
      <c r="S27" s="547"/>
    </row>
    <row r="28" spans="1:19" s="34" customFormat="1" ht="18" customHeight="1" x14ac:dyDescent="0.15">
      <c r="A28" s="33"/>
      <c r="B28" s="897"/>
      <c r="C28" s="903"/>
      <c r="D28" s="16" t="s">
        <v>53</v>
      </c>
      <c r="E28" s="17"/>
      <c r="F28" s="60">
        <f>'８　白ねぎ算出基礎'!N57</f>
        <v>3871.6</v>
      </c>
      <c r="G28" s="867"/>
      <c r="H28" s="868"/>
      <c r="I28" s="868"/>
      <c r="J28" s="934"/>
      <c r="K28" s="932"/>
      <c r="L28" s="98" t="s">
        <v>291</v>
      </c>
      <c r="M28" s="287"/>
      <c r="N28" s="89" t="s">
        <v>292</v>
      </c>
      <c r="O28" s="98"/>
      <c r="P28" s="98">
        <f>'８　白ねぎ算出基礎'!G57</f>
        <v>12</v>
      </c>
      <c r="Q28" s="533"/>
      <c r="R28" s="505"/>
      <c r="S28" s="547"/>
    </row>
    <row r="29" spans="1:19" s="34" customFormat="1" ht="18" customHeight="1" thickBot="1" x14ac:dyDescent="0.2">
      <c r="A29" s="33"/>
      <c r="B29" s="897"/>
      <c r="C29" s="903"/>
      <c r="D29" s="16" t="s">
        <v>182</v>
      </c>
      <c r="E29" s="20"/>
      <c r="F29" s="60">
        <f>SUM(F21:F28)/99</f>
        <v>1918.4337822671159</v>
      </c>
      <c r="G29" s="162" t="s">
        <v>199</v>
      </c>
      <c r="H29" s="117">
        <v>0.01</v>
      </c>
      <c r="I29" s="95"/>
      <c r="J29" s="515"/>
      <c r="K29" s="932"/>
      <c r="L29" s="42" t="s">
        <v>26</v>
      </c>
      <c r="M29" s="41"/>
      <c r="N29" s="42"/>
      <c r="O29" s="42"/>
      <c r="P29" s="42">
        <f>SUM(P25:P28)</f>
        <v>48493.100000000006</v>
      </c>
      <c r="Q29" s="548"/>
      <c r="R29" s="511"/>
      <c r="S29" s="549"/>
    </row>
    <row r="30" spans="1:19" s="34" customFormat="1" ht="18" customHeight="1" thickTop="1" thickBot="1" x14ac:dyDescent="0.2">
      <c r="A30" s="33"/>
      <c r="B30" s="898"/>
      <c r="C30" s="904"/>
      <c r="D30" s="872" t="s">
        <v>142</v>
      </c>
      <c r="E30" s="873"/>
      <c r="F30" s="90">
        <f>SUM(F21:F29)</f>
        <v>191843.37822671159</v>
      </c>
      <c r="G30" s="91"/>
      <c r="H30" s="92"/>
      <c r="I30" s="93"/>
      <c r="J30" s="516"/>
      <c r="K30" s="932"/>
      <c r="L30" s="89" t="s">
        <v>293</v>
      </c>
      <c r="M30" s="287"/>
      <c r="N30" s="97" t="s">
        <v>23</v>
      </c>
      <c r="O30" s="97" t="s">
        <v>21</v>
      </c>
      <c r="P30" s="97" t="s">
        <v>24</v>
      </c>
      <c r="Q30" s="496" t="s">
        <v>25</v>
      </c>
      <c r="R30" s="497"/>
      <c r="S30" s="550"/>
    </row>
    <row r="31" spans="1:19" s="34" customFormat="1" ht="18" customHeight="1" x14ac:dyDescent="0.15">
      <c r="A31" s="33"/>
      <c r="B31" s="49"/>
      <c r="C31" s="45"/>
      <c r="D31" s="45"/>
      <c r="E31" s="45"/>
      <c r="F31" s="45"/>
      <c r="G31" s="45"/>
      <c r="H31" s="45"/>
      <c r="I31" s="45"/>
      <c r="J31" s="45"/>
      <c r="K31" s="932"/>
      <c r="L31" s="98" t="s">
        <v>294</v>
      </c>
      <c r="M31" s="551"/>
      <c r="N31" s="89" t="s">
        <v>427</v>
      </c>
      <c r="O31" s="99">
        <f>'８　白ねぎ算出基礎'!M6</f>
        <v>84.7</v>
      </c>
      <c r="P31" s="98">
        <f>'８　白ねぎ算出基礎'!N10</f>
        <v>2236.08</v>
      </c>
      <c r="Q31" s="552"/>
      <c r="R31" s="553"/>
      <c r="S31" s="554"/>
    </row>
    <row r="32" spans="1:19" s="34" customFormat="1" ht="18" customHeight="1" x14ac:dyDescent="0.15">
      <c r="A32" s="33"/>
      <c r="B32" s="40"/>
      <c r="C32" s="54"/>
      <c r="D32" s="40"/>
      <c r="E32" s="40"/>
      <c r="F32" s="52"/>
      <c r="G32" s="52"/>
      <c r="H32" s="53"/>
      <c r="I32" s="45"/>
      <c r="J32" s="45"/>
      <c r="K32" s="932"/>
      <c r="L32" s="98" t="s">
        <v>295</v>
      </c>
      <c r="M32" s="551"/>
      <c r="N32" s="89" t="s">
        <v>428</v>
      </c>
      <c r="O32" s="99">
        <f>'８　白ねぎ算出基礎'!M11</f>
        <v>158.4</v>
      </c>
      <c r="P32" s="98">
        <f>'８　白ねぎ算出基礎'!N16</f>
        <v>5781.6</v>
      </c>
      <c r="Q32" s="552"/>
      <c r="R32" s="553"/>
      <c r="S32" s="554"/>
    </row>
    <row r="33" spans="1:23" ht="18" customHeight="1" x14ac:dyDescent="0.15">
      <c r="K33" s="932"/>
      <c r="L33" s="98" t="s">
        <v>296</v>
      </c>
      <c r="M33" s="287"/>
      <c r="N33" s="99"/>
      <c r="O33" s="99"/>
      <c r="P33" s="98">
        <f>SUM(P31:P32)*R33</f>
        <v>2405.3040000000001</v>
      </c>
      <c r="Q33" s="533" t="s">
        <v>297</v>
      </c>
      <c r="R33" s="555">
        <v>0.3</v>
      </c>
      <c r="S33" s="556"/>
    </row>
    <row r="34" spans="1:23" ht="18" customHeight="1" x14ac:dyDescent="0.15">
      <c r="K34" s="932"/>
      <c r="L34" s="98" t="s">
        <v>298</v>
      </c>
      <c r="M34" s="551"/>
      <c r="N34" s="89"/>
      <c r="O34" s="99"/>
      <c r="P34" s="98">
        <f>'８　白ねぎ算出基礎'!N19</f>
        <v>0</v>
      </c>
      <c r="Q34" s="533"/>
      <c r="R34" s="505"/>
      <c r="S34" s="547"/>
    </row>
    <row r="35" spans="1:23" ht="18" customHeight="1" x14ac:dyDescent="0.15">
      <c r="K35" s="932"/>
      <c r="L35" s="98" t="s">
        <v>299</v>
      </c>
      <c r="M35" s="551"/>
      <c r="N35" s="89"/>
      <c r="O35" s="99"/>
      <c r="P35" s="98">
        <f>'８　白ねぎ算出基礎'!N23</f>
        <v>0</v>
      </c>
      <c r="Q35" s="533"/>
      <c r="R35" s="505"/>
      <c r="S35" s="547"/>
    </row>
    <row r="36" spans="1:23" ht="18" customHeight="1" x14ac:dyDescent="0.15">
      <c r="K36" s="932"/>
      <c r="L36" s="98" t="s">
        <v>180</v>
      </c>
      <c r="M36" s="551"/>
      <c r="N36" s="89"/>
      <c r="O36" s="99"/>
      <c r="P36" s="98">
        <f>'８　白ねぎ算出基礎'!N27</f>
        <v>0</v>
      </c>
      <c r="Q36" s="533"/>
      <c r="R36" s="505"/>
      <c r="S36" s="547"/>
    </row>
    <row r="37" spans="1:23" ht="18" customHeight="1" x14ac:dyDescent="0.15">
      <c r="K37" s="932"/>
      <c r="L37" s="98" t="s">
        <v>300</v>
      </c>
      <c r="M37" s="287"/>
      <c r="N37" s="89" t="s">
        <v>427</v>
      </c>
      <c r="O37" s="99">
        <f>'８　白ねぎ算出基礎'!M28</f>
        <v>14</v>
      </c>
      <c r="P37" s="98">
        <f>'８　白ねぎ算出基礎'!N31</f>
        <v>693</v>
      </c>
      <c r="Q37" s="552"/>
      <c r="R37" s="505"/>
      <c r="S37" s="547"/>
    </row>
    <row r="38" spans="1:23" s="44" customFormat="1" ht="18" customHeight="1" thickBot="1" x14ac:dyDescent="0.2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933"/>
      <c r="L38" s="557" t="s">
        <v>26</v>
      </c>
      <c r="M38" s="558"/>
      <c r="N38" s="557"/>
      <c r="O38" s="557"/>
      <c r="P38" s="557">
        <f>SUM(P31:P37)</f>
        <v>11115.984</v>
      </c>
      <c r="Q38" s="559"/>
      <c r="R38" s="516"/>
      <c r="S38" s="560"/>
    </row>
    <row r="39" spans="1:23" s="44" customFormat="1" ht="18" customHeight="1" x14ac:dyDescent="0.15">
      <c r="A39" s="33"/>
      <c r="B39" s="33"/>
      <c r="C39" s="33"/>
      <c r="D39" s="33"/>
      <c r="E39" s="33"/>
      <c r="F39" s="33"/>
      <c r="G39" s="33"/>
      <c r="H39" s="33"/>
      <c r="I39" s="33"/>
      <c r="J39" s="33"/>
      <c r="T39" s="45"/>
    </row>
    <row r="40" spans="1:23" s="44" customFormat="1" ht="18" customHeight="1" x14ac:dyDescent="0.15">
      <c r="A40" s="33"/>
      <c r="B40" s="33"/>
      <c r="C40" s="33"/>
      <c r="D40" s="33"/>
      <c r="E40" s="33"/>
      <c r="F40" s="33"/>
      <c r="G40" s="33"/>
      <c r="H40" s="33"/>
      <c r="I40" s="33"/>
      <c r="J40" s="33"/>
      <c r="T40" s="34"/>
      <c r="U40" s="34"/>
      <c r="V40" s="34"/>
      <c r="W40" s="34"/>
    </row>
    <row r="41" spans="1:23" s="44" customFormat="1" ht="18" customHeight="1" x14ac:dyDescent="0.15">
      <c r="A41" s="33"/>
      <c r="B41" s="33"/>
      <c r="C41" s="33"/>
      <c r="D41" s="33"/>
      <c r="E41" s="33"/>
      <c r="F41" s="33"/>
      <c r="G41" s="33"/>
      <c r="H41" s="33"/>
      <c r="I41" s="33"/>
      <c r="J41" s="33"/>
      <c r="T41" s="46"/>
      <c r="U41" s="47"/>
      <c r="V41" s="48"/>
      <c r="W41" s="46"/>
    </row>
    <row r="42" spans="1:23" s="44" customFormat="1" ht="18" customHeight="1" x14ac:dyDescent="0.15">
      <c r="A42" s="33"/>
      <c r="B42" s="33"/>
      <c r="C42" s="33"/>
      <c r="D42" s="33"/>
      <c r="E42" s="33"/>
      <c r="F42" s="33"/>
      <c r="G42" s="33"/>
      <c r="H42" s="33"/>
      <c r="I42" s="33"/>
      <c r="J42" s="33"/>
      <c r="T42" s="34"/>
      <c r="U42" s="34"/>
      <c r="V42" s="34"/>
      <c r="W42" s="34"/>
    </row>
    <row r="43" spans="1:23" s="44" customFormat="1" ht="18" customHeight="1" x14ac:dyDescent="0.15">
      <c r="B43" s="33"/>
      <c r="C43" s="33"/>
      <c r="D43" s="33"/>
      <c r="E43" s="33"/>
      <c r="F43" s="33"/>
      <c r="G43" s="33"/>
      <c r="H43" s="33"/>
      <c r="I43" s="33"/>
      <c r="J43" s="33"/>
      <c r="T43" s="35"/>
      <c r="U43" s="45"/>
      <c r="V43" s="34"/>
      <c r="W43" s="46"/>
    </row>
    <row r="44" spans="1:23" s="44" customFormat="1" ht="18" customHeight="1" x14ac:dyDescent="0.15">
      <c r="B44" s="33"/>
      <c r="C44" s="33"/>
      <c r="D44" s="33"/>
      <c r="E44" s="33"/>
      <c r="F44" s="33"/>
      <c r="G44" s="33"/>
      <c r="H44" s="33"/>
      <c r="I44" s="33"/>
      <c r="J44" s="33"/>
      <c r="T44" s="35"/>
      <c r="U44" s="45"/>
      <c r="V44" s="34"/>
      <c r="W44" s="46"/>
    </row>
    <row r="45" spans="1:23" s="44" customFormat="1" ht="18" customHeight="1" x14ac:dyDescent="0.15">
      <c r="B45" s="33"/>
      <c r="C45" s="33"/>
      <c r="D45" s="33"/>
      <c r="E45" s="33"/>
      <c r="F45" s="33"/>
      <c r="G45" s="33"/>
      <c r="H45" s="33"/>
      <c r="I45" s="33"/>
      <c r="J45" s="33"/>
      <c r="T45" s="34"/>
      <c r="U45" s="34"/>
      <c r="V45" s="47"/>
      <c r="W45" s="34"/>
    </row>
    <row r="46" spans="1:23" s="44" customFormat="1" x14ac:dyDescent="0.15">
      <c r="B46" s="33"/>
      <c r="C46" s="33"/>
      <c r="D46" s="33"/>
      <c r="E46" s="33"/>
      <c r="F46" s="33"/>
      <c r="G46" s="33"/>
      <c r="H46" s="33"/>
      <c r="I46" s="33"/>
      <c r="J46" s="33"/>
      <c r="T46" s="35"/>
      <c r="U46" s="34"/>
      <c r="V46" s="34"/>
      <c r="W46" s="46"/>
    </row>
    <row r="47" spans="1:23" s="44" customFormat="1" x14ac:dyDescent="0.15">
      <c r="B47" s="33"/>
      <c r="C47" s="33"/>
      <c r="D47" s="33"/>
      <c r="E47" s="33"/>
      <c r="F47" s="33"/>
      <c r="G47" s="33"/>
      <c r="H47" s="33"/>
      <c r="I47" s="33"/>
      <c r="J47" s="33"/>
      <c r="T47" s="35"/>
      <c r="U47" s="34"/>
      <c r="V47" s="34"/>
      <c r="W47" s="46"/>
    </row>
    <row r="48" spans="1:23" s="44" customFormat="1" x14ac:dyDescent="0.15">
      <c r="B48" s="33"/>
      <c r="C48" s="33"/>
      <c r="D48" s="33"/>
      <c r="E48" s="33"/>
      <c r="F48" s="33"/>
      <c r="G48" s="33"/>
      <c r="H48" s="33"/>
      <c r="I48" s="33"/>
      <c r="J48" s="33"/>
      <c r="T48" s="35"/>
      <c r="U48" s="34"/>
      <c r="V48" s="34"/>
      <c r="W48" s="46"/>
    </row>
    <row r="49" spans="2:23" s="44" customFormat="1" x14ac:dyDescent="0.15">
      <c r="B49" s="33"/>
      <c r="C49" s="33"/>
      <c r="D49" s="33"/>
      <c r="E49" s="33"/>
      <c r="F49" s="33"/>
      <c r="G49" s="33"/>
      <c r="H49" s="33"/>
      <c r="I49" s="33"/>
      <c r="J49" s="33"/>
      <c r="T49" s="35"/>
      <c r="U49" s="34"/>
      <c r="V49" s="34"/>
      <c r="W49" s="46"/>
    </row>
    <row r="50" spans="2:23" s="44" customFormat="1" x14ac:dyDescent="0.15">
      <c r="B50" s="33"/>
      <c r="C50" s="33"/>
      <c r="D50" s="33"/>
      <c r="E50" s="33"/>
      <c r="F50" s="33"/>
      <c r="G50" s="33"/>
      <c r="H50" s="33"/>
      <c r="I50" s="33"/>
      <c r="J50" s="33"/>
      <c r="T50" s="35"/>
      <c r="U50" s="35"/>
      <c r="V50" s="35"/>
      <c r="W50" s="34"/>
    </row>
    <row r="51" spans="2:23" s="44" customFormat="1" ht="13.5" customHeight="1" x14ac:dyDescent="0.15">
      <c r="B51" s="33"/>
      <c r="C51" s="33"/>
      <c r="D51" s="33"/>
      <c r="E51" s="33"/>
      <c r="F51" s="33"/>
      <c r="G51" s="33"/>
      <c r="H51" s="33"/>
      <c r="I51" s="33"/>
      <c r="J51" s="33"/>
      <c r="T51" s="34"/>
      <c r="U51" s="34"/>
      <c r="V51" s="34"/>
      <c r="W51" s="47"/>
    </row>
    <row r="52" spans="2:23" s="44" customFormat="1" x14ac:dyDescent="0.15">
      <c r="B52" s="33"/>
      <c r="C52" s="33"/>
      <c r="D52" s="33"/>
      <c r="E52" s="33"/>
      <c r="F52" s="33"/>
      <c r="G52" s="33"/>
      <c r="H52" s="33"/>
      <c r="I52" s="33"/>
      <c r="J52" s="33"/>
      <c r="T52" s="46"/>
      <c r="U52" s="34"/>
      <c r="V52" s="47"/>
      <c r="W52" s="46"/>
    </row>
    <row r="53" spans="2:23" s="44" customFormat="1" x14ac:dyDescent="0.15">
      <c r="B53" s="33"/>
      <c r="C53" s="33"/>
      <c r="D53" s="33"/>
      <c r="E53" s="33"/>
      <c r="F53" s="33"/>
      <c r="G53" s="33"/>
      <c r="H53" s="33"/>
      <c r="I53" s="33"/>
      <c r="J53" s="33"/>
      <c r="T53" s="34"/>
      <c r="U53" s="34"/>
      <c r="V53" s="34"/>
      <c r="W53" s="34"/>
    </row>
    <row r="54" spans="2:23" s="44" customFormat="1" ht="13.5" customHeight="1" x14ac:dyDescent="0.15">
      <c r="B54" s="33"/>
      <c r="C54" s="33"/>
      <c r="D54" s="33"/>
      <c r="E54" s="33"/>
      <c r="F54" s="33"/>
      <c r="G54" s="33"/>
      <c r="H54" s="33"/>
      <c r="I54" s="33"/>
      <c r="J54" s="33"/>
      <c r="T54" s="35"/>
      <c r="U54" s="34"/>
      <c r="V54" s="35"/>
      <c r="W54" s="46"/>
    </row>
    <row r="55" spans="2:23" s="44" customFormat="1" x14ac:dyDescent="0.15">
      <c r="B55" s="33"/>
      <c r="C55" s="33"/>
      <c r="D55" s="33"/>
      <c r="E55" s="33"/>
      <c r="F55" s="33"/>
      <c r="G55" s="33"/>
      <c r="H55" s="33"/>
      <c r="I55" s="33"/>
      <c r="J55" s="33"/>
      <c r="T55" s="55"/>
      <c r="U55" s="34"/>
      <c r="V55" s="34"/>
      <c r="W55" s="46"/>
    </row>
    <row r="56" spans="2:23" s="44" customFormat="1" x14ac:dyDescent="0.15"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4"/>
      <c r="U56" s="35"/>
      <c r="V56" s="34"/>
      <c r="W56" s="34"/>
    </row>
    <row r="57" spans="2:23" s="44" customFormat="1" x14ac:dyDescent="0.15"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45"/>
      <c r="U57" s="45"/>
      <c r="V57" s="45"/>
      <c r="W57" s="45"/>
    </row>
    <row r="58" spans="2:23" s="44" customFormat="1" x14ac:dyDescent="0.15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45"/>
    </row>
    <row r="59" spans="2:23" s="44" customFormat="1" x14ac:dyDescent="0.15"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45"/>
    </row>
    <row r="60" spans="2:23" s="44" customFormat="1" x14ac:dyDescent="0.15"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45"/>
    </row>
    <row r="61" spans="2:23" s="44" customFormat="1" x14ac:dyDescent="0.15"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</row>
    <row r="62" spans="2:23" s="44" customFormat="1" x14ac:dyDescent="0.15"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</row>
    <row r="63" spans="2:23" s="44" customFormat="1" ht="13.5" customHeight="1" x14ac:dyDescent="0.15"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</row>
    <row r="64" spans="2:23" s="44" customFormat="1" ht="13.5" customHeight="1" x14ac:dyDescent="0.15"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</row>
    <row r="65" spans="2:19" s="44" customFormat="1" x14ac:dyDescent="0.15"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</row>
    <row r="66" spans="2:19" s="44" customFormat="1" x14ac:dyDescent="0.15"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</row>
    <row r="67" spans="2:19" s="44" customFormat="1" x14ac:dyDescent="0.15"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</row>
    <row r="68" spans="2:19" s="44" customFormat="1" ht="13.5" customHeight="1" x14ac:dyDescent="0.15"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</row>
    <row r="69" spans="2:19" s="44" customFormat="1" x14ac:dyDescent="0.15"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</row>
    <row r="70" spans="2:19" s="44" customFormat="1" x14ac:dyDescent="0.15"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</row>
    <row r="71" spans="2:19" s="44" customFormat="1" x14ac:dyDescent="0.15"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</row>
    <row r="72" spans="2:19" s="44" customFormat="1" x14ac:dyDescent="0.15"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</row>
    <row r="73" spans="2:19" s="44" customFormat="1" x14ac:dyDescent="0.15"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</row>
    <row r="74" spans="2:19" s="44" customFormat="1" ht="13.5" customHeight="1" x14ac:dyDescent="0.15"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</row>
    <row r="75" spans="2:19" s="44" customFormat="1" x14ac:dyDescent="0.15"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</row>
    <row r="76" spans="2:19" s="44" customFormat="1" x14ac:dyDescent="0.15"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</row>
    <row r="77" spans="2:19" s="44" customFormat="1" x14ac:dyDescent="0.15"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</row>
    <row r="78" spans="2:19" s="44" customFormat="1" x14ac:dyDescent="0.15"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</row>
    <row r="79" spans="2:19" s="44" customFormat="1" x14ac:dyDescent="0.15"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</row>
    <row r="80" spans="2:19" s="44" customFormat="1" x14ac:dyDescent="0.15"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</row>
    <row r="81" spans="1:19" s="44" customFormat="1" x14ac:dyDescent="0.15"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</row>
    <row r="82" spans="1:19" s="44" customFormat="1" x14ac:dyDescent="0.15"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</row>
    <row r="83" spans="1:19" s="44" customFormat="1" x14ac:dyDescent="0.15"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</row>
    <row r="84" spans="1:19" s="44" customFormat="1" x14ac:dyDescent="0.15"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</row>
    <row r="85" spans="1:19" s="44" customFormat="1" x14ac:dyDescent="0.15"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</row>
    <row r="86" spans="1:19" s="44" customFormat="1" ht="13.5" customHeight="1" x14ac:dyDescent="0.15"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</row>
    <row r="87" spans="1:19" s="44" customFormat="1" x14ac:dyDescent="0.15"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</row>
    <row r="88" spans="1:19" s="44" customFormat="1" x14ac:dyDescent="0.15"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</row>
    <row r="89" spans="1:19" s="44" customFormat="1" ht="13.5" customHeight="1" x14ac:dyDescent="0.15"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</row>
    <row r="90" spans="1:19" s="44" customFormat="1" x14ac:dyDescent="0.15"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</row>
    <row r="91" spans="1:19" s="44" customFormat="1" x14ac:dyDescent="0.15"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</row>
    <row r="92" spans="1:19" s="44" customFormat="1" x14ac:dyDescent="0.15"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</row>
    <row r="93" spans="1:19" s="44" customFormat="1" x14ac:dyDescent="0.15"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</row>
    <row r="94" spans="1:19" s="44" customFormat="1" x14ac:dyDescent="0.15"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</row>
    <row r="95" spans="1:19" x14ac:dyDescent="0.15">
      <c r="A95" s="44"/>
    </row>
    <row r="96" spans="1:19" x14ac:dyDescent="0.15">
      <c r="A96" s="44"/>
    </row>
    <row r="97" spans="1:1" x14ac:dyDescent="0.15">
      <c r="A97" s="44"/>
    </row>
    <row r="98" spans="1:1" x14ac:dyDescent="0.15">
      <c r="A98" s="44"/>
    </row>
    <row r="99" spans="1:1" x14ac:dyDescent="0.15">
      <c r="A99" s="44"/>
    </row>
  </sheetData>
  <mergeCells count="34">
    <mergeCell ref="B6:B30"/>
    <mergeCell ref="C6:C20"/>
    <mergeCell ref="R6:S6"/>
    <mergeCell ref="R7:S7"/>
    <mergeCell ref="R8:S8"/>
    <mergeCell ref="R9:S9"/>
    <mergeCell ref="G10:J10"/>
    <mergeCell ref="R10:S10"/>
    <mergeCell ref="G11:J11"/>
    <mergeCell ref="R11:S11"/>
    <mergeCell ref="D13:D14"/>
    <mergeCell ref="I13:J13"/>
    <mergeCell ref="I14:J14"/>
    <mergeCell ref="D15:D17"/>
    <mergeCell ref="Q16:S16"/>
    <mergeCell ref="Q17:S17"/>
    <mergeCell ref="B3:E3"/>
    <mergeCell ref="K3:S3"/>
    <mergeCell ref="B4:C5"/>
    <mergeCell ref="R4:S4"/>
    <mergeCell ref="R5:S5"/>
    <mergeCell ref="G4:J4"/>
    <mergeCell ref="Q12:S12"/>
    <mergeCell ref="Q18:S18"/>
    <mergeCell ref="D20:E20"/>
    <mergeCell ref="C21:C30"/>
    <mergeCell ref="D21:D23"/>
    <mergeCell ref="D30:E30"/>
    <mergeCell ref="K12:K38"/>
    <mergeCell ref="G15:J15"/>
    <mergeCell ref="G16:J16"/>
    <mergeCell ref="G17:J17"/>
    <mergeCell ref="G26:J26"/>
    <mergeCell ref="G28:J28"/>
  </mergeCells>
  <phoneticPr fontId="4"/>
  <pageMargins left="0.78740157480314965" right="0.78740157480314965" top="0.78740157480314965" bottom="0.78740157480314965" header="0.39370078740157483" footer="0.39370078740157483"/>
  <pageSetup paperSize="9" scale="65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9"/>
  <sheetViews>
    <sheetView zoomScale="75" zoomScaleNormal="75" zoomScaleSheetLayoutView="80" workbookViewId="0"/>
  </sheetViews>
  <sheetFormatPr defaultColWidth="10.875" defaultRowHeight="13.5" x14ac:dyDescent="0.15"/>
  <cols>
    <col min="1" max="1" width="1.625" style="33" customWidth="1"/>
    <col min="2" max="2" width="5.875" style="33" customWidth="1"/>
    <col min="3" max="3" width="10.625" style="33" customWidth="1"/>
    <col min="4" max="4" width="12.375" style="33" customWidth="1"/>
    <col min="5" max="5" width="14.625" style="33" customWidth="1"/>
    <col min="6" max="7" width="15.875" style="33" customWidth="1"/>
    <col min="8" max="8" width="10.875" style="33"/>
    <col min="9" max="9" width="11.375" style="33" bestFit="1" customWidth="1"/>
    <col min="10" max="10" width="13.375" style="33" customWidth="1"/>
    <col min="11" max="11" width="7.125" style="33" customWidth="1"/>
    <col min="12" max="12" width="15.375" style="33" customWidth="1"/>
    <col min="13" max="13" width="9.375" style="33" bestFit="1" customWidth="1"/>
    <col min="14" max="14" width="10.875" style="33"/>
    <col min="15" max="15" width="7.25" style="33" customWidth="1"/>
    <col min="16" max="16" width="9.625" style="33" customWidth="1"/>
    <col min="17" max="17" width="10.875" style="33" customWidth="1"/>
    <col min="18" max="18" width="7.5" style="33" customWidth="1"/>
    <col min="19" max="19" width="9.125" style="33" customWidth="1"/>
    <col min="20" max="16384" width="10.875" style="33"/>
  </cols>
  <sheetData>
    <row r="1" spans="2:19" s="34" customFormat="1" ht="9.9499999999999993" customHeight="1" x14ac:dyDescent="0.15"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2:19" s="34" customFormat="1" ht="24.95" customHeight="1" thickBot="1" x14ac:dyDescent="0.2">
      <c r="B2" s="3" t="s">
        <v>487</v>
      </c>
      <c r="H2" s="35" t="s">
        <v>171</v>
      </c>
      <c r="I2" s="3" t="s">
        <v>221</v>
      </c>
      <c r="K2" s="35" t="s">
        <v>172</v>
      </c>
      <c r="L2" s="34" t="s">
        <v>436</v>
      </c>
      <c r="N2" s="33"/>
      <c r="O2" s="33"/>
      <c r="Q2" s="4"/>
      <c r="R2" s="4"/>
    </row>
    <row r="3" spans="2:19" s="34" customFormat="1" ht="18" customHeight="1" x14ac:dyDescent="0.15">
      <c r="B3" s="881" t="s">
        <v>17</v>
      </c>
      <c r="C3" s="882"/>
      <c r="D3" s="882"/>
      <c r="E3" s="883"/>
      <c r="F3" s="173" t="s">
        <v>18</v>
      </c>
      <c r="G3" s="37"/>
      <c r="H3" s="38" t="s">
        <v>19</v>
      </c>
      <c r="I3" s="36"/>
      <c r="J3" s="562"/>
      <c r="K3" s="935" t="s">
        <v>149</v>
      </c>
      <c r="L3" s="936"/>
      <c r="M3" s="936"/>
      <c r="N3" s="936"/>
      <c r="O3" s="936"/>
      <c r="P3" s="936"/>
      <c r="Q3" s="936"/>
      <c r="R3" s="936"/>
      <c r="S3" s="937"/>
    </row>
    <row r="4" spans="2:19" s="34" customFormat="1" ht="18" customHeight="1" x14ac:dyDescent="0.15">
      <c r="B4" s="879" t="s">
        <v>20</v>
      </c>
      <c r="C4" s="880"/>
      <c r="D4" s="103" t="s">
        <v>144</v>
      </c>
      <c r="E4" s="107"/>
      <c r="F4" s="105">
        <f>R11</f>
        <v>771880</v>
      </c>
      <c r="G4" s="893" t="s">
        <v>338</v>
      </c>
      <c r="H4" s="894"/>
      <c r="I4" s="894"/>
      <c r="J4" s="940"/>
      <c r="K4" s="517" t="s">
        <v>176</v>
      </c>
      <c r="L4" s="518" t="s">
        <v>177</v>
      </c>
      <c r="M4" s="519" t="s">
        <v>21</v>
      </c>
      <c r="N4" s="519" t="s">
        <v>20</v>
      </c>
      <c r="O4" s="518" t="s">
        <v>176</v>
      </c>
      <c r="P4" s="518" t="s">
        <v>177</v>
      </c>
      <c r="Q4" s="519" t="s">
        <v>21</v>
      </c>
      <c r="R4" s="889" t="s">
        <v>20</v>
      </c>
      <c r="S4" s="938"/>
    </row>
    <row r="5" spans="2:19" s="34" customFormat="1" ht="18" customHeight="1" x14ac:dyDescent="0.15">
      <c r="B5" s="879"/>
      <c r="C5" s="880"/>
      <c r="D5" s="103" t="s">
        <v>71</v>
      </c>
      <c r="E5" s="107"/>
      <c r="F5" s="105">
        <v>0</v>
      </c>
      <c r="G5" s="87"/>
      <c r="H5" s="108"/>
      <c r="I5" s="108"/>
      <c r="J5" s="287"/>
      <c r="K5" s="524">
        <v>11</v>
      </c>
      <c r="L5" s="263">
        <v>2300</v>
      </c>
      <c r="M5" s="263">
        <v>335.6</v>
      </c>
      <c r="N5" s="263">
        <f>L5*M5</f>
        <v>771880</v>
      </c>
      <c r="O5" s="263"/>
      <c r="P5" s="263"/>
      <c r="Q5" s="263"/>
      <c r="R5" s="948"/>
      <c r="S5" s="949"/>
    </row>
    <row r="6" spans="2:19" s="34" customFormat="1" ht="18" customHeight="1" x14ac:dyDescent="0.15">
      <c r="B6" s="896" t="s">
        <v>147</v>
      </c>
      <c r="C6" s="899" t="s">
        <v>198</v>
      </c>
      <c r="D6" s="105" t="s">
        <v>45</v>
      </c>
      <c r="E6" s="109"/>
      <c r="F6" s="105">
        <f>+P13</f>
        <v>72500</v>
      </c>
      <c r="G6" s="87" t="s">
        <v>136</v>
      </c>
      <c r="H6" s="108"/>
      <c r="I6" s="108"/>
      <c r="J6" s="287"/>
      <c r="K6" s="522"/>
      <c r="L6" s="507"/>
      <c r="M6" s="263"/>
      <c r="N6" s="263"/>
      <c r="O6" s="523"/>
      <c r="P6" s="523"/>
      <c r="Q6" s="523"/>
      <c r="R6" s="950"/>
      <c r="S6" s="951"/>
    </row>
    <row r="7" spans="2:19" s="34" customFormat="1" ht="18" customHeight="1" x14ac:dyDescent="0.15">
      <c r="B7" s="897"/>
      <c r="C7" s="900"/>
      <c r="D7" s="105" t="s">
        <v>46</v>
      </c>
      <c r="E7" s="109"/>
      <c r="F7" s="105">
        <f>P23</f>
        <v>39000</v>
      </c>
      <c r="G7" s="103" t="s">
        <v>479</v>
      </c>
      <c r="H7" s="170"/>
      <c r="I7" s="170"/>
      <c r="J7" s="505"/>
      <c r="K7" s="564"/>
      <c r="L7" s="561"/>
      <c r="M7" s="507"/>
      <c r="N7" s="507"/>
      <c r="O7" s="523"/>
      <c r="P7" s="523"/>
      <c r="Q7" s="523"/>
      <c r="R7" s="950"/>
      <c r="S7" s="951"/>
    </row>
    <row r="8" spans="2:19" s="34" customFormat="1" ht="18" customHeight="1" x14ac:dyDescent="0.15">
      <c r="B8" s="897"/>
      <c r="C8" s="900"/>
      <c r="D8" s="105" t="s">
        <v>47</v>
      </c>
      <c r="E8" s="109"/>
      <c r="F8" s="105">
        <f>P29</f>
        <v>48493.100000000006</v>
      </c>
      <c r="G8" s="89" t="s">
        <v>480</v>
      </c>
      <c r="H8" s="96"/>
      <c r="I8" s="96"/>
      <c r="J8" s="287"/>
      <c r="K8" s="565"/>
      <c r="L8" s="335"/>
      <c r="M8" s="335"/>
      <c r="N8" s="335"/>
      <c r="O8" s="506"/>
      <c r="P8" s="523"/>
      <c r="Q8" s="523"/>
      <c r="R8" s="950"/>
      <c r="S8" s="951"/>
    </row>
    <row r="9" spans="2:19" s="34" customFormat="1" ht="18" customHeight="1" x14ac:dyDescent="0.15">
      <c r="B9" s="897"/>
      <c r="C9" s="900"/>
      <c r="D9" s="105" t="s">
        <v>72</v>
      </c>
      <c r="E9" s="109"/>
      <c r="F9" s="105">
        <f>P38</f>
        <v>11115.984</v>
      </c>
      <c r="G9" s="89" t="s">
        <v>481</v>
      </c>
      <c r="H9" s="96"/>
      <c r="I9" s="96"/>
      <c r="J9" s="287"/>
      <c r="K9" s="524"/>
      <c r="L9" s="263"/>
      <c r="M9" s="263"/>
      <c r="N9" s="263"/>
      <c r="O9" s="523"/>
      <c r="P9" s="523"/>
      <c r="Q9" s="523"/>
      <c r="R9" s="950"/>
      <c r="S9" s="951"/>
    </row>
    <row r="10" spans="2:19" s="34" customFormat="1" ht="18" customHeight="1" x14ac:dyDescent="0.15">
      <c r="B10" s="897"/>
      <c r="C10" s="900"/>
      <c r="D10" s="105" t="s">
        <v>48</v>
      </c>
      <c r="E10" s="109"/>
      <c r="F10" s="105">
        <f>'８　白ねぎ算出基礎'!V20</f>
        <v>1100</v>
      </c>
      <c r="G10" s="876"/>
      <c r="H10" s="877"/>
      <c r="I10" s="877"/>
      <c r="J10" s="942"/>
      <c r="K10" s="524"/>
      <c r="L10" s="263"/>
      <c r="M10" s="263"/>
      <c r="N10" s="263"/>
      <c r="O10" s="523"/>
      <c r="P10" s="523"/>
      <c r="Q10" s="523"/>
      <c r="R10" s="950"/>
      <c r="S10" s="951"/>
    </row>
    <row r="11" spans="2:19" s="34" customFormat="1" ht="18" customHeight="1" thickBot="1" x14ac:dyDescent="0.2">
      <c r="B11" s="897"/>
      <c r="C11" s="900"/>
      <c r="D11" s="105" t="s">
        <v>4</v>
      </c>
      <c r="E11" s="109"/>
      <c r="F11" s="105">
        <f>'８　白ねぎ算出基礎'!V34</f>
        <v>45</v>
      </c>
      <c r="G11" s="876"/>
      <c r="H11" s="877"/>
      <c r="I11" s="877"/>
      <c r="J11" s="942"/>
      <c r="K11" s="525"/>
      <c r="L11" s="526"/>
      <c r="M11" s="526"/>
      <c r="N11" s="263"/>
      <c r="O11" s="527" t="s">
        <v>22</v>
      </c>
      <c r="P11" s="528">
        <f>SUM(L5:L11,P5:P10)</f>
        <v>2300</v>
      </c>
      <c r="Q11" s="529">
        <f>R11/P11</f>
        <v>335.6</v>
      </c>
      <c r="R11" s="943">
        <f>SUM(N5:N11,R5:S10)</f>
        <v>771880</v>
      </c>
      <c r="S11" s="944"/>
    </row>
    <row r="12" spans="2:19" s="34" customFormat="1" ht="18" customHeight="1" thickTop="1" x14ac:dyDescent="0.15">
      <c r="B12" s="897"/>
      <c r="C12" s="900"/>
      <c r="D12" s="105" t="s">
        <v>5</v>
      </c>
      <c r="E12" s="109"/>
      <c r="F12" s="105">
        <v>0</v>
      </c>
      <c r="G12" s="89"/>
      <c r="H12" s="96"/>
      <c r="I12" s="96"/>
      <c r="J12" s="287"/>
      <c r="K12" s="931" t="s">
        <v>148</v>
      </c>
      <c r="L12" s="104" t="s">
        <v>112</v>
      </c>
      <c r="M12" s="499" t="s">
        <v>7</v>
      </c>
      <c r="N12" s="147" t="s">
        <v>179</v>
      </c>
      <c r="O12" s="498" t="s">
        <v>21</v>
      </c>
      <c r="P12" s="498" t="s">
        <v>24</v>
      </c>
      <c r="Q12" s="924" t="s">
        <v>25</v>
      </c>
      <c r="R12" s="925"/>
      <c r="S12" s="927"/>
    </row>
    <row r="13" spans="2:19" s="34" customFormat="1" ht="18" customHeight="1" x14ac:dyDescent="0.15">
      <c r="B13" s="897"/>
      <c r="C13" s="900"/>
      <c r="D13" s="905" t="s">
        <v>49</v>
      </c>
      <c r="E13" s="110" t="s">
        <v>134</v>
      </c>
      <c r="F13" s="105">
        <f>'６　固定資本装備と減価償却費'!L10*'７-３　11月どり部門収支'!H13</f>
        <v>2324</v>
      </c>
      <c r="G13" s="577" t="s">
        <v>137</v>
      </c>
      <c r="H13" s="578">
        <v>0.01</v>
      </c>
      <c r="I13" s="911" t="s">
        <v>139</v>
      </c>
      <c r="J13" s="945"/>
      <c r="K13" s="932"/>
      <c r="L13" s="530" t="s">
        <v>346</v>
      </c>
      <c r="M13" s="531" t="s">
        <v>342</v>
      </c>
      <c r="N13" s="532">
        <v>50</v>
      </c>
      <c r="O13" s="532">
        <v>1450</v>
      </c>
      <c r="P13" s="532">
        <f>N13*O13</f>
        <v>72500</v>
      </c>
      <c r="Q13" s="533" t="s">
        <v>406</v>
      </c>
      <c r="R13" s="534"/>
      <c r="S13" s="535"/>
    </row>
    <row r="14" spans="2:19" s="34" customFormat="1" ht="18" customHeight="1" x14ac:dyDescent="0.15">
      <c r="B14" s="897"/>
      <c r="C14" s="900"/>
      <c r="D14" s="906"/>
      <c r="E14" s="110" t="s">
        <v>135</v>
      </c>
      <c r="F14" s="105">
        <f>'６　固定資本装備と減価償却費'!L32*'７-３　11月どり部門収支'!H14</f>
        <v>8100</v>
      </c>
      <c r="G14" s="577" t="s">
        <v>137</v>
      </c>
      <c r="H14" s="578">
        <v>0.05</v>
      </c>
      <c r="I14" s="911" t="s">
        <v>139</v>
      </c>
      <c r="J14" s="945"/>
      <c r="K14" s="932"/>
      <c r="L14" s="530"/>
      <c r="M14" s="531"/>
      <c r="N14" s="532"/>
      <c r="O14" s="532"/>
      <c r="P14" s="532"/>
      <c r="Q14" s="536"/>
      <c r="R14" s="537"/>
      <c r="S14" s="538"/>
    </row>
    <row r="15" spans="2:19" s="34" customFormat="1" ht="18" customHeight="1" x14ac:dyDescent="0.15">
      <c r="B15" s="897"/>
      <c r="C15" s="900"/>
      <c r="D15" s="905" t="s">
        <v>73</v>
      </c>
      <c r="E15" s="110" t="s">
        <v>134</v>
      </c>
      <c r="F15" s="105">
        <f>'６　固定資本装備と減価償却費'!P10</f>
        <v>9800</v>
      </c>
      <c r="G15" s="867" t="s">
        <v>139</v>
      </c>
      <c r="H15" s="868"/>
      <c r="I15" s="868"/>
      <c r="J15" s="934"/>
      <c r="K15" s="932"/>
      <c r="L15" s="539"/>
      <c r="M15" s="540"/>
      <c r="N15" s="541"/>
      <c r="O15" s="542"/>
      <c r="P15" s="543"/>
      <c r="Q15" s="539"/>
      <c r="R15" s="540"/>
      <c r="S15" s="544"/>
    </row>
    <row r="16" spans="2:19" s="34" customFormat="1" ht="18" customHeight="1" thickBot="1" x14ac:dyDescent="0.2">
      <c r="B16" s="897"/>
      <c r="C16" s="900"/>
      <c r="D16" s="907"/>
      <c r="E16" s="110" t="s">
        <v>135</v>
      </c>
      <c r="F16" s="105">
        <f>'６　固定資本装備と減価償却費'!P32</f>
        <v>24019.047619047622</v>
      </c>
      <c r="G16" s="867" t="s">
        <v>139</v>
      </c>
      <c r="H16" s="868"/>
      <c r="I16" s="868"/>
      <c r="J16" s="934"/>
      <c r="K16" s="932"/>
      <c r="L16" s="42" t="s">
        <v>26</v>
      </c>
      <c r="M16" s="41"/>
      <c r="N16" s="42"/>
      <c r="O16" s="42"/>
      <c r="P16" s="42">
        <f>SUM(P13:P15)</f>
        <v>72500</v>
      </c>
      <c r="Q16" s="919"/>
      <c r="R16" s="920"/>
      <c r="S16" s="946"/>
    </row>
    <row r="17" spans="1:19" s="34" customFormat="1" ht="18" customHeight="1" thickTop="1" x14ac:dyDescent="0.15">
      <c r="B17" s="897"/>
      <c r="C17" s="900"/>
      <c r="D17" s="906"/>
      <c r="E17" s="105" t="s">
        <v>50</v>
      </c>
      <c r="F17" s="105">
        <f>'６　固定資本装備と減価償却費'!P36</f>
        <v>0</v>
      </c>
      <c r="G17" s="867" t="s">
        <v>139</v>
      </c>
      <c r="H17" s="868"/>
      <c r="I17" s="868"/>
      <c r="J17" s="934"/>
      <c r="K17" s="932"/>
      <c r="L17" s="100" t="s">
        <v>284</v>
      </c>
      <c r="M17" s="101"/>
      <c r="N17" s="148" t="s">
        <v>179</v>
      </c>
      <c r="O17" s="496" t="s">
        <v>21</v>
      </c>
      <c r="P17" s="102" t="s">
        <v>24</v>
      </c>
      <c r="Q17" s="913" t="s">
        <v>25</v>
      </c>
      <c r="R17" s="914"/>
      <c r="S17" s="947"/>
    </row>
    <row r="18" spans="1:19" s="34" customFormat="1" ht="18" customHeight="1" x14ac:dyDescent="0.15">
      <c r="A18" s="33"/>
      <c r="B18" s="897"/>
      <c r="C18" s="900"/>
      <c r="D18" s="105" t="s">
        <v>51</v>
      </c>
      <c r="E18" s="109"/>
      <c r="F18" s="105">
        <v>3000</v>
      </c>
      <c r="G18" s="89"/>
      <c r="H18" s="96"/>
      <c r="I18" s="500" t="s">
        <v>426</v>
      </c>
      <c r="J18" s="287"/>
      <c r="K18" s="932"/>
      <c r="L18" s="545" t="s">
        <v>207</v>
      </c>
      <c r="M18" s="531" t="s">
        <v>286</v>
      </c>
      <c r="N18" s="89">
        <v>5</v>
      </c>
      <c r="O18" s="98">
        <f>'８　白ねぎ算出基礎'!F5</f>
        <v>4200</v>
      </c>
      <c r="P18" s="98">
        <f>N18*O18</f>
        <v>21000</v>
      </c>
      <c r="Q18" s="928" t="s">
        <v>318</v>
      </c>
      <c r="R18" s="929"/>
      <c r="S18" s="930"/>
    </row>
    <row r="19" spans="1:19" s="34" customFormat="1" ht="18" customHeight="1" x14ac:dyDescent="0.15">
      <c r="A19" s="33"/>
      <c r="B19" s="897"/>
      <c r="C19" s="900"/>
      <c r="D19" s="105" t="s">
        <v>113</v>
      </c>
      <c r="E19" s="109"/>
      <c r="F19" s="105">
        <f>SUM(F6:F18)/99</f>
        <v>2217.1427436267436</v>
      </c>
      <c r="G19" s="111" t="s">
        <v>150</v>
      </c>
      <c r="H19" s="117">
        <v>0.01</v>
      </c>
      <c r="I19" s="170"/>
      <c r="J19" s="563"/>
      <c r="K19" s="932"/>
      <c r="L19" s="545" t="s">
        <v>287</v>
      </c>
      <c r="M19" s="531" t="s">
        <v>288</v>
      </c>
      <c r="N19" s="98">
        <f>R19*50</f>
        <v>100</v>
      </c>
      <c r="O19" s="98">
        <f>'８　白ねぎ算出基礎'!F12</f>
        <v>3600</v>
      </c>
      <c r="P19" s="98">
        <f>N19/20*O19</f>
        <v>18000</v>
      </c>
      <c r="Q19" s="533" t="s">
        <v>407</v>
      </c>
      <c r="R19" s="546">
        <v>2</v>
      </c>
      <c r="S19" s="547" t="s">
        <v>301</v>
      </c>
    </row>
    <row r="20" spans="1:19" s="34" customFormat="1" ht="18" customHeight="1" x14ac:dyDescent="0.15">
      <c r="A20" s="33"/>
      <c r="B20" s="897"/>
      <c r="C20" s="901"/>
      <c r="D20" s="874" t="s">
        <v>143</v>
      </c>
      <c r="E20" s="875"/>
      <c r="F20" s="59">
        <f>SUM(F6:F19)</f>
        <v>221714.27436267439</v>
      </c>
      <c r="G20" s="383"/>
      <c r="H20" s="171"/>
      <c r="I20" s="171"/>
      <c r="J20" s="511"/>
      <c r="K20" s="932"/>
      <c r="L20" s="89"/>
      <c r="M20" s="287"/>
      <c r="N20" s="98"/>
      <c r="O20" s="98"/>
      <c r="P20" s="98"/>
      <c r="Q20" s="533"/>
      <c r="R20" s="546"/>
      <c r="S20" s="547"/>
    </row>
    <row r="21" spans="1:19" s="34" customFormat="1" ht="18" customHeight="1" x14ac:dyDescent="0.15">
      <c r="A21" s="33"/>
      <c r="B21" s="897"/>
      <c r="C21" s="902" t="s">
        <v>138</v>
      </c>
      <c r="D21" s="870" t="s">
        <v>52</v>
      </c>
      <c r="E21" s="16" t="s">
        <v>1</v>
      </c>
      <c r="F21" s="264">
        <f>(P11/4.5)*130</f>
        <v>66444.444444444438</v>
      </c>
      <c r="G21" s="395" t="s">
        <v>390</v>
      </c>
      <c r="H21" s="96"/>
      <c r="I21" s="362"/>
      <c r="J21" s="512"/>
      <c r="K21" s="932"/>
      <c r="L21" s="89"/>
      <c r="M21" s="287"/>
      <c r="N21" s="98"/>
      <c r="O21" s="98"/>
      <c r="P21" s="98"/>
      <c r="Q21" s="533"/>
      <c r="R21" s="546"/>
      <c r="S21" s="547"/>
    </row>
    <row r="22" spans="1:19" s="34" customFormat="1" ht="18" customHeight="1" x14ac:dyDescent="0.15">
      <c r="A22" s="33"/>
      <c r="B22" s="897"/>
      <c r="C22" s="903"/>
      <c r="D22" s="799"/>
      <c r="E22" s="16" t="s">
        <v>2</v>
      </c>
      <c r="F22" s="266">
        <f>11*P11</f>
        <v>25300</v>
      </c>
      <c r="G22" s="395" t="s">
        <v>391</v>
      </c>
      <c r="H22" s="267"/>
      <c r="I22" s="267"/>
      <c r="J22" s="513"/>
      <c r="K22" s="932"/>
      <c r="L22" s="89"/>
      <c r="M22" s="287"/>
      <c r="N22" s="89"/>
      <c r="O22" s="98"/>
      <c r="P22" s="98"/>
      <c r="Q22" s="533"/>
      <c r="R22" s="505"/>
      <c r="S22" s="547"/>
    </row>
    <row r="23" spans="1:19" s="34" customFormat="1" ht="18" customHeight="1" thickBot="1" x14ac:dyDescent="0.2">
      <c r="A23" s="33"/>
      <c r="B23" s="897"/>
      <c r="C23" s="903"/>
      <c r="D23" s="871"/>
      <c r="E23" s="16" t="s">
        <v>6</v>
      </c>
      <c r="F23" s="264">
        <f>R11*0.115</f>
        <v>88766.2</v>
      </c>
      <c r="G23" s="395" t="s">
        <v>392</v>
      </c>
      <c r="H23" s="396"/>
      <c r="I23" s="267"/>
      <c r="J23" s="505"/>
      <c r="K23" s="932"/>
      <c r="L23" s="42" t="s">
        <v>26</v>
      </c>
      <c r="M23" s="41"/>
      <c r="N23" s="42"/>
      <c r="O23" s="42"/>
      <c r="P23" s="42">
        <f>SUM(P18:P22)</f>
        <v>39000</v>
      </c>
      <c r="Q23" s="548"/>
      <c r="R23" s="511"/>
      <c r="S23" s="549"/>
    </row>
    <row r="24" spans="1:19" s="34" customFormat="1" ht="18" customHeight="1" thickTop="1" x14ac:dyDescent="0.15">
      <c r="A24" s="33"/>
      <c r="B24" s="897"/>
      <c r="C24" s="903"/>
      <c r="D24" s="16" t="s">
        <v>181</v>
      </c>
      <c r="E24" s="20"/>
      <c r="F24" s="60">
        <v>0</v>
      </c>
      <c r="G24" s="103"/>
      <c r="H24" s="112"/>
      <c r="I24" s="113"/>
      <c r="J24" s="514"/>
      <c r="K24" s="932"/>
      <c r="L24" s="89" t="s">
        <v>289</v>
      </c>
      <c r="M24" s="287"/>
      <c r="N24" s="97" t="s">
        <v>23</v>
      </c>
      <c r="O24" s="97" t="s">
        <v>21</v>
      </c>
      <c r="P24" s="97" t="s">
        <v>24</v>
      </c>
      <c r="Q24" s="496" t="s">
        <v>25</v>
      </c>
      <c r="R24" s="497"/>
      <c r="S24" s="550"/>
    </row>
    <row r="25" spans="1:19" s="34" customFormat="1" ht="18" customHeight="1" x14ac:dyDescent="0.15">
      <c r="A25" s="33"/>
      <c r="B25" s="897"/>
      <c r="C25" s="903"/>
      <c r="D25" s="16" t="s">
        <v>74</v>
      </c>
      <c r="E25" s="20"/>
      <c r="F25" s="60">
        <v>0</v>
      </c>
      <c r="G25" s="103"/>
      <c r="H25" s="114"/>
      <c r="I25" s="115"/>
      <c r="J25" s="290"/>
      <c r="K25" s="932"/>
      <c r="L25" s="98" t="s">
        <v>27</v>
      </c>
      <c r="M25" s="287"/>
      <c r="N25" s="98" t="s">
        <v>403</v>
      </c>
      <c r="O25" s="98"/>
      <c r="P25" s="98">
        <f>'８　白ねぎ算出基礎'!G38</f>
        <v>18881.266666666666</v>
      </c>
      <c r="Q25" s="533"/>
      <c r="R25" s="505"/>
      <c r="S25" s="547"/>
    </row>
    <row r="26" spans="1:19" s="34" customFormat="1" ht="18" customHeight="1" x14ac:dyDescent="0.15">
      <c r="A26" s="33"/>
      <c r="B26" s="897"/>
      <c r="C26" s="903"/>
      <c r="D26" s="16" t="s">
        <v>96</v>
      </c>
      <c r="E26" s="17"/>
      <c r="F26" s="60">
        <f>'８　白ねぎ算出基礎'!V57</f>
        <v>4061.5</v>
      </c>
      <c r="G26" s="867"/>
      <c r="H26" s="868"/>
      <c r="I26" s="868"/>
      <c r="J26" s="934"/>
      <c r="K26" s="932"/>
      <c r="L26" s="98" t="s">
        <v>28</v>
      </c>
      <c r="M26" s="287"/>
      <c r="N26" s="98" t="s">
        <v>404</v>
      </c>
      <c r="O26" s="98"/>
      <c r="P26" s="98">
        <f>'８　白ねぎ算出基礎'!G49</f>
        <v>26292.333333333336</v>
      </c>
      <c r="Q26" s="533"/>
      <c r="R26" s="505"/>
      <c r="S26" s="547"/>
    </row>
    <row r="27" spans="1:19" s="34" customFormat="1" ht="18" customHeight="1" x14ac:dyDescent="0.15">
      <c r="A27" s="33"/>
      <c r="B27" s="897"/>
      <c r="C27" s="903"/>
      <c r="D27" s="21" t="s">
        <v>75</v>
      </c>
      <c r="E27" s="22"/>
      <c r="F27" s="116">
        <v>0</v>
      </c>
      <c r="G27" s="89"/>
      <c r="H27" s="114"/>
      <c r="I27" s="115"/>
      <c r="J27" s="514"/>
      <c r="K27" s="932"/>
      <c r="L27" s="98" t="s">
        <v>29</v>
      </c>
      <c r="M27" s="287"/>
      <c r="N27" s="89" t="s">
        <v>290</v>
      </c>
      <c r="O27" s="98"/>
      <c r="P27" s="98">
        <f>'８　白ねぎ算出基礎'!G53</f>
        <v>3307.5</v>
      </c>
      <c r="Q27" s="533"/>
      <c r="R27" s="505"/>
      <c r="S27" s="547"/>
    </row>
    <row r="28" spans="1:19" s="34" customFormat="1" ht="18" customHeight="1" x14ac:dyDescent="0.15">
      <c r="A28" s="33"/>
      <c r="B28" s="897"/>
      <c r="C28" s="903"/>
      <c r="D28" s="16" t="s">
        <v>53</v>
      </c>
      <c r="E28" s="17"/>
      <c r="F28" s="60">
        <f>'８　白ねぎ算出基礎'!N57</f>
        <v>3871.6</v>
      </c>
      <c r="G28" s="867"/>
      <c r="H28" s="868"/>
      <c r="I28" s="868"/>
      <c r="J28" s="934"/>
      <c r="K28" s="932"/>
      <c r="L28" s="98" t="s">
        <v>291</v>
      </c>
      <c r="M28" s="287"/>
      <c r="N28" s="89" t="s">
        <v>292</v>
      </c>
      <c r="O28" s="98"/>
      <c r="P28" s="98">
        <f>'８　白ねぎ算出基礎'!G57</f>
        <v>12</v>
      </c>
      <c r="Q28" s="533"/>
      <c r="R28" s="505"/>
      <c r="S28" s="547"/>
    </row>
    <row r="29" spans="1:19" s="34" customFormat="1" ht="18" customHeight="1" thickBot="1" x14ac:dyDescent="0.2">
      <c r="A29" s="33"/>
      <c r="B29" s="897"/>
      <c r="C29" s="903"/>
      <c r="D29" s="16" t="s">
        <v>182</v>
      </c>
      <c r="E29" s="20"/>
      <c r="F29" s="60">
        <f>SUM(F21:F28)/99</f>
        <v>1903.4721661054996</v>
      </c>
      <c r="G29" s="162" t="s">
        <v>199</v>
      </c>
      <c r="H29" s="117">
        <v>0.01</v>
      </c>
      <c r="I29" s="95"/>
      <c r="J29" s="515"/>
      <c r="K29" s="932"/>
      <c r="L29" s="42" t="s">
        <v>26</v>
      </c>
      <c r="M29" s="41"/>
      <c r="N29" s="42"/>
      <c r="O29" s="42"/>
      <c r="P29" s="42">
        <f>SUM(P25:P28)</f>
        <v>48493.100000000006</v>
      </c>
      <c r="Q29" s="548"/>
      <c r="R29" s="511"/>
      <c r="S29" s="549"/>
    </row>
    <row r="30" spans="1:19" s="34" customFormat="1" ht="18" customHeight="1" thickTop="1" thickBot="1" x14ac:dyDescent="0.2">
      <c r="A30" s="33"/>
      <c r="B30" s="898"/>
      <c r="C30" s="904"/>
      <c r="D30" s="872" t="s">
        <v>142</v>
      </c>
      <c r="E30" s="873"/>
      <c r="F30" s="90">
        <f>SUM(F21:F29)</f>
        <v>190347.21661054995</v>
      </c>
      <c r="G30" s="91"/>
      <c r="H30" s="92"/>
      <c r="I30" s="93"/>
      <c r="J30" s="516"/>
      <c r="K30" s="932"/>
      <c r="L30" s="89" t="s">
        <v>293</v>
      </c>
      <c r="M30" s="287"/>
      <c r="N30" s="97" t="s">
        <v>23</v>
      </c>
      <c r="O30" s="97" t="s">
        <v>21</v>
      </c>
      <c r="P30" s="97" t="s">
        <v>24</v>
      </c>
      <c r="Q30" s="496" t="s">
        <v>25</v>
      </c>
      <c r="R30" s="497"/>
      <c r="S30" s="550"/>
    </row>
    <row r="31" spans="1:19" s="34" customFormat="1" ht="18" customHeight="1" x14ac:dyDescent="0.15">
      <c r="A31" s="33"/>
      <c r="B31" s="49"/>
      <c r="C31" s="45"/>
      <c r="D31" s="45"/>
      <c r="E31" s="45"/>
      <c r="F31" s="45"/>
      <c r="G31" s="45"/>
      <c r="H31" s="45"/>
      <c r="I31" s="45"/>
      <c r="J31" s="45"/>
      <c r="K31" s="932"/>
      <c r="L31" s="98" t="s">
        <v>294</v>
      </c>
      <c r="M31" s="551"/>
      <c r="N31" s="89" t="s">
        <v>427</v>
      </c>
      <c r="O31" s="99">
        <f>'８　白ねぎ算出基礎'!M6</f>
        <v>84.7</v>
      </c>
      <c r="P31" s="98">
        <f>'８　白ねぎ算出基礎'!N10</f>
        <v>2236.08</v>
      </c>
      <c r="Q31" s="552"/>
      <c r="R31" s="553"/>
      <c r="S31" s="554"/>
    </row>
    <row r="32" spans="1:19" s="34" customFormat="1" ht="18" customHeight="1" x14ac:dyDescent="0.15">
      <c r="A32" s="33"/>
      <c r="B32" s="40"/>
      <c r="C32" s="54"/>
      <c r="D32" s="40"/>
      <c r="E32" s="40"/>
      <c r="F32" s="52"/>
      <c r="G32" s="52"/>
      <c r="H32" s="53"/>
      <c r="I32" s="45"/>
      <c r="J32" s="45"/>
      <c r="K32" s="932"/>
      <c r="L32" s="98" t="s">
        <v>262</v>
      </c>
      <c r="M32" s="551"/>
      <c r="N32" s="89" t="s">
        <v>428</v>
      </c>
      <c r="O32" s="99">
        <f>'８　白ねぎ算出基礎'!M11</f>
        <v>158.4</v>
      </c>
      <c r="P32" s="98">
        <f>'８　白ねぎ算出基礎'!N16</f>
        <v>5781.6</v>
      </c>
      <c r="Q32" s="552"/>
      <c r="R32" s="553"/>
      <c r="S32" s="554"/>
    </row>
    <row r="33" spans="1:23" ht="18" customHeight="1" x14ac:dyDescent="0.15">
      <c r="K33" s="932"/>
      <c r="L33" s="98" t="s">
        <v>296</v>
      </c>
      <c r="M33" s="287"/>
      <c r="N33" s="99"/>
      <c r="O33" s="99"/>
      <c r="P33" s="98">
        <f>SUM(P31:P32)*R33</f>
        <v>2405.3040000000001</v>
      </c>
      <c r="Q33" s="533" t="s">
        <v>297</v>
      </c>
      <c r="R33" s="555">
        <v>0.3</v>
      </c>
      <c r="S33" s="556"/>
    </row>
    <row r="34" spans="1:23" ht="18" customHeight="1" x14ac:dyDescent="0.15">
      <c r="K34" s="932"/>
      <c r="L34" s="98" t="s">
        <v>298</v>
      </c>
      <c r="M34" s="551"/>
      <c r="N34" s="89"/>
      <c r="O34" s="99"/>
      <c r="P34" s="98">
        <f>'８　白ねぎ算出基礎'!N19</f>
        <v>0</v>
      </c>
      <c r="Q34" s="533"/>
      <c r="R34" s="505"/>
      <c r="S34" s="547"/>
    </row>
    <row r="35" spans="1:23" ht="18" customHeight="1" x14ac:dyDescent="0.15">
      <c r="K35" s="932"/>
      <c r="L35" s="98" t="s">
        <v>299</v>
      </c>
      <c r="M35" s="551"/>
      <c r="N35" s="89"/>
      <c r="O35" s="99"/>
      <c r="P35" s="98">
        <f>'８　白ねぎ算出基礎'!N23</f>
        <v>0</v>
      </c>
      <c r="Q35" s="533"/>
      <c r="R35" s="505"/>
      <c r="S35" s="547"/>
    </row>
    <row r="36" spans="1:23" ht="18" customHeight="1" x14ac:dyDescent="0.15">
      <c r="K36" s="932"/>
      <c r="L36" s="98" t="s">
        <v>180</v>
      </c>
      <c r="M36" s="551"/>
      <c r="N36" s="89"/>
      <c r="O36" s="99"/>
      <c r="P36" s="98">
        <f>'８　白ねぎ算出基礎'!N27</f>
        <v>0</v>
      </c>
      <c r="Q36" s="533"/>
      <c r="R36" s="505"/>
      <c r="S36" s="547"/>
    </row>
    <row r="37" spans="1:23" ht="18" customHeight="1" x14ac:dyDescent="0.15">
      <c r="K37" s="932"/>
      <c r="L37" s="98" t="s">
        <v>300</v>
      </c>
      <c r="M37" s="287"/>
      <c r="N37" s="89" t="s">
        <v>427</v>
      </c>
      <c r="O37" s="99">
        <f>'８　白ねぎ算出基礎'!M28</f>
        <v>14</v>
      </c>
      <c r="P37" s="98">
        <f>'８　白ねぎ算出基礎'!N31</f>
        <v>693</v>
      </c>
      <c r="Q37" s="533"/>
      <c r="R37" s="505"/>
      <c r="S37" s="547"/>
    </row>
    <row r="38" spans="1:23" s="44" customFormat="1" ht="18" customHeight="1" thickBot="1" x14ac:dyDescent="0.2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933"/>
      <c r="L38" s="557" t="s">
        <v>26</v>
      </c>
      <c r="M38" s="558"/>
      <c r="N38" s="557"/>
      <c r="O38" s="557"/>
      <c r="P38" s="557">
        <f>SUM(P31:P37)</f>
        <v>11115.984</v>
      </c>
      <c r="Q38" s="559"/>
      <c r="R38" s="516"/>
      <c r="S38" s="560"/>
    </row>
    <row r="39" spans="1:23" s="44" customFormat="1" ht="18" customHeight="1" x14ac:dyDescent="0.15">
      <c r="A39" s="33"/>
      <c r="B39" s="33"/>
      <c r="C39" s="33"/>
      <c r="D39" s="33"/>
      <c r="E39" s="33"/>
      <c r="F39" s="33"/>
      <c r="G39" s="33"/>
      <c r="H39" s="33"/>
      <c r="I39" s="33"/>
      <c r="J39" s="33"/>
      <c r="T39" s="45"/>
    </row>
    <row r="40" spans="1:23" s="44" customFormat="1" ht="18" customHeight="1" x14ac:dyDescent="0.15">
      <c r="A40" s="33"/>
      <c r="B40" s="33"/>
      <c r="C40" s="33"/>
      <c r="D40" s="33"/>
      <c r="E40" s="33"/>
      <c r="F40" s="33"/>
      <c r="G40" s="33"/>
      <c r="H40" s="33"/>
      <c r="I40" s="33"/>
      <c r="J40" s="33"/>
      <c r="T40" s="34"/>
      <c r="U40" s="34"/>
      <c r="V40" s="34"/>
      <c r="W40" s="34"/>
    </row>
    <row r="41" spans="1:23" s="44" customFormat="1" ht="18" customHeight="1" x14ac:dyDescent="0.15">
      <c r="A41" s="33"/>
      <c r="B41" s="33"/>
      <c r="C41" s="33"/>
      <c r="D41" s="33"/>
      <c r="E41" s="33"/>
      <c r="F41" s="33"/>
      <c r="G41" s="33"/>
      <c r="H41" s="33"/>
      <c r="I41" s="33"/>
      <c r="J41" s="33"/>
      <c r="T41" s="46"/>
      <c r="U41" s="47"/>
      <c r="V41" s="48"/>
      <c r="W41" s="46"/>
    </row>
    <row r="42" spans="1:23" s="44" customFormat="1" ht="18" customHeight="1" x14ac:dyDescent="0.15">
      <c r="A42" s="33"/>
      <c r="B42" s="33"/>
      <c r="C42" s="33"/>
      <c r="D42" s="33"/>
      <c r="E42" s="33"/>
      <c r="F42" s="33"/>
      <c r="G42" s="33"/>
      <c r="H42" s="33"/>
      <c r="I42" s="33"/>
      <c r="J42" s="33"/>
      <c r="T42" s="34"/>
      <c r="U42" s="34"/>
      <c r="V42" s="34"/>
      <c r="W42" s="34"/>
    </row>
    <row r="43" spans="1:23" s="44" customFormat="1" ht="18" customHeight="1" x14ac:dyDescent="0.15">
      <c r="B43" s="33"/>
      <c r="C43" s="33"/>
      <c r="D43" s="33"/>
      <c r="E43" s="33"/>
      <c r="F43" s="33"/>
      <c r="G43" s="33"/>
      <c r="H43" s="33"/>
      <c r="I43" s="33"/>
      <c r="J43" s="33"/>
      <c r="T43" s="35"/>
      <c r="U43" s="45"/>
      <c r="V43" s="34"/>
      <c r="W43" s="46"/>
    </row>
    <row r="44" spans="1:23" s="44" customFormat="1" ht="18" customHeight="1" x14ac:dyDescent="0.15">
      <c r="B44" s="33"/>
      <c r="C44" s="33"/>
      <c r="D44" s="33"/>
      <c r="E44" s="33"/>
      <c r="F44" s="33"/>
      <c r="G44" s="33"/>
      <c r="H44" s="33"/>
      <c r="I44" s="33"/>
      <c r="J44" s="33"/>
      <c r="T44" s="35"/>
      <c r="U44" s="45"/>
      <c r="V44" s="34"/>
      <c r="W44" s="46"/>
    </row>
    <row r="45" spans="1:23" s="44" customFormat="1" ht="18" customHeight="1" x14ac:dyDescent="0.15">
      <c r="B45" s="33"/>
      <c r="C45" s="33"/>
      <c r="D45" s="33"/>
      <c r="E45" s="33"/>
      <c r="F45" s="33"/>
      <c r="G45" s="33"/>
      <c r="H45" s="33"/>
      <c r="I45" s="33"/>
      <c r="J45" s="33"/>
      <c r="T45" s="34"/>
      <c r="U45" s="34"/>
      <c r="V45" s="47"/>
      <c r="W45" s="34"/>
    </row>
    <row r="46" spans="1:23" s="44" customFormat="1" x14ac:dyDescent="0.15">
      <c r="B46" s="33"/>
      <c r="C46" s="33"/>
      <c r="D46" s="33"/>
      <c r="E46" s="33"/>
      <c r="F46" s="33"/>
      <c r="G46" s="33"/>
      <c r="H46" s="33"/>
      <c r="I46" s="33"/>
      <c r="J46" s="33"/>
      <c r="T46" s="35"/>
      <c r="U46" s="34"/>
      <c r="V46" s="34"/>
      <c r="W46" s="46"/>
    </row>
    <row r="47" spans="1:23" s="44" customFormat="1" x14ac:dyDescent="0.15">
      <c r="B47" s="33"/>
      <c r="C47" s="33"/>
      <c r="D47" s="33"/>
      <c r="E47" s="33"/>
      <c r="F47" s="33"/>
      <c r="G47" s="33"/>
      <c r="H47" s="33"/>
      <c r="I47" s="33"/>
      <c r="J47" s="33"/>
      <c r="T47" s="35"/>
      <c r="U47" s="34"/>
      <c r="V47" s="34"/>
      <c r="W47" s="46"/>
    </row>
    <row r="48" spans="1:23" s="44" customFormat="1" x14ac:dyDescent="0.15">
      <c r="B48" s="33"/>
      <c r="C48" s="33"/>
      <c r="D48" s="33"/>
      <c r="E48" s="33"/>
      <c r="F48" s="33"/>
      <c r="G48" s="33"/>
      <c r="H48" s="33"/>
      <c r="I48" s="33"/>
      <c r="J48" s="33"/>
      <c r="T48" s="35"/>
      <c r="U48" s="34"/>
      <c r="V48" s="34"/>
      <c r="W48" s="46"/>
    </row>
    <row r="49" spans="2:23" s="44" customFormat="1" x14ac:dyDescent="0.15">
      <c r="B49" s="33"/>
      <c r="C49" s="33"/>
      <c r="D49" s="33"/>
      <c r="E49" s="33"/>
      <c r="F49" s="33"/>
      <c r="G49" s="33"/>
      <c r="H49" s="33"/>
      <c r="I49" s="33"/>
      <c r="J49" s="33"/>
      <c r="T49" s="35"/>
      <c r="U49" s="34"/>
      <c r="V49" s="34"/>
      <c r="W49" s="46"/>
    </row>
    <row r="50" spans="2:23" s="44" customFormat="1" x14ac:dyDescent="0.15">
      <c r="B50" s="33"/>
      <c r="C50" s="33"/>
      <c r="D50" s="33"/>
      <c r="E50" s="33"/>
      <c r="F50" s="33"/>
      <c r="G50" s="33"/>
      <c r="H50" s="33"/>
      <c r="I50" s="33"/>
      <c r="J50" s="33"/>
      <c r="T50" s="35"/>
      <c r="U50" s="35"/>
      <c r="V50" s="35"/>
      <c r="W50" s="34"/>
    </row>
    <row r="51" spans="2:23" s="44" customFormat="1" ht="13.5" customHeight="1" x14ac:dyDescent="0.15">
      <c r="B51" s="33"/>
      <c r="C51" s="33"/>
      <c r="D51" s="33"/>
      <c r="E51" s="33"/>
      <c r="F51" s="33"/>
      <c r="G51" s="33"/>
      <c r="H51" s="33"/>
      <c r="I51" s="33"/>
      <c r="J51" s="33"/>
      <c r="T51" s="34"/>
      <c r="U51" s="34"/>
      <c r="V51" s="34"/>
      <c r="W51" s="47"/>
    </row>
    <row r="52" spans="2:23" s="44" customFormat="1" x14ac:dyDescent="0.15">
      <c r="B52" s="33"/>
      <c r="C52" s="33"/>
      <c r="D52" s="33"/>
      <c r="E52" s="33"/>
      <c r="F52" s="33"/>
      <c r="G52" s="33"/>
      <c r="H52" s="33"/>
      <c r="I52" s="33"/>
      <c r="J52" s="33"/>
      <c r="T52" s="46"/>
      <c r="U52" s="34"/>
      <c r="V52" s="47"/>
      <c r="W52" s="46"/>
    </row>
    <row r="53" spans="2:23" s="44" customFormat="1" x14ac:dyDescent="0.15">
      <c r="B53" s="33"/>
      <c r="C53" s="33"/>
      <c r="D53" s="33"/>
      <c r="E53" s="33"/>
      <c r="F53" s="33"/>
      <c r="G53" s="33"/>
      <c r="H53" s="33"/>
      <c r="I53" s="33"/>
      <c r="J53" s="33"/>
      <c r="T53" s="34"/>
      <c r="U53" s="34"/>
      <c r="V53" s="34"/>
      <c r="W53" s="34"/>
    </row>
    <row r="54" spans="2:23" s="44" customFormat="1" ht="13.5" customHeight="1" x14ac:dyDescent="0.15">
      <c r="B54" s="33"/>
      <c r="C54" s="33"/>
      <c r="D54" s="33"/>
      <c r="E54" s="33"/>
      <c r="F54" s="33"/>
      <c r="G54" s="33"/>
      <c r="H54" s="33"/>
      <c r="I54" s="33"/>
      <c r="J54" s="33"/>
      <c r="T54" s="35"/>
      <c r="U54" s="34"/>
      <c r="V54" s="35"/>
      <c r="W54" s="46"/>
    </row>
    <row r="55" spans="2:23" s="44" customFormat="1" x14ac:dyDescent="0.15">
      <c r="B55" s="33"/>
      <c r="C55" s="33"/>
      <c r="D55" s="33"/>
      <c r="E55" s="33"/>
      <c r="F55" s="33"/>
      <c r="G55" s="33"/>
      <c r="H55" s="33"/>
      <c r="I55" s="33"/>
      <c r="J55" s="33"/>
      <c r="T55" s="55"/>
      <c r="U55" s="34"/>
      <c r="V55" s="34"/>
      <c r="W55" s="46"/>
    </row>
    <row r="56" spans="2:23" s="44" customFormat="1" x14ac:dyDescent="0.15"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4"/>
      <c r="U56" s="35"/>
      <c r="V56" s="34"/>
      <c r="W56" s="34"/>
    </row>
    <row r="57" spans="2:23" s="44" customFormat="1" x14ac:dyDescent="0.15"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45"/>
      <c r="U57" s="45"/>
      <c r="V57" s="45"/>
      <c r="W57" s="45"/>
    </row>
    <row r="58" spans="2:23" s="44" customFormat="1" x14ac:dyDescent="0.15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45"/>
    </row>
    <row r="59" spans="2:23" s="44" customFormat="1" x14ac:dyDescent="0.15"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45"/>
    </row>
    <row r="60" spans="2:23" s="44" customFormat="1" x14ac:dyDescent="0.15"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45"/>
    </row>
    <row r="61" spans="2:23" s="44" customFormat="1" x14ac:dyDescent="0.15"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</row>
    <row r="62" spans="2:23" s="44" customFormat="1" x14ac:dyDescent="0.15"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</row>
    <row r="63" spans="2:23" s="44" customFormat="1" ht="13.5" customHeight="1" x14ac:dyDescent="0.15"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</row>
    <row r="64" spans="2:23" s="44" customFormat="1" ht="13.5" customHeight="1" x14ac:dyDescent="0.15"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</row>
    <row r="65" spans="2:19" s="44" customFormat="1" x14ac:dyDescent="0.15"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</row>
    <row r="66" spans="2:19" s="44" customFormat="1" x14ac:dyDescent="0.15"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</row>
    <row r="67" spans="2:19" s="44" customFormat="1" x14ac:dyDescent="0.15"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</row>
    <row r="68" spans="2:19" s="44" customFormat="1" ht="13.5" customHeight="1" x14ac:dyDescent="0.15"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</row>
    <row r="69" spans="2:19" s="44" customFormat="1" x14ac:dyDescent="0.15"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</row>
    <row r="70" spans="2:19" s="44" customFormat="1" x14ac:dyDescent="0.15"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</row>
    <row r="71" spans="2:19" s="44" customFormat="1" x14ac:dyDescent="0.15"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</row>
    <row r="72" spans="2:19" s="44" customFormat="1" x14ac:dyDescent="0.15"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</row>
    <row r="73" spans="2:19" s="44" customFormat="1" x14ac:dyDescent="0.15"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</row>
    <row r="74" spans="2:19" s="44" customFormat="1" ht="13.5" customHeight="1" x14ac:dyDescent="0.15"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</row>
    <row r="75" spans="2:19" s="44" customFormat="1" x14ac:dyDescent="0.15"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</row>
    <row r="76" spans="2:19" s="44" customFormat="1" x14ac:dyDescent="0.15"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</row>
    <row r="77" spans="2:19" s="44" customFormat="1" x14ac:dyDescent="0.15"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</row>
    <row r="78" spans="2:19" s="44" customFormat="1" x14ac:dyDescent="0.15"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</row>
    <row r="79" spans="2:19" s="44" customFormat="1" x14ac:dyDescent="0.15"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</row>
    <row r="80" spans="2:19" s="44" customFormat="1" x14ac:dyDescent="0.15"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</row>
    <row r="81" spans="1:19" s="44" customFormat="1" x14ac:dyDescent="0.15"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</row>
    <row r="82" spans="1:19" s="44" customFormat="1" x14ac:dyDescent="0.15"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</row>
    <row r="83" spans="1:19" s="44" customFormat="1" x14ac:dyDescent="0.15"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</row>
    <row r="84" spans="1:19" s="44" customFormat="1" x14ac:dyDescent="0.15"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</row>
    <row r="85" spans="1:19" s="44" customFormat="1" x14ac:dyDescent="0.15"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</row>
    <row r="86" spans="1:19" s="44" customFormat="1" ht="13.5" customHeight="1" x14ac:dyDescent="0.15"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</row>
    <row r="87" spans="1:19" s="44" customFormat="1" x14ac:dyDescent="0.15"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</row>
    <row r="88" spans="1:19" s="44" customFormat="1" x14ac:dyDescent="0.15"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</row>
    <row r="89" spans="1:19" s="44" customFormat="1" ht="13.5" customHeight="1" x14ac:dyDescent="0.15"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</row>
    <row r="90" spans="1:19" s="44" customFormat="1" x14ac:dyDescent="0.15"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</row>
    <row r="91" spans="1:19" s="44" customFormat="1" x14ac:dyDescent="0.15"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</row>
    <row r="92" spans="1:19" s="44" customFormat="1" x14ac:dyDescent="0.15"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</row>
    <row r="93" spans="1:19" s="44" customFormat="1" x14ac:dyDescent="0.15"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</row>
    <row r="94" spans="1:19" s="44" customFormat="1" x14ac:dyDescent="0.15"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</row>
    <row r="95" spans="1:19" x14ac:dyDescent="0.15">
      <c r="A95" s="44"/>
    </row>
    <row r="96" spans="1:19" x14ac:dyDescent="0.15">
      <c r="A96" s="44"/>
    </row>
    <row r="97" spans="1:1" x14ac:dyDescent="0.15">
      <c r="A97" s="44"/>
    </row>
    <row r="98" spans="1:1" x14ac:dyDescent="0.15">
      <c r="A98" s="44"/>
    </row>
    <row r="99" spans="1:1" x14ac:dyDescent="0.15">
      <c r="A99" s="44"/>
    </row>
  </sheetData>
  <mergeCells count="34">
    <mergeCell ref="B6:B30"/>
    <mergeCell ref="C6:C20"/>
    <mergeCell ref="R6:S6"/>
    <mergeCell ref="R7:S7"/>
    <mergeCell ref="R8:S8"/>
    <mergeCell ref="R9:S9"/>
    <mergeCell ref="G10:J10"/>
    <mergeCell ref="R10:S10"/>
    <mergeCell ref="G11:J11"/>
    <mergeCell ref="R11:S11"/>
    <mergeCell ref="I13:J13"/>
    <mergeCell ref="I14:J14"/>
    <mergeCell ref="D15:D17"/>
    <mergeCell ref="Q16:S16"/>
    <mergeCell ref="Q17:S17"/>
    <mergeCell ref="K12:K38"/>
    <mergeCell ref="B3:E3"/>
    <mergeCell ref="K3:S3"/>
    <mergeCell ref="B4:C5"/>
    <mergeCell ref="R4:S4"/>
    <mergeCell ref="R5:S5"/>
    <mergeCell ref="G4:J4"/>
    <mergeCell ref="Q12:S12"/>
    <mergeCell ref="Q18:S18"/>
    <mergeCell ref="D20:E20"/>
    <mergeCell ref="C21:C30"/>
    <mergeCell ref="D21:D23"/>
    <mergeCell ref="D30:E30"/>
    <mergeCell ref="D13:D14"/>
    <mergeCell ref="G15:J15"/>
    <mergeCell ref="G16:J16"/>
    <mergeCell ref="G17:J17"/>
    <mergeCell ref="G26:J26"/>
    <mergeCell ref="G28:J28"/>
  </mergeCells>
  <phoneticPr fontId="4"/>
  <pageMargins left="0.78740157480314965" right="0.78740157480314965" top="0.78740157480314965" bottom="0.78740157480314965" header="0.39370078740157483" footer="0.39370078740157483"/>
  <pageSetup paperSize="9" scale="65" orientation="landscape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9"/>
  <sheetViews>
    <sheetView zoomScale="75" zoomScaleNormal="75" zoomScaleSheetLayoutView="80" workbookViewId="0"/>
  </sheetViews>
  <sheetFormatPr defaultColWidth="10.875" defaultRowHeight="13.5" x14ac:dyDescent="0.15"/>
  <cols>
    <col min="1" max="1" width="1.625" style="33" customWidth="1"/>
    <col min="2" max="2" width="5.875" style="33" customWidth="1"/>
    <col min="3" max="3" width="10.625" style="33" customWidth="1"/>
    <col min="4" max="4" width="12.375" style="33" customWidth="1"/>
    <col min="5" max="5" width="14.625" style="33" customWidth="1"/>
    <col min="6" max="7" width="15.875" style="33" customWidth="1"/>
    <col min="8" max="8" width="10.875" style="33"/>
    <col min="9" max="9" width="11.375" style="33" bestFit="1" customWidth="1"/>
    <col min="10" max="10" width="13.375" style="33" customWidth="1"/>
    <col min="11" max="11" width="7.125" style="33" customWidth="1"/>
    <col min="12" max="12" width="15.375" style="33" customWidth="1"/>
    <col min="13" max="13" width="9.375" style="33" bestFit="1" customWidth="1"/>
    <col min="14" max="14" width="10.875" style="33"/>
    <col min="15" max="15" width="7.25" style="33" customWidth="1"/>
    <col min="16" max="16" width="9.625" style="33" customWidth="1"/>
    <col min="17" max="17" width="10.875" style="33" customWidth="1"/>
    <col min="18" max="18" width="7.5" style="33" customWidth="1"/>
    <col min="19" max="19" width="9.125" style="33" customWidth="1"/>
    <col min="20" max="16384" width="10.875" style="33"/>
  </cols>
  <sheetData>
    <row r="1" spans="2:19" s="34" customFormat="1" ht="9.9499999999999993" customHeight="1" x14ac:dyDescent="0.15"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2:19" s="34" customFormat="1" ht="24.95" customHeight="1" thickBot="1" x14ac:dyDescent="0.2">
      <c r="B2" s="3" t="s">
        <v>488</v>
      </c>
      <c r="H2" s="35" t="s">
        <v>171</v>
      </c>
      <c r="I2" s="3" t="s">
        <v>221</v>
      </c>
      <c r="K2" s="35" t="s">
        <v>172</v>
      </c>
      <c r="L2" s="3" t="s">
        <v>310</v>
      </c>
      <c r="N2" s="33"/>
      <c r="O2" s="33"/>
      <c r="Q2" s="4"/>
      <c r="R2" s="4"/>
    </row>
    <row r="3" spans="2:19" s="34" customFormat="1" ht="18" customHeight="1" x14ac:dyDescent="0.15">
      <c r="B3" s="881" t="s">
        <v>17</v>
      </c>
      <c r="C3" s="882"/>
      <c r="D3" s="882"/>
      <c r="E3" s="883"/>
      <c r="F3" s="173" t="s">
        <v>18</v>
      </c>
      <c r="G3" s="37"/>
      <c r="H3" s="38" t="s">
        <v>19</v>
      </c>
      <c r="I3" s="36"/>
      <c r="J3" s="562"/>
      <c r="K3" s="935" t="s">
        <v>149</v>
      </c>
      <c r="L3" s="936"/>
      <c r="M3" s="936"/>
      <c r="N3" s="936"/>
      <c r="O3" s="936"/>
      <c r="P3" s="936"/>
      <c r="Q3" s="936"/>
      <c r="R3" s="936"/>
      <c r="S3" s="937"/>
    </row>
    <row r="4" spans="2:19" s="34" customFormat="1" ht="18" customHeight="1" x14ac:dyDescent="0.15">
      <c r="B4" s="879" t="s">
        <v>20</v>
      </c>
      <c r="C4" s="880"/>
      <c r="D4" s="103" t="s">
        <v>144</v>
      </c>
      <c r="E4" s="107"/>
      <c r="F4" s="105">
        <f>R11</f>
        <v>736600</v>
      </c>
      <c r="G4" s="893" t="s">
        <v>338</v>
      </c>
      <c r="H4" s="894"/>
      <c r="I4" s="894"/>
      <c r="J4" s="940"/>
      <c r="K4" s="517" t="s">
        <v>176</v>
      </c>
      <c r="L4" s="518" t="s">
        <v>177</v>
      </c>
      <c r="M4" s="519" t="s">
        <v>21</v>
      </c>
      <c r="N4" s="519" t="s">
        <v>20</v>
      </c>
      <c r="O4" s="518" t="s">
        <v>176</v>
      </c>
      <c r="P4" s="518" t="s">
        <v>177</v>
      </c>
      <c r="Q4" s="519" t="s">
        <v>21</v>
      </c>
      <c r="R4" s="889" t="s">
        <v>20</v>
      </c>
      <c r="S4" s="938"/>
    </row>
    <row r="5" spans="2:19" s="34" customFormat="1" ht="18" customHeight="1" x14ac:dyDescent="0.15">
      <c r="B5" s="879"/>
      <c r="C5" s="880"/>
      <c r="D5" s="103" t="s">
        <v>71</v>
      </c>
      <c r="E5" s="107"/>
      <c r="F5" s="105">
        <v>0</v>
      </c>
      <c r="G5" s="87"/>
      <c r="H5" s="108"/>
      <c r="I5" s="108"/>
      <c r="J5" s="287"/>
      <c r="K5" s="524">
        <v>12</v>
      </c>
      <c r="L5" s="263">
        <v>1500</v>
      </c>
      <c r="M5" s="263">
        <v>333.2</v>
      </c>
      <c r="N5" s="263">
        <f>L5*M5</f>
        <v>499800</v>
      </c>
      <c r="O5" s="263"/>
      <c r="P5" s="263"/>
      <c r="Q5" s="263"/>
      <c r="R5" s="948"/>
      <c r="S5" s="949"/>
    </row>
    <row r="6" spans="2:19" s="34" customFormat="1" ht="18" customHeight="1" x14ac:dyDescent="0.15">
      <c r="B6" s="896" t="s">
        <v>147</v>
      </c>
      <c r="C6" s="899" t="s">
        <v>198</v>
      </c>
      <c r="D6" s="105" t="s">
        <v>45</v>
      </c>
      <c r="E6" s="109"/>
      <c r="F6" s="105">
        <f>+P13</f>
        <v>72500</v>
      </c>
      <c r="G6" s="87" t="s">
        <v>136</v>
      </c>
      <c r="H6" s="108"/>
      <c r="I6" s="108"/>
      <c r="J6" s="287"/>
      <c r="K6" s="524">
        <v>1</v>
      </c>
      <c r="L6" s="263">
        <v>800</v>
      </c>
      <c r="M6" s="263">
        <v>296</v>
      </c>
      <c r="N6" s="263">
        <f>L6*M6</f>
        <v>236800</v>
      </c>
      <c r="O6" s="523"/>
      <c r="P6" s="523"/>
      <c r="Q6" s="523"/>
      <c r="R6" s="950"/>
      <c r="S6" s="951"/>
    </row>
    <row r="7" spans="2:19" s="34" customFormat="1" ht="18" customHeight="1" x14ac:dyDescent="0.15">
      <c r="B7" s="897"/>
      <c r="C7" s="900"/>
      <c r="D7" s="105" t="s">
        <v>46</v>
      </c>
      <c r="E7" s="109"/>
      <c r="F7" s="105">
        <f>P23</f>
        <v>39000</v>
      </c>
      <c r="G7" s="867" t="s">
        <v>479</v>
      </c>
      <c r="H7" s="868"/>
      <c r="I7" s="868"/>
      <c r="J7" s="934"/>
      <c r="K7" s="520"/>
      <c r="L7" s="521"/>
      <c r="M7" s="263"/>
      <c r="N7" s="263"/>
      <c r="O7" s="523"/>
      <c r="P7" s="523"/>
      <c r="Q7" s="523"/>
      <c r="R7" s="950"/>
      <c r="S7" s="951"/>
    </row>
    <row r="8" spans="2:19" s="34" customFormat="1" ht="18" customHeight="1" x14ac:dyDescent="0.15">
      <c r="B8" s="897"/>
      <c r="C8" s="900"/>
      <c r="D8" s="105" t="s">
        <v>47</v>
      </c>
      <c r="E8" s="109"/>
      <c r="F8" s="105">
        <f>P29</f>
        <v>48493.100000000006</v>
      </c>
      <c r="G8" s="867" t="s">
        <v>480</v>
      </c>
      <c r="H8" s="868"/>
      <c r="I8" s="868"/>
      <c r="J8" s="934"/>
      <c r="K8" s="566"/>
      <c r="L8" s="507"/>
      <c r="M8" s="507"/>
      <c r="N8" s="507"/>
      <c r="O8" s="523"/>
      <c r="P8" s="523"/>
      <c r="Q8" s="523"/>
      <c r="R8" s="950"/>
      <c r="S8" s="951"/>
    </row>
    <row r="9" spans="2:19" s="34" customFormat="1" ht="18" customHeight="1" x14ac:dyDescent="0.15">
      <c r="B9" s="897"/>
      <c r="C9" s="900"/>
      <c r="D9" s="105" t="s">
        <v>72</v>
      </c>
      <c r="E9" s="109"/>
      <c r="F9" s="105">
        <f>P38</f>
        <v>11115.984</v>
      </c>
      <c r="G9" s="867" t="s">
        <v>481</v>
      </c>
      <c r="H9" s="868"/>
      <c r="I9" s="868"/>
      <c r="J9" s="934"/>
      <c r="K9" s="565"/>
      <c r="L9" s="335"/>
      <c r="M9" s="335"/>
      <c r="N9" s="335"/>
      <c r="O9" s="506"/>
      <c r="P9" s="523"/>
      <c r="Q9" s="523"/>
      <c r="R9" s="950"/>
      <c r="S9" s="951"/>
    </row>
    <row r="10" spans="2:19" s="34" customFormat="1" ht="18" customHeight="1" x14ac:dyDescent="0.15">
      <c r="B10" s="897"/>
      <c r="C10" s="900"/>
      <c r="D10" s="105" t="s">
        <v>48</v>
      </c>
      <c r="E10" s="109"/>
      <c r="F10" s="105">
        <f>'８　白ねぎ算出基礎'!V20</f>
        <v>1100</v>
      </c>
      <c r="G10" s="876"/>
      <c r="H10" s="877"/>
      <c r="I10" s="877"/>
      <c r="J10" s="942"/>
      <c r="K10" s="565"/>
      <c r="L10" s="335"/>
      <c r="M10" s="335"/>
      <c r="N10" s="335"/>
      <c r="O10" s="506"/>
      <c r="P10" s="523"/>
      <c r="Q10" s="523"/>
      <c r="R10" s="950"/>
      <c r="S10" s="951"/>
    </row>
    <row r="11" spans="2:19" s="34" customFormat="1" ht="18" customHeight="1" thickBot="1" x14ac:dyDescent="0.2">
      <c r="B11" s="897"/>
      <c r="C11" s="900"/>
      <c r="D11" s="105" t="s">
        <v>4</v>
      </c>
      <c r="E11" s="109"/>
      <c r="F11" s="105">
        <f>'８　白ねぎ算出基礎'!V34</f>
        <v>45</v>
      </c>
      <c r="G11" s="876"/>
      <c r="H11" s="877"/>
      <c r="I11" s="877"/>
      <c r="J11" s="942"/>
      <c r="K11" s="525"/>
      <c r="L11" s="526"/>
      <c r="M11" s="526"/>
      <c r="N11" s="263"/>
      <c r="O11" s="527" t="s">
        <v>22</v>
      </c>
      <c r="P11" s="528">
        <f>SUM(L5:L11,P5:P10)</f>
        <v>2300</v>
      </c>
      <c r="Q11" s="529">
        <f>R11/P11</f>
        <v>320.26086956521738</v>
      </c>
      <c r="R11" s="943">
        <f>SUM(N5:N11,R5:S10)</f>
        <v>736600</v>
      </c>
      <c r="S11" s="944"/>
    </row>
    <row r="12" spans="2:19" s="34" customFormat="1" ht="18" customHeight="1" thickTop="1" x14ac:dyDescent="0.15">
      <c r="B12" s="897"/>
      <c r="C12" s="900"/>
      <c r="D12" s="105" t="s">
        <v>5</v>
      </c>
      <c r="E12" s="109"/>
      <c r="F12" s="105">
        <v>0</v>
      </c>
      <c r="G12" s="89"/>
      <c r="H12" s="96"/>
      <c r="I12" s="96"/>
      <c r="J12" s="287"/>
      <c r="K12" s="931" t="s">
        <v>148</v>
      </c>
      <c r="L12" s="104" t="s">
        <v>112</v>
      </c>
      <c r="M12" s="499" t="s">
        <v>7</v>
      </c>
      <c r="N12" s="147" t="s">
        <v>179</v>
      </c>
      <c r="O12" s="498" t="s">
        <v>21</v>
      </c>
      <c r="P12" s="498" t="s">
        <v>24</v>
      </c>
      <c r="Q12" s="924" t="s">
        <v>25</v>
      </c>
      <c r="R12" s="925"/>
      <c r="S12" s="927"/>
    </row>
    <row r="13" spans="2:19" s="34" customFormat="1" ht="18" customHeight="1" x14ac:dyDescent="0.15">
      <c r="B13" s="897"/>
      <c r="C13" s="900"/>
      <c r="D13" s="905" t="s">
        <v>49</v>
      </c>
      <c r="E13" s="110" t="s">
        <v>134</v>
      </c>
      <c r="F13" s="105">
        <f>'６　固定資本装備と減価償却費'!L10*'７-４　12～１月どり部門収支 '!H13</f>
        <v>2324</v>
      </c>
      <c r="G13" s="577" t="s">
        <v>137</v>
      </c>
      <c r="H13" s="578">
        <v>0.01</v>
      </c>
      <c r="I13" s="911" t="s">
        <v>139</v>
      </c>
      <c r="J13" s="945"/>
      <c r="K13" s="932"/>
      <c r="L13" s="530" t="s">
        <v>346</v>
      </c>
      <c r="M13" s="531" t="s">
        <v>342</v>
      </c>
      <c r="N13" s="532">
        <v>50</v>
      </c>
      <c r="O13" s="532">
        <v>1450</v>
      </c>
      <c r="P13" s="532">
        <f>N13*O13</f>
        <v>72500</v>
      </c>
      <c r="Q13" s="533" t="s">
        <v>405</v>
      </c>
      <c r="R13" s="534"/>
      <c r="S13" s="535"/>
    </row>
    <row r="14" spans="2:19" s="34" customFormat="1" ht="18" customHeight="1" x14ac:dyDescent="0.15">
      <c r="B14" s="897"/>
      <c r="C14" s="900"/>
      <c r="D14" s="906"/>
      <c r="E14" s="110" t="s">
        <v>135</v>
      </c>
      <c r="F14" s="105">
        <f>'６　固定資本装備と減価償却費'!L32*'７-４　12～１月どり部門収支 '!H14</f>
        <v>8100</v>
      </c>
      <c r="G14" s="577" t="s">
        <v>137</v>
      </c>
      <c r="H14" s="578">
        <v>0.05</v>
      </c>
      <c r="I14" s="911" t="s">
        <v>139</v>
      </c>
      <c r="J14" s="945"/>
      <c r="K14" s="932"/>
      <c r="L14" s="530"/>
      <c r="M14" s="531"/>
      <c r="N14" s="532"/>
      <c r="O14" s="532"/>
      <c r="P14" s="532"/>
      <c r="Q14" s="536"/>
      <c r="R14" s="537"/>
      <c r="S14" s="538"/>
    </row>
    <row r="15" spans="2:19" s="34" customFormat="1" ht="18" customHeight="1" x14ac:dyDescent="0.15">
      <c r="B15" s="897"/>
      <c r="C15" s="900"/>
      <c r="D15" s="905" t="s">
        <v>73</v>
      </c>
      <c r="E15" s="110" t="s">
        <v>134</v>
      </c>
      <c r="F15" s="105">
        <f>'６　固定資本装備と減価償却費'!P10</f>
        <v>9800</v>
      </c>
      <c r="G15" s="867" t="s">
        <v>139</v>
      </c>
      <c r="H15" s="868"/>
      <c r="I15" s="868"/>
      <c r="J15" s="934"/>
      <c r="K15" s="932"/>
      <c r="L15" s="539"/>
      <c r="M15" s="540"/>
      <c r="N15" s="541"/>
      <c r="O15" s="542"/>
      <c r="P15" s="543"/>
      <c r="Q15" s="539"/>
      <c r="R15" s="540"/>
      <c r="S15" s="544"/>
    </row>
    <row r="16" spans="2:19" s="34" customFormat="1" ht="18" customHeight="1" thickBot="1" x14ac:dyDescent="0.2">
      <c r="B16" s="897"/>
      <c r="C16" s="900"/>
      <c r="D16" s="907"/>
      <c r="E16" s="110" t="s">
        <v>135</v>
      </c>
      <c r="F16" s="105">
        <f>'６　固定資本装備と減価償却費'!P32</f>
        <v>24019.047619047622</v>
      </c>
      <c r="G16" s="867" t="s">
        <v>139</v>
      </c>
      <c r="H16" s="868"/>
      <c r="I16" s="868"/>
      <c r="J16" s="934"/>
      <c r="K16" s="932"/>
      <c r="L16" s="42" t="s">
        <v>26</v>
      </c>
      <c r="M16" s="41"/>
      <c r="N16" s="42"/>
      <c r="O16" s="42"/>
      <c r="P16" s="42">
        <f>SUM(P13:P15)</f>
        <v>72500</v>
      </c>
      <c r="Q16" s="919"/>
      <c r="R16" s="920"/>
      <c r="S16" s="946"/>
    </row>
    <row r="17" spans="1:19" s="34" customFormat="1" ht="18" customHeight="1" thickTop="1" x14ac:dyDescent="0.15">
      <c r="B17" s="897"/>
      <c r="C17" s="900"/>
      <c r="D17" s="906"/>
      <c r="E17" s="105" t="s">
        <v>50</v>
      </c>
      <c r="F17" s="105">
        <f>'６　固定資本装備と減価償却費'!P36</f>
        <v>0</v>
      </c>
      <c r="G17" s="952" t="s">
        <v>139</v>
      </c>
      <c r="H17" s="953"/>
      <c r="I17" s="953"/>
      <c r="J17" s="954"/>
      <c r="K17" s="932"/>
      <c r="L17" s="100" t="s">
        <v>284</v>
      </c>
      <c r="M17" s="101"/>
      <c r="N17" s="148" t="s">
        <v>285</v>
      </c>
      <c r="O17" s="496" t="s">
        <v>21</v>
      </c>
      <c r="P17" s="102" t="s">
        <v>24</v>
      </c>
      <c r="Q17" s="913" t="s">
        <v>25</v>
      </c>
      <c r="R17" s="914"/>
      <c r="S17" s="947"/>
    </row>
    <row r="18" spans="1:19" s="34" customFormat="1" ht="18" customHeight="1" x14ac:dyDescent="0.15">
      <c r="A18" s="33"/>
      <c r="B18" s="897"/>
      <c r="C18" s="900"/>
      <c r="D18" s="105" t="s">
        <v>51</v>
      </c>
      <c r="E18" s="109"/>
      <c r="F18" s="105">
        <v>3000</v>
      </c>
      <c r="G18" s="89"/>
      <c r="H18" s="96"/>
      <c r="I18" s="500" t="s">
        <v>426</v>
      </c>
      <c r="J18" s="287"/>
      <c r="K18" s="932"/>
      <c r="L18" s="545" t="s">
        <v>207</v>
      </c>
      <c r="M18" s="531" t="s">
        <v>286</v>
      </c>
      <c r="N18" s="89">
        <v>5</v>
      </c>
      <c r="O18" s="98">
        <f>'８　白ねぎ算出基礎'!F5</f>
        <v>4200</v>
      </c>
      <c r="P18" s="98">
        <f>N18*O18</f>
        <v>21000</v>
      </c>
      <c r="Q18" s="928" t="s">
        <v>318</v>
      </c>
      <c r="R18" s="929"/>
      <c r="S18" s="930"/>
    </row>
    <row r="19" spans="1:19" s="34" customFormat="1" ht="18" customHeight="1" x14ac:dyDescent="0.15">
      <c r="A19" s="33"/>
      <c r="B19" s="897"/>
      <c r="C19" s="900"/>
      <c r="D19" s="105" t="s">
        <v>113</v>
      </c>
      <c r="E19" s="109"/>
      <c r="F19" s="105">
        <f>SUM(F6:F18)/99</f>
        <v>2217.1427436267436</v>
      </c>
      <c r="G19" s="111" t="s">
        <v>150</v>
      </c>
      <c r="H19" s="117">
        <v>0.01</v>
      </c>
      <c r="I19" s="171"/>
      <c r="J19" s="510"/>
      <c r="K19" s="932"/>
      <c r="L19" s="545" t="s">
        <v>287</v>
      </c>
      <c r="M19" s="531" t="s">
        <v>288</v>
      </c>
      <c r="N19" s="98">
        <f>R19*50</f>
        <v>100</v>
      </c>
      <c r="O19" s="98">
        <f>'８　白ねぎ算出基礎'!F12</f>
        <v>3600</v>
      </c>
      <c r="P19" s="98">
        <f>N19/20*O19</f>
        <v>18000</v>
      </c>
      <c r="Q19" s="533" t="s">
        <v>309</v>
      </c>
      <c r="R19" s="546">
        <v>2</v>
      </c>
      <c r="S19" s="547" t="s">
        <v>301</v>
      </c>
    </row>
    <row r="20" spans="1:19" s="34" customFormat="1" ht="18" customHeight="1" x14ac:dyDescent="0.15">
      <c r="A20" s="33"/>
      <c r="B20" s="897"/>
      <c r="C20" s="901"/>
      <c r="D20" s="874" t="s">
        <v>143</v>
      </c>
      <c r="E20" s="875"/>
      <c r="F20" s="59">
        <f>SUM(F6:F19)</f>
        <v>221714.27436267439</v>
      </c>
      <c r="G20" s="94"/>
      <c r="H20" s="171"/>
      <c r="I20" s="171"/>
      <c r="J20" s="511"/>
      <c r="K20" s="932"/>
      <c r="L20" s="89"/>
      <c r="M20" s="287"/>
      <c r="N20" s="98"/>
      <c r="O20" s="98"/>
      <c r="P20" s="98"/>
      <c r="Q20" s="533"/>
      <c r="R20" s="546"/>
      <c r="S20" s="547"/>
    </row>
    <row r="21" spans="1:19" s="34" customFormat="1" ht="18" customHeight="1" x14ac:dyDescent="0.15">
      <c r="A21" s="33"/>
      <c r="B21" s="897"/>
      <c r="C21" s="902" t="s">
        <v>138</v>
      </c>
      <c r="D21" s="870" t="s">
        <v>52</v>
      </c>
      <c r="E21" s="16" t="s">
        <v>1</v>
      </c>
      <c r="F21" s="264">
        <f>(P11/4.5)*130</f>
        <v>66444.444444444438</v>
      </c>
      <c r="G21" s="395" t="s">
        <v>390</v>
      </c>
      <c r="H21" s="96"/>
      <c r="I21" s="362"/>
      <c r="J21" s="512"/>
      <c r="K21" s="932"/>
      <c r="L21" s="89"/>
      <c r="M21" s="287"/>
      <c r="N21" s="98"/>
      <c r="O21" s="98"/>
      <c r="P21" s="98"/>
      <c r="Q21" s="533"/>
      <c r="R21" s="546"/>
      <c r="S21" s="547"/>
    </row>
    <row r="22" spans="1:19" s="34" customFormat="1" ht="18" customHeight="1" x14ac:dyDescent="0.15">
      <c r="A22" s="33"/>
      <c r="B22" s="897"/>
      <c r="C22" s="903"/>
      <c r="D22" s="799"/>
      <c r="E22" s="16" t="s">
        <v>2</v>
      </c>
      <c r="F22" s="266">
        <f>11*P11</f>
        <v>25300</v>
      </c>
      <c r="G22" s="395" t="s">
        <v>391</v>
      </c>
      <c r="H22" s="267"/>
      <c r="I22" s="267"/>
      <c r="J22" s="513"/>
      <c r="K22" s="932"/>
      <c r="L22" s="89"/>
      <c r="M22" s="287"/>
      <c r="N22" s="89"/>
      <c r="O22" s="98"/>
      <c r="P22" s="98"/>
      <c r="Q22" s="533"/>
      <c r="R22" s="505"/>
      <c r="S22" s="547"/>
    </row>
    <row r="23" spans="1:19" s="34" customFormat="1" ht="18" customHeight="1" thickBot="1" x14ac:dyDescent="0.2">
      <c r="A23" s="33"/>
      <c r="B23" s="897"/>
      <c r="C23" s="903"/>
      <c r="D23" s="871"/>
      <c r="E23" s="16" t="s">
        <v>6</v>
      </c>
      <c r="F23" s="264">
        <f>R11*0.115</f>
        <v>84709</v>
      </c>
      <c r="G23" s="395" t="s">
        <v>393</v>
      </c>
      <c r="H23" s="396"/>
      <c r="I23" s="267"/>
      <c r="J23" s="505"/>
      <c r="K23" s="932"/>
      <c r="L23" s="42" t="s">
        <v>26</v>
      </c>
      <c r="M23" s="41"/>
      <c r="N23" s="42"/>
      <c r="O23" s="42"/>
      <c r="P23" s="42">
        <f>SUM(P18:P22)</f>
        <v>39000</v>
      </c>
      <c r="Q23" s="548"/>
      <c r="R23" s="511"/>
      <c r="S23" s="549"/>
    </row>
    <row r="24" spans="1:19" s="34" customFormat="1" ht="18" customHeight="1" thickTop="1" x14ac:dyDescent="0.15">
      <c r="A24" s="33"/>
      <c r="B24" s="897"/>
      <c r="C24" s="903"/>
      <c r="D24" s="16" t="s">
        <v>181</v>
      </c>
      <c r="E24" s="20"/>
      <c r="F24" s="60">
        <v>0</v>
      </c>
      <c r="G24" s="103"/>
      <c r="H24" s="112"/>
      <c r="I24" s="113"/>
      <c r="J24" s="514"/>
      <c r="K24" s="932"/>
      <c r="L24" s="89" t="s">
        <v>289</v>
      </c>
      <c r="M24" s="287"/>
      <c r="N24" s="97" t="s">
        <v>23</v>
      </c>
      <c r="O24" s="97" t="s">
        <v>21</v>
      </c>
      <c r="P24" s="97" t="s">
        <v>24</v>
      </c>
      <c r="Q24" s="496" t="s">
        <v>25</v>
      </c>
      <c r="R24" s="497"/>
      <c r="S24" s="550"/>
    </row>
    <row r="25" spans="1:19" s="34" customFormat="1" ht="18" customHeight="1" x14ac:dyDescent="0.15">
      <c r="A25" s="33"/>
      <c r="B25" s="897"/>
      <c r="C25" s="903"/>
      <c r="D25" s="16" t="s">
        <v>74</v>
      </c>
      <c r="E25" s="20"/>
      <c r="F25" s="60">
        <v>0</v>
      </c>
      <c r="G25" s="103"/>
      <c r="H25" s="114"/>
      <c r="I25" s="115"/>
      <c r="J25" s="290"/>
      <c r="K25" s="932"/>
      <c r="L25" s="98" t="s">
        <v>27</v>
      </c>
      <c r="M25" s="287"/>
      <c r="N25" s="98" t="s">
        <v>403</v>
      </c>
      <c r="O25" s="98"/>
      <c r="P25" s="98">
        <f>'８　白ねぎ算出基礎'!G38</f>
        <v>18881.266666666666</v>
      </c>
      <c r="Q25" s="955"/>
      <c r="R25" s="956"/>
      <c r="S25" s="957"/>
    </row>
    <row r="26" spans="1:19" s="34" customFormat="1" ht="18" customHeight="1" x14ac:dyDescent="0.15">
      <c r="A26" s="33"/>
      <c r="B26" s="897"/>
      <c r="C26" s="903"/>
      <c r="D26" s="16" t="s">
        <v>96</v>
      </c>
      <c r="E26" s="17"/>
      <c r="F26" s="60">
        <f>'８　白ねぎ算出基礎'!V57</f>
        <v>4061.5</v>
      </c>
      <c r="G26" s="141"/>
      <c r="H26" s="140"/>
      <c r="I26" s="140"/>
      <c r="J26" s="512"/>
      <c r="K26" s="932"/>
      <c r="L26" s="98" t="s">
        <v>28</v>
      </c>
      <c r="M26" s="287"/>
      <c r="N26" s="98" t="s">
        <v>404</v>
      </c>
      <c r="O26" s="98"/>
      <c r="P26" s="98">
        <f>'８　白ねぎ算出基礎'!G49</f>
        <v>26292.333333333336</v>
      </c>
      <c r="Q26" s="955"/>
      <c r="R26" s="956"/>
      <c r="S26" s="957"/>
    </row>
    <row r="27" spans="1:19" s="34" customFormat="1" ht="18" customHeight="1" x14ac:dyDescent="0.15">
      <c r="A27" s="33"/>
      <c r="B27" s="897"/>
      <c r="C27" s="903"/>
      <c r="D27" s="21" t="s">
        <v>75</v>
      </c>
      <c r="E27" s="22"/>
      <c r="F27" s="116">
        <v>0</v>
      </c>
      <c r="G27" s="89"/>
      <c r="H27" s="114"/>
      <c r="I27" s="115"/>
      <c r="J27" s="514"/>
      <c r="K27" s="932"/>
      <c r="L27" s="98" t="s">
        <v>29</v>
      </c>
      <c r="M27" s="287"/>
      <c r="N27" s="89" t="s">
        <v>290</v>
      </c>
      <c r="O27" s="98"/>
      <c r="P27" s="98">
        <f>'８　白ねぎ算出基礎'!G53</f>
        <v>3307.5</v>
      </c>
      <c r="Q27" s="955"/>
      <c r="R27" s="956"/>
      <c r="S27" s="957"/>
    </row>
    <row r="28" spans="1:19" s="34" customFormat="1" ht="18" customHeight="1" x14ac:dyDescent="0.15">
      <c r="A28" s="33"/>
      <c r="B28" s="897"/>
      <c r="C28" s="903"/>
      <c r="D28" s="16" t="s">
        <v>53</v>
      </c>
      <c r="E28" s="17"/>
      <c r="F28" s="60">
        <f>'８　白ねぎ算出基礎'!N57</f>
        <v>3871.6</v>
      </c>
      <c r="G28" s="141"/>
      <c r="H28" s="140"/>
      <c r="I28" s="140"/>
      <c r="J28" s="512"/>
      <c r="K28" s="932"/>
      <c r="L28" s="98" t="s">
        <v>291</v>
      </c>
      <c r="M28" s="287"/>
      <c r="N28" s="89" t="s">
        <v>292</v>
      </c>
      <c r="O28" s="98"/>
      <c r="P28" s="98">
        <f>'８　白ねぎ算出基礎'!G57</f>
        <v>12</v>
      </c>
      <c r="Q28" s="955"/>
      <c r="R28" s="956"/>
      <c r="S28" s="957"/>
    </row>
    <row r="29" spans="1:19" s="34" customFormat="1" ht="18" customHeight="1" thickBot="1" x14ac:dyDescent="0.2">
      <c r="A29" s="33"/>
      <c r="B29" s="897"/>
      <c r="C29" s="903"/>
      <c r="D29" s="16" t="s">
        <v>182</v>
      </c>
      <c r="E29" s="20"/>
      <c r="F29" s="60">
        <f>SUM(F21:F28)/99</f>
        <v>1862.4903479236812</v>
      </c>
      <c r="G29" s="162" t="s">
        <v>199</v>
      </c>
      <c r="H29" s="117">
        <v>0.01</v>
      </c>
      <c r="I29" s="95"/>
      <c r="J29" s="515"/>
      <c r="K29" s="932"/>
      <c r="L29" s="42" t="s">
        <v>26</v>
      </c>
      <c r="M29" s="41"/>
      <c r="N29" s="42"/>
      <c r="O29" s="42"/>
      <c r="P29" s="42">
        <f>SUM(P25:P28)</f>
        <v>48493.100000000006</v>
      </c>
      <c r="Q29" s="548"/>
      <c r="R29" s="511"/>
      <c r="S29" s="549"/>
    </row>
    <row r="30" spans="1:19" s="34" customFormat="1" ht="18" customHeight="1" thickTop="1" thickBot="1" x14ac:dyDescent="0.2">
      <c r="A30" s="33"/>
      <c r="B30" s="898"/>
      <c r="C30" s="904"/>
      <c r="D30" s="872" t="s">
        <v>142</v>
      </c>
      <c r="E30" s="873"/>
      <c r="F30" s="90">
        <f>SUM(F21:F29)</f>
        <v>186249.03479236813</v>
      </c>
      <c r="G30" s="91"/>
      <c r="H30" s="92"/>
      <c r="I30" s="93"/>
      <c r="J30" s="516"/>
      <c r="K30" s="932"/>
      <c r="L30" s="89" t="s">
        <v>293</v>
      </c>
      <c r="M30" s="287"/>
      <c r="N30" s="97" t="s">
        <v>23</v>
      </c>
      <c r="O30" s="97" t="s">
        <v>21</v>
      </c>
      <c r="P30" s="97" t="s">
        <v>24</v>
      </c>
      <c r="Q30" s="496" t="s">
        <v>25</v>
      </c>
      <c r="R30" s="497"/>
      <c r="S30" s="550"/>
    </row>
    <row r="31" spans="1:19" s="34" customFormat="1" ht="18" customHeight="1" x14ac:dyDescent="0.15">
      <c r="A31" s="33"/>
      <c r="B31" s="49"/>
      <c r="C31" s="45"/>
      <c r="D31" s="45"/>
      <c r="E31" s="45"/>
      <c r="F31" s="45"/>
      <c r="G31" s="45"/>
      <c r="H31" s="45"/>
      <c r="I31" s="45"/>
      <c r="J31" s="45"/>
      <c r="K31" s="932"/>
      <c r="L31" s="98" t="s">
        <v>294</v>
      </c>
      <c r="M31" s="551"/>
      <c r="N31" s="89" t="s">
        <v>427</v>
      </c>
      <c r="O31" s="99"/>
      <c r="P31" s="98">
        <f>'８　白ねぎ算出基礎'!N10</f>
        <v>2236.08</v>
      </c>
      <c r="Q31" s="955"/>
      <c r="R31" s="956"/>
      <c r="S31" s="957"/>
    </row>
    <row r="32" spans="1:19" s="34" customFormat="1" ht="18" customHeight="1" x14ac:dyDescent="0.15">
      <c r="A32" s="33"/>
      <c r="B32" s="40"/>
      <c r="C32" s="54"/>
      <c r="D32" s="40"/>
      <c r="E32" s="40"/>
      <c r="F32" s="52"/>
      <c r="G32" s="52"/>
      <c r="H32" s="53"/>
      <c r="I32" s="45"/>
      <c r="J32" s="45"/>
      <c r="K32" s="932"/>
      <c r="L32" s="98" t="s">
        <v>295</v>
      </c>
      <c r="M32" s="551"/>
      <c r="N32" s="89" t="s">
        <v>428</v>
      </c>
      <c r="O32" s="99"/>
      <c r="P32" s="98">
        <f>'８　白ねぎ算出基礎'!N16</f>
        <v>5781.6</v>
      </c>
      <c r="Q32" s="955"/>
      <c r="R32" s="956"/>
      <c r="S32" s="957"/>
    </row>
    <row r="33" spans="1:23" ht="18" customHeight="1" x14ac:dyDescent="0.15">
      <c r="K33" s="932"/>
      <c r="L33" s="98" t="s">
        <v>296</v>
      </c>
      <c r="M33" s="287"/>
      <c r="N33" s="99"/>
      <c r="O33" s="99"/>
      <c r="P33" s="98">
        <f>SUM(P31:P32)*R33</f>
        <v>2405.3040000000001</v>
      </c>
      <c r="Q33" s="533" t="s">
        <v>297</v>
      </c>
      <c r="R33" s="555">
        <v>0.3</v>
      </c>
      <c r="S33" s="556"/>
    </row>
    <row r="34" spans="1:23" ht="18" customHeight="1" x14ac:dyDescent="0.15">
      <c r="K34" s="932"/>
      <c r="L34" s="98" t="s">
        <v>298</v>
      </c>
      <c r="M34" s="551"/>
      <c r="N34" s="89"/>
      <c r="O34" s="99"/>
      <c r="P34" s="98">
        <f>'８　白ねぎ算出基礎'!N19</f>
        <v>0</v>
      </c>
      <c r="Q34" s="533"/>
      <c r="R34" s="505"/>
      <c r="S34" s="547"/>
    </row>
    <row r="35" spans="1:23" ht="18" customHeight="1" x14ac:dyDescent="0.15">
      <c r="K35" s="932"/>
      <c r="L35" s="98" t="s">
        <v>299</v>
      </c>
      <c r="M35" s="551"/>
      <c r="N35" s="89"/>
      <c r="O35" s="99"/>
      <c r="P35" s="98">
        <f>'８　白ねぎ算出基礎'!N23</f>
        <v>0</v>
      </c>
      <c r="Q35" s="533"/>
      <c r="R35" s="505"/>
      <c r="S35" s="547"/>
    </row>
    <row r="36" spans="1:23" ht="18" customHeight="1" x14ac:dyDescent="0.15">
      <c r="K36" s="932"/>
      <c r="L36" s="98" t="s">
        <v>180</v>
      </c>
      <c r="M36" s="551"/>
      <c r="N36" s="89"/>
      <c r="O36" s="99"/>
      <c r="P36" s="98">
        <f>'８　白ねぎ算出基礎'!N27</f>
        <v>0</v>
      </c>
      <c r="Q36" s="533"/>
      <c r="R36" s="505"/>
      <c r="S36" s="547"/>
    </row>
    <row r="37" spans="1:23" ht="18" customHeight="1" x14ac:dyDescent="0.15">
      <c r="K37" s="932"/>
      <c r="L37" s="98" t="s">
        <v>300</v>
      </c>
      <c r="M37" s="287"/>
      <c r="N37" s="89" t="s">
        <v>427</v>
      </c>
      <c r="O37" s="99"/>
      <c r="P37" s="98">
        <f>'８　白ねぎ算出基礎'!N31</f>
        <v>693</v>
      </c>
      <c r="Q37" s="955"/>
      <c r="R37" s="956"/>
      <c r="S37" s="957"/>
    </row>
    <row r="38" spans="1:23" s="44" customFormat="1" ht="18" customHeight="1" thickBot="1" x14ac:dyDescent="0.2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933"/>
      <c r="L38" s="557" t="s">
        <v>26</v>
      </c>
      <c r="M38" s="558"/>
      <c r="N38" s="557"/>
      <c r="O38" s="557"/>
      <c r="P38" s="557">
        <f>SUM(P31:P37)</f>
        <v>11115.984</v>
      </c>
      <c r="Q38" s="559"/>
      <c r="R38" s="516"/>
      <c r="S38" s="560"/>
    </row>
    <row r="39" spans="1:23" s="44" customFormat="1" ht="18" customHeight="1" x14ac:dyDescent="0.15">
      <c r="A39" s="33"/>
      <c r="B39" s="33"/>
      <c r="C39" s="33"/>
      <c r="D39" s="33"/>
      <c r="E39" s="33"/>
      <c r="F39" s="33"/>
      <c r="G39" s="33"/>
      <c r="H39" s="33"/>
      <c r="I39" s="33"/>
      <c r="J39" s="33"/>
      <c r="T39" s="45"/>
    </row>
    <row r="40" spans="1:23" s="44" customFormat="1" ht="18" customHeight="1" x14ac:dyDescent="0.15">
      <c r="A40" s="33"/>
      <c r="B40" s="33"/>
      <c r="C40" s="33"/>
      <c r="D40" s="33"/>
      <c r="E40" s="33"/>
      <c r="F40" s="33"/>
      <c r="G40" s="33"/>
      <c r="H40" s="33"/>
      <c r="I40" s="33"/>
      <c r="J40" s="33"/>
      <c r="T40" s="34"/>
      <c r="U40" s="34"/>
      <c r="V40" s="34"/>
      <c r="W40" s="34"/>
    </row>
    <row r="41" spans="1:23" s="44" customFormat="1" ht="18" customHeight="1" x14ac:dyDescent="0.15">
      <c r="A41" s="33"/>
      <c r="B41" s="33"/>
      <c r="C41" s="33"/>
      <c r="D41" s="33"/>
      <c r="E41" s="33"/>
      <c r="F41" s="33"/>
      <c r="G41" s="33"/>
      <c r="H41" s="33"/>
      <c r="I41" s="33"/>
      <c r="J41" s="33"/>
      <c r="T41" s="46"/>
      <c r="U41" s="47"/>
      <c r="V41" s="48"/>
      <c r="W41" s="46"/>
    </row>
    <row r="42" spans="1:23" s="44" customFormat="1" ht="18" customHeight="1" x14ac:dyDescent="0.15">
      <c r="A42" s="33"/>
      <c r="B42" s="33"/>
      <c r="C42" s="33"/>
      <c r="D42" s="33"/>
      <c r="E42" s="33"/>
      <c r="F42" s="33"/>
      <c r="G42" s="33"/>
      <c r="H42" s="33"/>
      <c r="I42" s="33"/>
      <c r="J42" s="33"/>
      <c r="T42" s="34"/>
      <c r="U42" s="34"/>
      <c r="V42" s="34"/>
      <c r="W42" s="34"/>
    </row>
    <row r="43" spans="1:23" s="44" customFormat="1" ht="18" customHeight="1" x14ac:dyDescent="0.15">
      <c r="B43" s="33"/>
      <c r="C43" s="33"/>
      <c r="D43" s="33"/>
      <c r="E43" s="33"/>
      <c r="F43" s="33"/>
      <c r="G43" s="33"/>
      <c r="H43" s="33"/>
      <c r="I43" s="33"/>
      <c r="J43" s="33"/>
      <c r="T43" s="35"/>
      <c r="U43" s="45"/>
      <c r="V43" s="34"/>
      <c r="W43" s="46"/>
    </row>
    <row r="44" spans="1:23" s="44" customFormat="1" ht="18" customHeight="1" x14ac:dyDescent="0.15">
      <c r="B44" s="33"/>
      <c r="C44" s="33"/>
      <c r="D44" s="33"/>
      <c r="E44" s="33"/>
      <c r="F44" s="33"/>
      <c r="G44" s="33"/>
      <c r="H44" s="33"/>
      <c r="I44" s="33"/>
      <c r="J44" s="33"/>
      <c r="T44" s="35"/>
      <c r="U44" s="45"/>
      <c r="V44" s="34"/>
      <c r="W44" s="46"/>
    </row>
    <row r="45" spans="1:23" s="44" customFormat="1" ht="18" customHeight="1" x14ac:dyDescent="0.15">
      <c r="B45" s="33"/>
      <c r="C45" s="33"/>
      <c r="D45" s="33"/>
      <c r="E45" s="33"/>
      <c r="F45" s="33"/>
      <c r="G45" s="33"/>
      <c r="H45" s="33"/>
      <c r="I45" s="33"/>
      <c r="J45" s="33"/>
      <c r="T45" s="34"/>
      <c r="U45" s="34"/>
      <c r="V45" s="47"/>
      <c r="W45" s="34"/>
    </row>
    <row r="46" spans="1:23" s="44" customFormat="1" x14ac:dyDescent="0.15">
      <c r="B46" s="33"/>
      <c r="C46" s="33"/>
      <c r="D46" s="33"/>
      <c r="E46" s="33"/>
      <c r="F46" s="33"/>
      <c r="G46" s="33"/>
      <c r="H46" s="33"/>
      <c r="I46" s="33"/>
      <c r="J46" s="33"/>
      <c r="T46" s="35"/>
      <c r="U46" s="34"/>
      <c r="V46" s="34"/>
      <c r="W46" s="46"/>
    </row>
    <row r="47" spans="1:23" s="44" customFormat="1" x14ac:dyDescent="0.15">
      <c r="B47" s="33"/>
      <c r="C47" s="33"/>
      <c r="D47" s="33"/>
      <c r="E47" s="33"/>
      <c r="F47" s="33"/>
      <c r="G47" s="33"/>
      <c r="H47" s="33"/>
      <c r="I47" s="33"/>
      <c r="J47" s="33"/>
      <c r="T47" s="35"/>
      <c r="U47" s="34"/>
      <c r="V47" s="34"/>
      <c r="W47" s="46"/>
    </row>
    <row r="48" spans="1:23" s="44" customFormat="1" x14ac:dyDescent="0.15">
      <c r="B48" s="33"/>
      <c r="C48" s="33"/>
      <c r="D48" s="33"/>
      <c r="E48" s="33"/>
      <c r="F48" s="33"/>
      <c r="G48" s="33"/>
      <c r="H48" s="33"/>
      <c r="I48" s="33"/>
      <c r="J48" s="33"/>
      <c r="T48" s="35"/>
      <c r="U48" s="34"/>
      <c r="V48" s="34"/>
      <c r="W48" s="46"/>
    </row>
    <row r="49" spans="2:23" s="44" customFormat="1" x14ac:dyDescent="0.15">
      <c r="B49" s="33"/>
      <c r="C49" s="33"/>
      <c r="D49" s="33"/>
      <c r="E49" s="33"/>
      <c r="F49" s="33"/>
      <c r="G49" s="33"/>
      <c r="H49" s="33"/>
      <c r="I49" s="33"/>
      <c r="J49" s="33"/>
      <c r="T49" s="35"/>
      <c r="U49" s="34"/>
      <c r="V49" s="34"/>
      <c r="W49" s="46"/>
    </row>
    <row r="50" spans="2:23" s="44" customFormat="1" x14ac:dyDescent="0.15">
      <c r="B50" s="33"/>
      <c r="C50" s="33"/>
      <c r="D50" s="33"/>
      <c r="E50" s="33"/>
      <c r="F50" s="33"/>
      <c r="G50" s="33"/>
      <c r="H50" s="33"/>
      <c r="I50" s="33"/>
      <c r="J50" s="33"/>
      <c r="T50" s="35"/>
      <c r="U50" s="35"/>
      <c r="V50" s="35"/>
      <c r="W50" s="34"/>
    </row>
    <row r="51" spans="2:23" s="44" customFormat="1" ht="13.5" customHeight="1" x14ac:dyDescent="0.15">
      <c r="B51" s="33"/>
      <c r="C51" s="33"/>
      <c r="D51" s="33"/>
      <c r="E51" s="33"/>
      <c r="F51" s="33"/>
      <c r="G51" s="33"/>
      <c r="H51" s="33"/>
      <c r="I51" s="33"/>
      <c r="J51" s="33"/>
      <c r="T51" s="34"/>
      <c r="U51" s="34"/>
      <c r="V51" s="34"/>
      <c r="W51" s="47"/>
    </row>
    <row r="52" spans="2:23" s="44" customFormat="1" x14ac:dyDescent="0.15">
      <c r="B52" s="33"/>
      <c r="C52" s="33"/>
      <c r="D52" s="33"/>
      <c r="E52" s="33"/>
      <c r="F52" s="33"/>
      <c r="G52" s="33"/>
      <c r="H52" s="33"/>
      <c r="I52" s="33"/>
      <c r="J52" s="33"/>
      <c r="T52" s="46"/>
      <c r="U52" s="34"/>
      <c r="V52" s="47"/>
      <c r="W52" s="46"/>
    </row>
    <row r="53" spans="2:23" s="44" customFormat="1" x14ac:dyDescent="0.15">
      <c r="B53" s="33"/>
      <c r="C53" s="33"/>
      <c r="D53" s="33"/>
      <c r="E53" s="33"/>
      <c r="F53" s="33"/>
      <c r="G53" s="33"/>
      <c r="H53" s="33"/>
      <c r="I53" s="33"/>
      <c r="J53" s="33"/>
      <c r="T53" s="34"/>
      <c r="U53" s="34"/>
      <c r="V53" s="34"/>
      <c r="W53" s="34"/>
    </row>
    <row r="54" spans="2:23" s="44" customFormat="1" ht="13.5" customHeight="1" x14ac:dyDescent="0.15">
      <c r="B54" s="33"/>
      <c r="C54" s="33"/>
      <c r="D54" s="33"/>
      <c r="E54" s="33"/>
      <c r="F54" s="33"/>
      <c r="G54" s="33"/>
      <c r="H54" s="33"/>
      <c r="I54" s="33"/>
      <c r="J54" s="33"/>
      <c r="T54" s="35"/>
      <c r="U54" s="34"/>
      <c r="V54" s="35"/>
      <c r="W54" s="46"/>
    </row>
    <row r="55" spans="2:23" s="44" customFormat="1" x14ac:dyDescent="0.15">
      <c r="B55" s="33"/>
      <c r="C55" s="33"/>
      <c r="D55" s="33"/>
      <c r="E55" s="33"/>
      <c r="F55" s="33"/>
      <c r="G55" s="33"/>
      <c r="H55" s="33"/>
      <c r="I55" s="33"/>
      <c r="J55" s="33"/>
      <c r="T55" s="55"/>
      <c r="U55" s="34"/>
      <c r="V55" s="34"/>
      <c r="W55" s="46"/>
    </row>
    <row r="56" spans="2:23" s="44" customFormat="1" x14ac:dyDescent="0.15"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4"/>
      <c r="U56" s="35"/>
      <c r="V56" s="34"/>
      <c r="W56" s="34"/>
    </row>
    <row r="57" spans="2:23" s="44" customFormat="1" x14ac:dyDescent="0.15"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45"/>
      <c r="U57" s="45"/>
      <c r="V57" s="45"/>
      <c r="W57" s="45"/>
    </row>
    <row r="58" spans="2:23" s="44" customFormat="1" x14ac:dyDescent="0.15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45"/>
    </row>
    <row r="59" spans="2:23" s="44" customFormat="1" x14ac:dyDescent="0.15"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45"/>
    </row>
    <row r="60" spans="2:23" s="44" customFormat="1" x14ac:dyDescent="0.15"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45"/>
    </row>
    <row r="61" spans="2:23" s="44" customFormat="1" x14ac:dyDescent="0.15"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</row>
    <row r="62" spans="2:23" s="44" customFormat="1" x14ac:dyDescent="0.15"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</row>
    <row r="63" spans="2:23" s="44" customFormat="1" ht="13.5" customHeight="1" x14ac:dyDescent="0.15"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</row>
    <row r="64" spans="2:23" s="44" customFormat="1" ht="13.5" customHeight="1" x14ac:dyDescent="0.15"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</row>
    <row r="65" spans="2:19" s="44" customFormat="1" x14ac:dyDescent="0.15"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</row>
    <row r="66" spans="2:19" s="44" customFormat="1" x14ac:dyDescent="0.15"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</row>
    <row r="67" spans="2:19" s="44" customFormat="1" x14ac:dyDescent="0.15"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</row>
    <row r="68" spans="2:19" s="44" customFormat="1" ht="13.5" customHeight="1" x14ac:dyDescent="0.15"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</row>
    <row r="69" spans="2:19" s="44" customFormat="1" x14ac:dyDescent="0.15"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</row>
    <row r="70" spans="2:19" s="44" customFormat="1" x14ac:dyDescent="0.15"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</row>
    <row r="71" spans="2:19" s="44" customFormat="1" x14ac:dyDescent="0.15"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</row>
    <row r="72" spans="2:19" s="44" customFormat="1" x14ac:dyDescent="0.15"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</row>
    <row r="73" spans="2:19" s="44" customFormat="1" x14ac:dyDescent="0.15"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</row>
    <row r="74" spans="2:19" s="44" customFormat="1" ht="13.5" customHeight="1" x14ac:dyDescent="0.15"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</row>
    <row r="75" spans="2:19" s="44" customFormat="1" x14ac:dyDescent="0.15"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</row>
    <row r="76" spans="2:19" s="44" customFormat="1" x14ac:dyDescent="0.15"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</row>
    <row r="77" spans="2:19" s="44" customFormat="1" x14ac:dyDescent="0.15"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</row>
    <row r="78" spans="2:19" s="44" customFormat="1" x14ac:dyDescent="0.15"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</row>
    <row r="79" spans="2:19" s="44" customFormat="1" x14ac:dyDescent="0.15"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</row>
    <row r="80" spans="2:19" s="44" customFormat="1" x14ac:dyDescent="0.15"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</row>
    <row r="81" spans="1:19" s="44" customFormat="1" x14ac:dyDescent="0.15"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</row>
    <row r="82" spans="1:19" s="44" customFormat="1" x14ac:dyDescent="0.15"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</row>
    <row r="83" spans="1:19" s="44" customFormat="1" x14ac:dyDescent="0.15"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</row>
    <row r="84" spans="1:19" s="44" customFormat="1" x14ac:dyDescent="0.15"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</row>
    <row r="85" spans="1:19" s="44" customFormat="1" x14ac:dyDescent="0.15"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</row>
    <row r="86" spans="1:19" s="44" customFormat="1" ht="13.5" customHeight="1" x14ac:dyDescent="0.15"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</row>
    <row r="87" spans="1:19" s="44" customFormat="1" x14ac:dyDescent="0.15"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</row>
    <row r="88" spans="1:19" s="44" customFormat="1" x14ac:dyDescent="0.15"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</row>
    <row r="89" spans="1:19" s="44" customFormat="1" ht="13.5" customHeight="1" x14ac:dyDescent="0.15"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</row>
    <row r="90" spans="1:19" s="44" customFormat="1" x14ac:dyDescent="0.15"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</row>
    <row r="91" spans="1:19" s="44" customFormat="1" x14ac:dyDescent="0.15"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</row>
    <row r="92" spans="1:19" s="44" customFormat="1" x14ac:dyDescent="0.15"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</row>
    <row r="93" spans="1:19" s="44" customFormat="1" x14ac:dyDescent="0.15"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</row>
    <row r="94" spans="1:19" s="44" customFormat="1" x14ac:dyDescent="0.15"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</row>
    <row r="95" spans="1:19" x14ac:dyDescent="0.15">
      <c r="A95" s="44"/>
    </row>
    <row r="96" spans="1:19" x14ac:dyDescent="0.15">
      <c r="A96" s="44"/>
    </row>
    <row r="97" spans="1:1" x14ac:dyDescent="0.15">
      <c r="A97" s="44"/>
    </row>
    <row r="98" spans="1:1" x14ac:dyDescent="0.15">
      <c r="A98" s="44"/>
    </row>
    <row r="99" spans="1:1" x14ac:dyDescent="0.15">
      <c r="A99" s="44"/>
    </row>
  </sheetData>
  <mergeCells count="42">
    <mergeCell ref="Q32:S32"/>
    <mergeCell ref="Q37:S37"/>
    <mergeCell ref="Q25:S25"/>
    <mergeCell ref="Q26:S26"/>
    <mergeCell ref="Q27:S27"/>
    <mergeCell ref="Q28:S28"/>
    <mergeCell ref="Q31:S31"/>
    <mergeCell ref="B6:B30"/>
    <mergeCell ref="C6:C20"/>
    <mergeCell ref="R6:S6"/>
    <mergeCell ref="R7:S7"/>
    <mergeCell ref="R8:S8"/>
    <mergeCell ref="R9:S9"/>
    <mergeCell ref="G10:J10"/>
    <mergeCell ref="R10:S10"/>
    <mergeCell ref="G11:J11"/>
    <mergeCell ref="R11:S11"/>
    <mergeCell ref="D13:D14"/>
    <mergeCell ref="I13:J13"/>
    <mergeCell ref="I14:J14"/>
    <mergeCell ref="D15:D17"/>
    <mergeCell ref="Q16:S16"/>
    <mergeCell ref="Q17:S17"/>
    <mergeCell ref="B3:E3"/>
    <mergeCell ref="K3:S3"/>
    <mergeCell ref="B4:C5"/>
    <mergeCell ref="R4:S4"/>
    <mergeCell ref="R5:S5"/>
    <mergeCell ref="G4:J4"/>
    <mergeCell ref="D20:E20"/>
    <mergeCell ref="C21:C30"/>
    <mergeCell ref="D21:D23"/>
    <mergeCell ref="D30:E30"/>
    <mergeCell ref="K12:K38"/>
    <mergeCell ref="G15:J15"/>
    <mergeCell ref="G16:J16"/>
    <mergeCell ref="G17:J17"/>
    <mergeCell ref="G7:J7"/>
    <mergeCell ref="G8:J8"/>
    <mergeCell ref="G9:J9"/>
    <mergeCell ref="Q12:S12"/>
    <mergeCell ref="Q18:S18"/>
  </mergeCells>
  <phoneticPr fontId="4"/>
  <pageMargins left="0.78740157480314965" right="0.78740157480314965" top="0.78740157480314965" bottom="0.78740157480314965" header="0.39370078740157483" footer="0.39370078740157483"/>
  <pageSetup paperSize="9" scale="65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7</vt:i4>
      </vt:variant>
    </vt:vector>
  </HeadingPairs>
  <TitlesOfParts>
    <vt:vector size="18" baseType="lpstr">
      <vt:lpstr>１　対象経営の概要，２　前提条件</vt:lpstr>
      <vt:lpstr>３　白ねぎ標準技術</vt:lpstr>
      <vt:lpstr>４　経営収支</vt:lpstr>
      <vt:lpstr>５　白ねぎ作業時間 </vt:lpstr>
      <vt:lpstr>６　固定資本装備と減価償却費</vt:lpstr>
      <vt:lpstr>７-１　８～９月どり部門収支</vt:lpstr>
      <vt:lpstr>７-２　10月どり部門収支 </vt:lpstr>
      <vt:lpstr>７-３　11月どり部門収支</vt:lpstr>
      <vt:lpstr>７-４　12～１月どり部門収支 </vt:lpstr>
      <vt:lpstr>８　白ねぎ算出基礎</vt:lpstr>
      <vt:lpstr>９　白ねぎ単価算出基礎</vt:lpstr>
      <vt:lpstr>'４　経営収支'!Print_Area</vt:lpstr>
      <vt:lpstr>'５　白ねぎ作業時間 '!Print_Area</vt:lpstr>
      <vt:lpstr>'６　固定資本装備と減価償却費'!Print_Area</vt:lpstr>
      <vt:lpstr>'７-１　８～９月どり部門収支'!Print_Area</vt:lpstr>
      <vt:lpstr>'７-２　10月どり部門収支 '!Print_Area</vt:lpstr>
      <vt:lpstr>'７-３　11月どり部門収支'!Print_Area</vt:lpstr>
      <vt:lpstr>'７-４　12～１月どり部門収支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金谷新作</dc:creator>
  <cp:lastModifiedBy>広島県</cp:lastModifiedBy>
  <cp:lastPrinted>2015-03-24T04:53:11Z</cp:lastPrinted>
  <dcterms:created xsi:type="dcterms:W3CDTF">2005-02-26T02:20:11Z</dcterms:created>
  <dcterms:modified xsi:type="dcterms:W3CDTF">2015-03-24T04:55:22Z</dcterms:modified>
</cp:coreProperties>
</file>