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105" yWindow="-15" windowWidth="11910" windowHeight="5040" tabRatio="881"/>
  </bookViews>
  <sheets>
    <sheet name="１　対象経営の概要，２　前提条件" sheetId="19" r:id="rId1"/>
    <sheet name="３　コマツナ標準技術" sheetId="24" r:id="rId2"/>
    <sheet name="４　経営収支" sheetId="22" r:id="rId3"/>
    <sheet name="５　コマツナ作業時間" sheetId="27" r:id="rId4"/>
    <sheet name="６　固定資本装備と減価償却費" sheetId="30" r:id="rId5"/>
    <sheet name="７　コマツナ部門収支" sheetId="35" r:id="rId6"/>
    <sheet name="８　コマツナ算出基礎" sheetId="36" r:id="rId7"/>
    <sheet name="９　コマツナ単価算出基礎" sheetId="42" r:id="rId8"/>
  </sheets>
  <definedNames>
    <definedName name="_a1" hidden="1">#REF!</definedName>
    <definedName name="_a2" hidden="1">#REF!</definedName>
    <definedName name="_a3" hidden="1">#REF!</definedName>
    <definedName name="_a4" hidden="1">#REF!</definedName>
    <definedName name="_a5" hidden="1">#REF!</definedName>
    <definedName name="_a6" hidden="1">#REF!</definedName>
    <definedName name="_a7" hidden="1">#REF!</definedName>
    <definedName name="aaa" hidden="1">#REF!</definedName>
    <definedName name="bbb" hidden="1">#REF!</definedName>
    <definedName name="ccc" hidden="1">#REF!</definedName>
    <definedName name="ddd" hidden="1">#REF!</definedName>
    <definedName name="eee" hidden="1">#REF!</definedName>
    <definedName name="fff" hidden="1">#REF!</definedName>
    <definedName name="ggg" hidden="1">#REF!</definedName>
    <definedName name="hhh" hidden="1">#REF!</definedName>
    <definedName name="_xlnm.Print_Area" localSheetId="0">'１　対象経営の概要，２　前提条件'!$A$1:$AP$31</definedName>
    <definedName name="_xlnm.Print_Area" localSheetId="2">'４　経営収支'!$A$1:$N$38</definedName>
    <definedName name="_xlnm.Print_Area" localSheetId="3">'５　コマツナ作業時間'!$A$1:$AN$51</definedName>
    <definedName name="_xlnm.Print_Area" localSheetId="4">'６　固定資本装備と減価償却費'!$A$1:$P$35</definedName>
    <definedName name="_xlnm.Print_Area" localSheetId="5">'７　コマツナ部門収支'!$A$1:$S$45</definedName>
    <definedName name="simizu" hidden="1">#REF!</definedName>
  </definedNames>
  <calcPr calcId="145621"/>
</workbook>
</file>

<file path=xl/calcChain.xml><?xml version="1.0" encoding="utf-8"?>
<calcChain xmlns="http://schemas.openxmlformats.org/spreadsheetml/2006/main">
  <c r="O36" i="35" l="1"/>
  <c r="O33" i="35"/>
  <c r="O31" i="35"/>
  <c r="O30" i="35"/>
  <c r="G6" i="22"/>
  <c r="K15" i="30" l="1"/>
  <c r="K36" i="36" l="1"/>
  <c r="G6" i="30"/>
  <c r="G5" i="30"/>
  <c r="F18" i="35" l="1"/>
  <c r="N36" i="36" l="1"/>
  <c r="N35" i="36"/>
  <c r="S38" i="36"/>
  <c r="V30" i="36" l="1"/>
  <c r="V29" i="36"/>
  <c r="V9" i="36" l="1"/>
  <c r="V8" i="36"/>
  <c r="N14" i="36" l="1"/>
  <c r="N13" i="36"/>
  <c r="N12" i="36"/>
  <c r="N11" i="36"/>
  <c r="V28" i="36" l="1"/>
  <c r="AN17" i="27" l="1"/>
  <c r="AN16" i="27"/>
  <c r="AN15" i="27"/>
  <c r="AN14" i="27"/>
  <c r="AN13" i="27"/>
  <c r="AN12" i="27"/>
  <c r="AN11" i="27"/>
  <c r="AN10" i="27"/>
  <c r="AN9" i="27"/>
  <c r="AN18" i="27"/>
  <c r="V7" i="36" l="1"/>
  <c r="N7" i="36"/>
  <c r="V6" i="36"/>
  <c r="K19" i="30"/>
  <c r="K18" i="30"/>
  <c r="K17" i="30"/>
  <c r="K16" i="30"/>
  <c r="K14" i="30"/>
  <c r="K13" i="30"/>
  <c r="K7" i="30"/>
  <c r="K6" i="30"/>
  <c r="K5" i="30"/>
  <c r="V51" i="36" l="1"/>
  <c r="V45" i="36"/>
  <c r="V38" i="36"/>
  <c r="N51" i="36"/>
  <c r="I13" i="30" l="1"/>
  <c r="N28" i="36" l="1"/>
  <c r="L16" i="36"/>
  <c r="N15" i="36"/>
  <c r="K16" i="36"/>
  <c r="K6" i="36"/>
  <c r="O18" i="35" l="1"/>
  <c r="O17" i="35"/>
  <c r="G40" i="36"/>
  <c r="G39" i="36"/>
  <c r="P13" i="35" l="1"/>
  <c r="P15" i="35" s="1"/>
  <c r="Q9" i="35"/>
  <c r="Q8" i="35"/>
  <c r="Q7" i="35"/>
  <c r="Q6" i="35"/>
  <c r="Q5" i="35"/>
  <c r="M11" i="35"/>
  <c r="M10" i="35"/>
  <c r="M9" i="35"/>
  <c r="M8" i="35"/>
  <c r="M7" i="35"/>
  <c r="M6" i="35"/>
  <c r="M5" i="35"/>
  <c r="F6" i="22" l="1"/>
  <c r="G24" i="22"/>
  <c r="F24" i="22" s="1"/>
  <c r="G26" i="22"/>
  <c r="F26" i="22" s="1"/>
  <c r="G27" i="22"/>
  <c r="F27" i="22" s="1"/>
  <c r="G29" i="22"/>
  <c r="F29" i="22" s="1"/>
  <c r="G14" i="22"/>
  <c r="F14" i="22" s="1"/>
  <c r="G20" i="22"/>
  <c r="F20" i="22" s="1"/>
  <c r="O20" i="42"/>
  <c r="N20" i="42"/>
  <c r="M20" i="42"/>
  <c r="L20" i="42"/>
  <c r="K20" i="42"/>
  <c r="J20" i="42"/>
  <c r="I20" i="42"/>
  <c r="H20" i="42"/>
  <c r="G20" i="42"/>
  <c r="F20" i="42"/>
  <c r="E20" i="42"/>
  <c r="D20" i="42"/>
  <c r="C20" i="42"/>
  <c r="O11" i="42"/>
  <c r="D11" i="42"/>
  <c r="E11" i="42"/>
  <c r="F11" i="42"/>
  <c r="G11" i="42"/>
  <c r="H11" i="42"/>
  <c r="I11" i="42"/>
  <c r="J11" i="42"/>
  <c r="K11" i="42"/>
  <c r="L11" i="42"/>
  <c r="M11" i="42"/>
  <c r="N11" i="42"/>
  <c r="C11" i="42"/>
  <c r="F6" i="35"/>
  <c r="G23" i="22"/>
  <c r="F23" i="22" s="1"/>
  <c r="P11" i="35" l="1"/>
  <c r="G41" i="36"/>
  <c r="G42" i="36"/>
  <c r="G43" i="36"/>
  <c r="G44" i="36"/>
  <c r="G45" i="36"/>
  <c r="G46" i="36"/>
  <c r="G47" i="36"/>
  <c r="G31" i="36"/>
  <c r="G32" i="36"/>
  <c r="G33" i="36"/>
  <c r="G34" i="36"/>
  <c r="G35" i="36"/>
  <c r="L27" i="36"/>
  <c r="K27" i="36"/>
  <c r="N26" i="36"/>
  <c r="N25" i="36"/>
  <c r="N24" i="36"/>
  <c r="N27" i="36" l="1"/>
  <c r="P35" i="35" s="1"/>
  <c r="N50" i="36"/>
  <c r="N46" i="36"/>
  <c r="V56" i="36"/>
  <c r="V50" i="36"/>
  <c r="V44" i="36"/>
  <c r="V27" i="36"/>
  <c r="V26" i="36"/>
  <c r="V25" i="36"/>
  <c r="V24" i="36"/>
  <c r="N56" i="36" l="1"/>
  <c r="V57" i="36"/>
  <c r="N42" i="36"/>
  <c r="P9" i="30"/>
  <c r="P10" i="30"/>
  <c r="I6" i="30"/>
  <c r="I7" i="30"/>
  <c r="I5" i="30"/>
  <c r="N57" i="36" l="1"/>
  <c r="L6" i="30"/>
  <c r="L7" i="30"/>
  <c r="AM49" i="27" l="1"/>
  <c r="AL49" i="27"/>
  <c r="AK49" i="27"/>
  <c r="AJ49" i="27"/>
  <c r="AI49" i="27"/>
  <c r="AH49" i="27"/>
  <c r="AG49" i="27"/>
  <c r="AF49" i="27"/>
  <c r="AE49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AN48" i="27"/>
  <c r="AN51" i="27"/>
  <c r="AN47" i="27"/>
  <c r="AN46" i="27"/>
  <c r="AN45" i="27"/>
  <c r="G19" i="36"/>
  <c r="L31" i="36"/>
  <c r="K31" i="36"/>
  <c r="L23" i="36"/>
  <c r="K23" i="36"/>
  <c r="L19" i="36"/>
  <c r="K19" i="36"/>
  <c r="N30" i="36"/>
  <c r="N29" i="36"/>
  <c r="N22" i="36"/>
  <c r="N21" i="36"/>
  <c r="N20" i="36"/>
  <c r="N18" i="36"/>
  <c r="N17" i="36"/>
  <c r="L10" i="36"/>
  <c r="K10" i="36"/>
  <c r="N8" i="36"/>
  <c r="N9" i="36"/>
  <c r="N6" i="36"/>
  <c r="G23" i="36"/>
  <c r="G22" i="36"/>
  <c r="G21" i="36"/>
  <c r="G18" i="36"/>
  <c r="G16" i="36"/>
  <c r="G14" i="36"/>
  <c r="G13" i="36"/>
  <c r="G12" i="36"/>
  <c r="G10" i="36"/>
  <c r="G9" i="36"/>
  <c r="G8" i="36"/>
  <c r="G6" i="36"/>
  <c r="G5" i="36"/>
  <c r="V5" i="36"/>
  <c r="G56" i="36"/>
  <c r="G55" i="36"/>
  <c r="G54" i="36"/>
  <c r="G52" i="36"/>
  <c r="G51" i="36"/>
  <c r="G50" i="36"/>
  <c r="G48" i="36"/>
  <c r="G37" i="36"/>
  <c r="G36" i="36"/>
  <c r="G30" i="36"/>
  <c r="G29" i="36"/>
  <c r="G28" i="36"/>
  <c r="N7" i="35"/>
  <c r="N8" i="35"/>
  <c r="N9" i="35"/>
  <c r="N10" i="35"/>
  <c r="N11" i="35"/>
  <c r="R6" i="35"/>
  <c r="R7" i="35"/>
  <c r="R8" i="35"/>
  <c r="R9" i="35"/>
  <c r="N6" i="35"/>
  <c r="G8" i="22"/>
  <c r="F8" i="22" s="1"/>
  <c r="R5" i="35"/>
  <c r="N5" i="35"/>
  <c r="I18" i="30"/>
  <c r="L18" i="30" s="1"/>
  <c r="I14" i="30"/>
  <c r="L14" i="30" s="1"/>
  <c r="I19" i="30"/>
  <c r="L19" i="30" s="1"/>
  <c r="N19" i="30" s="1"/>
  <c r="I16" i="30"/>
  <c r="I15" i="30"/>
  <c r="L15" i="30" s="1"/>
  <c r="G34" i="30"/>
  <c r="P33" i="30"/>
  <c r="P32" i="30"/>
  <c r="P31" i="30"/>
  <c r="G29" i="30"/>
  <c r="I17" i="30"/>
  <c r="L17" i="30" s="1"/>
  <c r="G12" i="30"/>
  <c r="P11" i="30"/>
  <c r="AN32" i="27"/>
  <c r="AN33" i="27"/>
  <c r="AN24" i="27"/>
  <c r="AN25" i="27"/>
  <c r="AN26" i="27"/>
  <c r="AN27" i="27"/>
  <c r="AN28" i="27"/>
  <c r="AN29" i="27"/>
  <c r="AN30" i="27"/>
  <c r="AN31" i="27"/>
  <c r="AM34" i="27"/>
  <c r="AM43" i="27" s="1"/>
  <c r="AL34" i="27"/>
  <c r="AL43" i="27" s="1"/>
  <c r="AK34" i="27"/>
  <c r="AK43" i="27" s="1"/>
  <c r="AJ34" i="27"/>
  <c r="AJ43" i="27" s="1"/>
  <c r="AI34" i="27"/>
  <c r="AI43" i="27" s="1"/>
  <c r="AH34" i="27"/>
  <c r="AH43" i="27" s="1"/>
  <c r="AG34" i="27"/>
  <c r="AG43" i="27" s="1"/>
  <c r="AF34" i="27"/>
  <c r="AF43" i="27" s="1"/>
  <c r="AE34" i="27"/>
  <c r="AE43" i="27" s="1"/>
  <c r="AD34" i="27"/>
  <c r="AD43" i="27" s="1"/>
  <c r="AC34" i="27"/>
  <c r="AC43" i="27" s="1"/>
  <c r="AB34" i="27"/>
  <c r="AB43" i="27" s="1"/>
  <c r="AA34" i="27"/>
  <c r="AA43" i="27" s="1"/>
  <c r="Z34" i="27"/>
  <c r="Z43" i="27" s="1"/>
  <c r="Y34" i="27"/>
  <c r="Y43" i="27" s="1"/>
  <c r="X34" i="27"/>
  <c r="X43" i="27" s="1"/>
  <c r="W34" i="27"/>
  <c r="W43" i="27" s="1"/>
  <c r="V34" i="27"/>
  <c r="V43" i="27" s="1"/>
  <c r="U34" i="27"/>
  <c r="U43" i="27" s="1"/>
  <c r="T34" i="27"/>
  <c r="T43" i="27" s="1"/>
  <c r="S34" i="27"/>
  <c r="S43" i="27" s="1"/>
  <c r="R34" i="27"/>
  <c r="R43" i="27" s="1"/>
  <c r="Q34" i="27"/>
  <c r="Q43" i="27" s="1"/>
  <c r="P34" i="27"/>
  <c r="P43" i="27" s="1"/>
  <c r="O34" i="27"/>
  <c r="O43" i="27" s="1"/>
  <c r="N34" i="27"/>
  <c r="N43" i="27" s="1"/>
  <c r="M34" i="27"/>
  <c r="M43" i="27" s="1"/>
  <c r="L34" i="27"/>
  <c r="L43" i="27" s="1"/>
  <c r="K34" i="27"/>
  <c r="K43" i="27" s="1"/>
  <c r="J34" i="27"/>
  <c r="J43" i="27" s="1"/>
  <c r="I34" i="27"/>
  <c r="I43" i="27" s="1"/>
  <c r="H34" i="27"/>
  <c r="H43" i="27" s="1"/>
  <c r="G34" i="27"/>
  <c r="G43" i="27" s="1"/>
  <c r="F34" i="27"/>
  <c r="F43" i="27" s="1"/>
  <c r="E34" i="27"/>
  <c r="E43" i="27" s="1"/>
  <c r="D34" i="27"/>
  <c r="D43" i="27" s="1"/>
  <c r="AN23" i="27"/>
  <c r="AN22" i="27"/>
  <c r="AN21" i="27"/>
  <c r="AN20" i="27"/>
  <c r="AN19" i="27"/>
  <c r="P19" i="30" l="1"/>
  <c r="P8" i="30"/>
  <c r="G33" i="22"/>
  <c r="F33" i="22" s="1"/>
  <c r="L37" i="22"/>
  <c r="I34" i="30"/>
  <c r="L5" i="30"/>
  <c r="N5" i="30" s="1"/>
  <c r="P5" i="30" s="1"/>
  <c r="S50" i="27"/>
  <c r="G50" i="27"/>
  <c r="K50" i="27"/>
  <c r="O50" i="27"/>
  <c r="W50" i="27"/>
  <c r="AE50" i="27"/>
  <c r="AI50" i="27"/>
  <c r="AM50" i="27"/>
  <c r="N50" i="27"/>
  <c r="V50" i="27"/>
  <c r="AD50" i="27"/>
  <c r="AH50" i="27"/>
  <c r="E50" i="27"/>
  <c r="M50" i="27"/>
  <c r="U50" i="27"/>
  <c r="Y50" i="27"/>
  <c r="AG50" i="27"/>
  <c r="AK50" i="27"/>
  <c r="F50" i="27"/>
  <c r="J50" i="27"/>
  <c r="R50" i="27"/>
  <c r="Z50" i="27"/>
  <c r="AL50" i="27"/>
  <c r="I50" i="27"/>
  <c r="Q50" i="27"/>
  <c r="AC50" i="27"/>
  <c r="T50" i="27"/>
  <c r="AF50" i="27"/>
  <c r="AA50" i="27"/>
  <c r="X50" i="27"/>
  <c r="P50" i="27"/>
  <c r="H50" i="27"/>
  <c r="L50" i="27"/>
  <c r="AJ50" i="27"/>
  <c r="AB50" i="27"/>
  <c r="D50" i="27"/>
  <c r="AN49" i="27"/>
  <c r="K35" i="27"/>
  <c r="H35" i="27"/>
  <c r="G20" i="36"/>
  <c r="R11" i="35"/>
  <c r="N16" i="36"/>
  <c r="P31" i="35" s="1"/>
  <c r="V34" i="36"/>
  <c r="F11" i="35" s="1"/>
  <c r="G13" i="22" s="1"/>
  <c r="F13" i="22" s="1"/>
  <c r="N31" i="36"/>
  <c r="P36" i="35" s="1"/>
  <c r="N19" i="36"/>
  <c r="P33" i="35" s="1"/>
  <c r="N23" i="36"/>
  <c r="P34" i="35" s="1"/>
  <c r="N10" i="36"/>
  <c r="P30" i="35" s="1"/>
  <c r="G7" i="36"/>
  <c r="P17" i="35" s="1"/>
  <c r="G11" i="36"/>
  <c r="P18" i="35" s="1"/>
  <c r="G17" i="36"/>
  <c r="P19" i="35" s="1"/>
  <c r="G24" i="36"/>
  <c r="G53" i="36"/>
  <c r="P26" i="35" s="1"/>
  <c r="V20" i="36"/>
  <c r="F10" i="35" s="1"/>
  <c r="G12" i="22" s="1"/>
  <c r="F12" i="22" s="1"/>
  <c r="G57" i="36"/>
  <c r="P27" i="35" s="1"/>
  <c r="G49" i="36"/>
  <c r="P25" i="35" s="1"/>
  <c r="G38" i="36"/>
  <c r="P24" i="35" s="1"/>
  <c r="L16" i="30"/>
  <c r="N15" i="30"/>
  <c r="P15" i="30" s="1"/>
  <c r="I29" i="30"/>
  <c r="G35" i="30"/>
  <c r="I12" i="30"/>
  <c r="N7" i="30"/>
  <c r="P7" i="30" s="1"/>
  <c r="N6" i="30"/>
  <c r="P6" i="30" s="1"/>
  <c r="N18" i="30"/>
  <c r="P18" i="30" s="1"/>
  <c r="L13" i="30"/>
  <c r="AN34" i="27"/>
  <c r="T35" i="27"/>
  <c r="T44" i="27" s="1"/>
  <c r="AF35" i="27"/>
  <c r="AF44" i="27" s="1"/>
  <c r="W35" i="27"/>
  <c r="W44" i="27" s="1"/>
  <c r="AI35" i="27"/>
  <c r="AI44" i="27" s="1"/>
  <c r="AL35" i="27"/>
  <c r="AL44" i="27" s="1"/>
  <c r="AN35" i="27"/>
  <c r="E35" i="27"/>
  <c r="E44" i="27" s="1"/>
  <c r="Q35" i="27"/>
  <c r="Q44" i="27" s="1"/>
  <c r="AC35" i="27"/>
  <c r="AC44" i="27" s="1"/>
  <c r="N35" i="27"/>
  <c r="N44" i="27" s="1"/>
  <c r="Z35" i="27"/>
  <c r="Z44" i="27" s="1"/>
  <c r="F4" i="35" l="1"/>
  <c r="P12" i="30"/>
  <c r="F15" i="35" s="1"/>
  <c r="G17" i="22" s="1"/>
  <c r="F17" i="22" s="1"/>
  <c r="N16" i="30"/>
  <c r="P16" i="30" s="1"/>
  <c r="F26" i="35"/>
  <c r="L12" i="30"/>
  <c r="F13" i="35" s="1"/>
  <c r="G15" i="22" s="1"/>
  <c r="F15" i="22" s="1"/>
  <c r="AN50" i="27"/>
  <c r="K44" i="27"/>
  <c r="H44" i="27"/>
  <c r="AN43" i="27"/>
  <c r="P32" i="35"/>
  <c r="P37" i="35" s="1"/>
  <c r="F9" i="35" s="1"/>
  <c r="G11" i="22" s="1"/>
  <c r="F11" i="22" s="1"/>
  <c r="P22" i="35"/>
  <c r="F7" i="35" s="1"/>
  <c r="G9" i="22" s="1"/>
  <c r="F9" i="22" s="1"/>
  <c r="P28" i="35"/>
  <c r="F8" i="35" s="1"/>
  <c r="G10" i="22" s="1"/>
  <c r="F10" i="22" s="1"/>
  <c r="Q11" i="35"/>
  <c r="I35" i="30"/>
  <c r="N17" i="30"/>
  <c r="P17" i="30" s="1"/>
  <c r="L29" i="30"/>
  <c r="F14" i="35" s="1"/>
  <c r="G16" i="22" s="1"/>
  <c r="F16" i="22" s="1"/>
  <c r="N13" i="30"/>
  <c r="P13" i="30" s="1"/>
  <c r="L34" i="30"/>
  <c r="P30" i="30"/>
  <c r="P34" i="30" s="1"/>
  <c r="F17" i="35" s="1"/>
  <c r="G19" i="22" s="1"/>
  <c r="F19" i="22" s="1"/>
  <c r="N14" i="30"/>
  <c r="P14" i="30" s="1"/>
  <c r="G5" i="22" l="1"/>
  <c r="F5" i="22" s="1"/>
  <c r="F23" i="35"/>
  <c r="G25" i="22" s="1"/>
  <c r="F25" i="22" s="1"/>
  <c r="G28" i="22"/>
  <c r="F28" i="22" s="1"/>
  <c r="P29" i="30"/>
  <c r="F16" i="35" s="1"/>
  <c r="G18" i="22" s="1"/>
  <c r="F18" i="22" s="1"/>
  <c r="F28" i="35"/>
  <c r="G30" i="22" s="1"/>
  <c r="F30" i="22" s="1"/>
  <c r="L35" i="30"/>
  <c r="AN44" i="27"/>
  <c r="G37" i="22" s="1"/>
  <c r="F37" i="22" s="1"/>
  <c r="F29" i="35" l="1"/>
  <c r="G31" i="22" s="1"/>
  <c r="F31" i="22" s="1"/>
  <c r="F32" i="22" s="1"/>
  <c r="P35" i="30"/>
  <c r="G7" i="22"/>
  <c r="F30" i="35" l="1"/>
  <c r="F19" i="35"/>
  <c r="G21" i="22" s="1"/>
  <c r="F21" i="22" s="1"/>
  <c r="F22" i="22" s="1"/>
  <c r="F34" i="22" s="1"/>
  <c r="F7" i="22"/>
  <c r="F35" i="22" l="1"/>
  <c r="F36" i="22" s="1"/>
  <c r="F20" i="35"/>
  <c r="G22" i="22"/>
  <c r="F38" i="22" l="1"/>
  <c r="G32" i="22"/>
  <c r="G34" i="22" s="1"/>
  <c r="G35" i="22" s="1"/>
  <c r="G36" i="22" l="1"/>
  <c r="G38" i="22"/>
</calcChain>
</file>

<file path=xl/sharedStrings.xml><?xml version="1.0" encoding="utf-8"?>
<sst xmlns="http://schemas.openxmlformats.org/spreadsheetml/2006/main" count="657" uniqueCount="416">
  <si>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</si>
  <si>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</si>
  <si>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</si>
  <si>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</si>
  <si>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</si>
  <si>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</si>
  <si>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</si>
  <si>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</si>
  <si>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</si>
  <si>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</si>
  <si>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</si>
  <si>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</si>
  <si>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</si>
  <si>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</si>
  <si>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</si>
  <si>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</si>
  <si>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</si>
  <si>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</si>
  <si>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</si>
  <si>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</si>
  <si>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</si>
  <si>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</si>
  <si>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</si>
  <si>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</si>
  <si>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</si>
  <si>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</si>
  <si>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</si>
  <si>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</si>
  <si>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</si>
  <si>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</si>
  <si>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</si>
  <si>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</si>
  <si>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</si>
  <si>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</si>
  <si>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</si>
  <si>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</si>
  <si>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</si>
  <si>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</si>
  <si>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</si>
  <si>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</si>
  <si>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</si>
  <si>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</si>
  <si>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</si>
  <si>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トラクター</t>
  </si>
  <si>
    <t>パイプハウス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</si>
  <si>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</si>
  <si>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</si>
  <si>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</si>
  <si>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</si>
  <si>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</si>
  <si>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</si>
  <si>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</si>
  <si>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</si>
  <si>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</si>
  <si>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</si>
  <si>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</si>
  <si>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</si>
  <si>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</si>
  <si>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</si>
  <si>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</si>
  <si>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</si>
  <si>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</si>
  <si>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</si>
  <si>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</si>
  <si>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</si>
  <si>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</si>
  <si>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</si>
  <si>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</si>
  <si>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</si>
  <si>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</si>
  <si>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</si>
  <si>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</si>
  <si>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</si>
  <si>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</si>
  <si>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</si>
  <si>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</si>
  <si>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</si>
  <si>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</si>
  <si>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</si>
  <si>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</si>
  <si>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台</t>
    <rPh sb="0" eb="1">
      <t>ダイ</t>
    </rPh>
    <phoneticPr fontId="4"/>
  </si>
  <si>
    <t>㎡</t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</si>
  <si>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</si>
  <si>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</si>
  <si>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</si>
  <si>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</si>
  <si>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</si>
  <si>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</si>
  <si>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</si>
  <si>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</si>
  <si>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</si>
  <si>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</si>
  <si>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</si>
  <si>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</si>
  <si>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</si>
  <si>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</si>
  <si>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</si>
  <si>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</si>
  <si>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</si>
  <si>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</si>
  <si>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</si>
  <si>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</si>
  <si>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</si>
  <si>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</si>
  <si>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</si>
  <si>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</si>
  <si>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</si>
  <si>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</si>
  <si>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</si>
  <si>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</si>
  <si>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展着剤・調整剤　等</t>
    <rPh sb="0" eb="3">
      <t>テンチャクザイ</t>
    </rPh>
    <rPh sb="4" eb="7">
      <t>チョウセイザイ</t>
    </rPh>
    <rPh sb="8" eb="9">
      <t>ナド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</si>
  <si>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</si>
  <si>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</si>
  <si>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</si>
  <si>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</si>
  <si>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</si>
  <si>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</si>
  <si>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</si>
  <si>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</si>
  <si>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本</t>
    <rPh sb="0" eb="1">
      <t>ホン</t>
    </rPh>
    <phoneticPr fontId="4"/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</si>
  <si>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</si>
  <si>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</si>
  <si>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</si>
  <si>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</si>
  <si>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</si>
  <si>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</si>
  <si>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</si>
  <si>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</si>
  <si>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</si>
  <si>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</si>
  <si>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</si>
  <si>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</si>
  <si>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</si>
  <si>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</si>
  <si>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</si>
  <si>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</si>
  <si>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</si>
  <si>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</si>
  <si>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</si>
  <si>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t</t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</si>
  <si>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</si>
  <si>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</si>
  <si>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</si>
  <si>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</si>
  <si>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</si>
  <si>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</si>
  <si>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</si>
  <si>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</si>
  <si>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</si>
  <si>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</si>
  <si>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</si>
  <si>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</si>
  <si>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</si>
  <si>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</si>
  <si>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</si>
  <si>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</si>
  <si>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</si>
  <si>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</si>
  <si>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</si>
  <si>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</si>
  <si>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</si>
  <si>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</si>
  <si>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</si>
  <si>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</si>
  <si>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</si>
  <si>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</si>
  <si>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</si>
  <si>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</si>
  <si>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</si>
  <si>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</si>
  <si>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</si>
  <si>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</si>
  <si>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</si>
  <si>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</si>
  <si>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</si>
  <si>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</si>
  <si>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</si>
  <si>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</si>
  <si>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</si>
  <si>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</si>
  <si>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</si>
  <si>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</si>
  <si>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</si>
  <si>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</si>
  <si>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園芸施設共済</t>
    <rPh sb="0" eb="2">
      <t>エンゲイ</t>
    </rPh>
    <rPh sb="2" eb="4">
      <t>シセツ</t>
    </rPh>
    <rPh sb="4" eb="6">
      <t>キョウサイ</t>
    </rPh>
    <phoneticPr fontId="4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</si>
  <si>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</si>
  <si>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</si>
  <si>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</si>
  <si>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</si>
  <si>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</si>
  <si>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</si>
  <si>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</si>
  <si>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</si>
  <si>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</si>
  <si>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</si>
  <si>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</si>
  <si>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</si>
  <si>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</si>
  <si>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</si>
  <si>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</si>
  <si>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</si>
  <si>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</si>
  <si>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ａ</t>
    <phoneticPr fontId="4"/>
  </si>
  <si>
    <t>（１）10a当たり</t>
    <rPh sb="6" eb="7">
      <t>ア</t>
    </rPh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</si>
  <si>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</si>
  <si>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Ａ</t>
    <phoneticPr fontId="4"/>
  </si>
  <si>
    <t>Ｂ</t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</si>
  <si>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</si>
  <si>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</si>
  <si>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</si>
  <si>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</si>
  <si>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</si>
  <si>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C</t>
    <phoneticPr fontId="4"/>
  </si>
  <si>
    <t>月別平均価格の推移</t>
  </si>
  <si>
    <t>（全産地）</t>
    <phoneticPr fontId="4"/>
  </si>
  <si>
    <t>平均</t>
  </si>
  <si>
    <t>平　　均</t>
  </si>
  <si>
    <t>作業場</t>
  </si>
  <si>
    <t>軽量鉄骨</t>
    <rPh sb="0" eb="2">
      <t>ケイリョウ</t>
    </rPh>
    <rPh sb="2" eb="4">
      <t>テッコツ</t>
    </rPh>
    <phoneticPr fontId="2"/>
  </si>
  <si>
    <t>㎡</t>
  </si>
  <si>
    <t>資材・農機具庫</t>
  </si>
  <si>
    <t>〃</t>
  </si>
  <si>
    <t>動力噴霧機</t>
  </si>
  <si>
    <t>軽トラック</t>
  </si>
  <si>
    <t>660cc4WD</t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</si>
  <si>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</si>
  <si>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</si>
  <si>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</si>
  <si>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</si>
  <si>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</si>
  <si>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⑥（％）</t>
    <phoneticPr fontId="4"/>
  </si>
  <si>
    <t>⑧（年）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</si>
  <si>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</si>
  <si>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</si>
  <si>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</si>
  <si>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</si>
  <si>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</si>
  <si>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個</t>
    <rPh sb="0" eb="1">
      <t>コ</t>
    </rPh>
    <phoneticPr fontId="4"/>
  </si>
  <si>
    <t>台</t>
    <rPh sb="0" eb="1">
      <t>ダイ</t>
    </rPh>
    <phoneticPr fontId="4"/>
  </si>
  <si>
    <t>数量</t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</si>
  <si>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</si>
  <si>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</si>
  <si>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</si>
  <si>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</si>
  <si>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</si>
  <si>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</si>
  <si>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</si>
  <si>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</si>
  <si>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</si>
  <si>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</si>
  <si>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</si>
  <si>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</si>
  <si>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</si>
  <si>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</si>
  <si>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</si>
  <si>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</si>
  <si>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</si>
  <si>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</si>
  <si>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</si>
  <si>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</si>
  <si>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</si>
  <si>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</si>
  <si>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（広島県産）</t>
    <rPh sb="1" eb="5">
      <t>ヒロシマケンサン</t>
    </rPh>
    <phoneticPr fontId="4"/>
  </si>
  <si>
    <t>コマツナ専作</t>
    <rPh sb="4" eb="5">
      <t>セン</t>
    </rPh>
    <rPh sb="5" eb="6">
      <t>サク</t>
    </rPh>
    <phoneticPr fontId="3"/>
  </si>
  <si>
    <t>周年</t>
    <rPh sb="0" eb="2">
      <t>シュウネン</t>
    </rPh>
    <phoneticPr fontId="3"/>
  </si>
  <si>
    <t>コマツナ</t>
    <phoneticPr fontId="3"/>
  </si>
  <si>
    <t>コマツナ</t>
    <phoneticPr fontId="3"/>
  </si>
  <si>
    <t>壌土，基盤整備田</t>
    <rPh sb="0" eb="2">
      <t>ジョウド</t>
    </rPh>
    <rPh sb="3" eb="5">
      <t>キバン</t>
    </rPh>
    <rPh sb="5" eb="7">
      <t>セイビ</t>
    </rPh>
    <rPh sb="7" eb="8">
      <t>デン</t>
    </rPh>
    <phoneticPr fontId="3"/>
  </si>
  <si>
    <t>ハウスの排水対策の徹底
土づくり(土壌診断にもとづいた施肥，完熟堆肥の施用)</t>
    <rPh sb="4" eb="6">
      <t>ハイスイ</t>
    </rPh>
    <rPh sb="6" eb="8">
      <t>タイサク</t>
    </rPh>
    <rPh sb="9" eb="11">
      <t>テッテイ</t>
    </rPh>
    <rPh sb="12" eb="13">
      <t>ツチ</t>
    </rPh>
    <rPh sb="17" eb="19">
      <t>ドジョウ</t>
    </rPh>
    <rPh sb="19" eb="21">
      <t>シンダン</t>
    </rPh>
    <rPh sb="27" eb="29">
      <t>セヒ</t>
    </rPh>
    <rPh sb="30" eb="32">
      <t>カンジュク</t>
    </rPh>
    <rPh sb="32" eb="34">
      <t>タイヒ</t>
    </rPh>
    <rPh sb="35" eb="37">
      <t>セヨウ</t>
    </rPh>
    <phoneticPr fontId="3"/>
  </si>
  <si>
    <t>播種</t>
    <rPh sb="0" eb="2">
      <t>ハシュ</t>
    </rPh>
    <phoneticPr fontId="4"/>
  </si>
  <si>
    <t>灌水</t>
    <rPh sb="0" eb="2">
      <t>カンスイ</t>
    </rPh>
    <phoneticPr fontId="4"/>
  </si>
  <si>
    <t>防除</t>
    <rPh sb="0" eb="2">
      <t>ボウジョ</t>
    </rPh>
    <phoneticPr fontId="4"/>
  </si>
  <si>
    <t>収穫・出荷</t>
    <rPh sb="0" eb="2">
      <t>シュウカク</t>
    </rPh>
    <rPh sb="3" eb="5">
      <t>シュッカ</t>
    </rPh>
    <phoneticPr fontId="4"/>
  </si>
  <si>
    <t>施肥</t>
    <rPh sb="0" eb="2">
      <t>セヒ</t>
    </rPh>
    <phoneticPr fontId="4"/>
  </si>
  <si>
    <t>コマツナ</t>
    <phoneticPr fontId="4"/>
  </si>
  <si>
    <t>周年</t>
    <rPh sb="0" eb="2">
      <t>シュウネン</t>
    </rPh>
    <phoneticPr fontId="4"/>
  </si>
  <si>
    <t>畦づくり</t>
    <rPh sb="0" eb="1">
      <t>ウネ</t>
    </rPh>
    <phoneticPr fontId="4"/>
  </si>
  <si>
    <t>土づくり</t>
    <rPh sb="0" eb="1">
      <t>ツチ</t>
    </rPh>
    <phoneticPr fontId="4"/>
  </si>
  <si>
    <t>温湿度管理</t>
    <rPh sb="0" eb="3">
      <t>オンシツド</t>
    </rPh>
    <rPh sb="3" eb="5">
      <t>カンリ</t>
    </rPh>
    <phoneticPr fontId="4"/>
  </si>
  <si>
    <t>９　単価の算出基礎（コマツナ，1kg当たり）</t>
    <rPh sb="2" eb="4">
      <t>タンカ</t>
    </rPh>
    <phoneticPr fontId="4"/>
  </si>
  <si>
    <t>コマツナ</t>
    <phoneticPr fontId="4"/>
  </si>
  <si>
    <t>平成21年</t>
    <phoneticPr fontId="4"/>
  </si>
  <si>
    <t>平成22年</t>
    <phoneticPr fontId="4"/>
  </si>
  <si>
    <t>平成23年</t>
    <phoneticPr fontId="4"/>
  </si>
  <si>
    <t>平成24年</t>
    <phoneticPr fontId="4"/>
  </si>
  <si>
    <t>平成25年</t>
    <phoneticPr fontId="4"/>
  </si>
  <si>
    <t>７　経営収支（コマツナ部門，10a当たり）</t>
    <rPh sb="11" eb="13">
      <t>ブモン</t>
    </rPh>
    <rPh sb="17" eb="18">
      <t>ア</t>
    </rPh>
    <phoneticPr fontId="4"/>
  </si>
  <si>
    <t>種子</t>
    <rPh sb="0" eb="2">
      <t>シュシ</t>
    </rPh>
    <phoneticPr fontId="4"/>
  </si>
  <si>
    <t>1ℓ缶</t>
    <rPh sb="2" eb="3">
      <t>カン</t>
    </rPh>
    <phoneticPr fontId="4"/>
  </si>
  <si>
    <t>８　経費の算出基礎（コマツナ，10a当たり）</t>
    <rPh sb="2" eb="4">
      <t>ケイヒ</t>
    </rPh>
    <rPh sb="5" eb="7">
      <t>サンシュツ</t>
    </rPh>
    <rPh sb="7" eb="9">
      <t>キソ</t>
    </rPh>
    <rPh sb="18" eb="19">
      <t>ア</t>
    </rPh>
    <phoneticPr fontId="4"/>
  </si>
  <si>
    <t>袋</t>
    <phoneticPr fontId="4"/>
  </si>
  <si>
    <t>袋</t>
    <phoneticPr fontId="4"/>
  </si>
  <si>
    <t>１種類</t>
    <phoneticPr fontId="4"/>
  </si>
  <si>
    <t>２種類</t>
    <phoneticPr fontId="4"/>
  </si>
  <si>
    <t>本</t>
    <phoneticPr fontId="4"/>
  </si>
  <si>
    <t>３種類</t>
    <phoneticPr fontId="4"/>
  </si>
  <si>
    <t>20㎏単価：2830円，1170円</t>
    <rPh sb="3" eb="5">
      <t>タンカ</t>
    </rPh>
    <rPh sb="10" eb="11">
      <t>エン</t>
    </rPh>
    <rPh sb="16" eb="17">
      <t>エン</t>
    </rPh>
    <phoneticPr fontId="4"/>
  </si>
  <si>
    <t>予冷庫</t>
    <rPh sb="0" eb="3">
      <t>ヨレイコ</t>
    </rPh>
    <phoneticPr fontId="4"/>
  </si>
  <si>
    <t>運搬車（歩行・乗用兼用）</t>
    <rPh sb="0" eb="3">
      <t>ウンパンシャ</t>
    </rPh>
    <rPh sb="4" eb="6">
      <t>ホコウ</t>
    </rPh>
    <rPh sb="7" eb="9">
      <t>ジョウヨウ</t>
    </rPh>
    <rPh sb="9" eb="11">
      <t>ケンヨウ</t>
    </rPh>
    <phoneticPr fontId="4"/>
  </si>
  <si>
    <t>台</t>
    <rPh sb="0" eb="1">
      <t>ダイ</t>
    </rPh>
    <phoneticPr fontId="4"/>
  </si>
  <si>
    <t>8ｐｓ（600㎏積）</t>
    <rPh sb="8" eb="9">
      <t>ツミ</t>
    </rPh>
    <phoneticPr fontId="4"/>
  </si>
  <si>
    <t>ビニール</t>
    <phoneticPr fontId="4"/>
  </si>
  <si>
    <t>コンテナ</t>
    <phoneticPr fontId="4"/>
  </si>
  <si>
    <t>鍬</t>
    <rPh sb="0" eb="1">
      <t>クワ</t>
    </rPh>
    <phoneticPr fontId="4"/>
  </si>
  <si>
    <t>袋詰機</t>
    <rPh sb="0" eb="1">
      <t>フクロ</t>
    </rPh>
    <rPh sb="1" eb="2">
      <t>ヅ</t>
    </rPh>
    <rPh sb="2" eb="3">
      <t>キ</t>
    </rPh>
    <phoneticPr fontId="4"/>
  </si>
  <si>
    <t>コマツナ周年</t>
    <rPh sb="4" eb="6">
      <t>シュウネン</t>
    </rPh>
    <phoneticPr fontId="4"/>
  </si>
  <si>
    <t>ℓ・kw／時</t>
    <rPh sb="5" eb="6">
      <t>ジ</t>
    </rPh>
    <phoneticPr fontId="4"/>
  </si>
  <si>
    <t>10a機械</t>
    <phoneticPr fontId="4"/>
  </si>
  <si>
    <t>耕起・整地（トラクター）</t>
    <rPh sb="0" eb="1">
      <t>コウ</t>
    </rPh>
    <rPh sb="1" eb="2">
      <t>キ</t>
    </rPh>
    <rPh sb="3" eb="5">
      <t>セイチ</t>
    </rPh>
    <phoneticPr fontId="4"/>
  </si>
  <si>
    <t>堆肥散布(マニアスプレッダー)</t>
    <rPh sb="0" eb="2">
      <t>タイヒ</t>
    </rPh>
    <phoneticPr fontId="4"/>
  </si>
  <si>
    <t>防除（動力噴霧機）</t>
    <rPh sb="0" eb="2">
      <t>ボウジョ</t>
    </rPh>
    <phoneticPr fontId="4"/>
  </si>
  <si>
    <t>出荷(軽トラック)</t>
    <rPh sb="0" eb="2">
      <t>シュッカ</t>
    </rPh>
    <rPh sb="3" eb="4">
      <t>ケイ</t>
    </rPh>
    <phoneticPr fontId="4"/>
  </si>
  <si>
    <t>灌水（灌水ポンプ）</t>
    <rPh sb="0" eb="2">
      <t>カンスイ</t>
    </rPh>
    <rPh sb="3" eb="5">
      <t>カンスイ</t>
    </rPh>
    <phoneticPr fontId="4"/>
  </si>
  <si>
    <t>５作業</t>
    <rPh sb="1" eb="3">
      <t>サギョウ</t>
    </rPh>
    <phoneticPr fontId="4"/>
  </si>
  <si>
    <t>販売額×11.5％</t>
    <rPh sb="0" eb="2">
      <t>ハンバイ</t>
    </rPh>
    <rPh sb="2" eb="3">
      <t>ガク</t>
    </rPh>
    <phoneticPr fontId="4"/>
  </si>
  <si>
    <t>５　作業別・旬別作業時間（コマツナ）</t>
    <phoneticPr fontId="4"/>
  </si>
  <si>
    <t>耕起・整地</t>
    <rPh sb="0" eb="1">
      <t>コウ</t>
    </rPh>
    <rPh sb="1" eb="2">
      <t>キ</t>
    </rPh>
    <rPh sb="3" eb="5">
      <t>セイチ</t>
    </rPh>
    <phoneticPr fontId="4"/>
  </si>
  <si>
    <t>灌水・追肥</t>
    <rPh sb="0" eb="2">
      <t>カンスイ</t>
    </rPh>
    <rPh sb="3" eb="5">
      <t>ツイヒ</t>
    </rPh>
    <phoneticPr fontId="4"/>
  </si>
  <si>
    <t>収穫出荷</t>
    <rPh sb="0" eb="2">
      <t>シュウカク</t>
    </rPh>
    <rPh sb="2" eb="4">
      <t>シュッカ</t>
    </rPh>
    <phoneticPr fontId="4"/>
  </si>
  <si>
    <t>ハウス管理</t>
    <rPh sb="3" eb="5">
      <t>カンリ</t>
    </rPh>
    <phoneticPr fontId="4"/>
  </si>
  <si>
    <t>25ps（ロータリー付）</t>
    <rPh sb="10" eb="11">
      <t>ツキ</t>
    </rPh>
    <phoneticPr fontId="4"/>
  </si>
  <si>
    <t>10a0.4ℓ×7作</t>
    <rPh sb="9" eb="10">
      <t>サク</t>
    </rPh>
    <phoneticPr fontId="4"/>
  </si>
  <si>
    <t>作業場</t>
    <rPh sb="0" eb="2">
      <t>サギョウ</t>
    </rPh>
    <rPh sb="2" eb="3">
      <t>ジョウ</t>
    </rPh>
    <phoneticPr fontId="4"/>
  </si>
  <si>
    <t>資材・農機具庫</t>
    <rPh sb="0" eb="2">
      <t>シザイ</t>
    </rPh>
    <rPh sb="3" eb="6">
      <t>ノウキグ</t>
    </rPh>
    <rPh sb="6" eb="7">
      <t>コ</t>
    </rPh>
    <phoneticPr fontId="4"/>
  </si>
  <si>
    <t>平成１８年農業経営指標</t>
    <rPh sb="0" eb="2">
      <t>ヘイセイ</t>
    </rPh>
    <rPh sb="4" eb="5">
      <t>ネン</t>
    </rPh>
    <rPh sb="5" eb="7">
      <t>ノウギョウ</t>
    </rPh>
    <rPh sb="7" eb="9">
      <t>ケイエイ</t>
    </rPh>
    <rPh sb="9" eb="11">
      <t>シヒョウ</t>
    </rPh>
    <phoneticPr fontId="4"/>
  </si>
  <si>
    <r>
      <t>3～</t>
    </r>
    <r>
      <rPr>
        <sz val="11"/>
        <rFont val="ＭＳ Ｐゴシック"/>
        <family val="3"/>
        <charset val="128"/>
      </rPr>
      <t>4月，9～10月</t>
    </r>
    <rPh sb="3" eb="4">
      <t>ガツ</t>
    </rPh>
    <rPh sb="9" eb="10">
      <t>ガツ</t>
    </rPh>
    <phoneticPr fontId="4"/>
  </si>
  <si>
    <t>年３回</t>
    <rPh sb="0" eb="1">
      <t>ネン</t>
    </rPh>
    <rPh sb="2" eb="3">
      <t>カイ</t>
    </rPh>
    <phoneticPr fontId="4"/>
  </si>
  <si>
    <t>周年</t>
    <rPh sb="0" eb="2">
      <t>シュウネン</t>
    </rPh>
    <phoneticPr fontId="4"/>
  </si>
  <si>
    <t>周年(播種後)</t>
    <rPh sb="0" eb="2">
      <t>シュウネン</t>
    </rPh>
    <rPh sb="3" eb="5">
      <t>ハシュ</t>
    </rPh>
    <rPh sb="5" eb="6">
      <t>ゴ</t>
    </rPh>
    <phoneticPr fontId="4"/>
  </si>
  <si>
    <t>夏期</t>
    <rPh sb="0" eb="1">
      <t>ナツ</t>
    </rPh>
    <rPh sb="1" eb="2">
      <t>キ</t>
    </rPh>
    <phoneticPr fontId="4"/>
  </si>
  <si>
    <t>収穫かま</t>
    <rPh sb="0" eb="2">
      <t>シュウカク</t>
    </rPh>
    <phoneticPr fontId="4"/>
  </si>
  <si>
    <t>種子　2.8ℓ（0.4ℓ×７回）</t>
    <rPh sb="0" eb="2">
      <t>シュシ</t>
    </rPh>
    <rPh sb="14" eb="15">
      <t>カイ</t>
    </rPh>
    <phoneticPr fontId="4"/>
  </si>
  <si>
    <t>なかまち，江戸の小町(冬播種)</t>
    <rPh sb="5" eb="7">
      <t>エド</t>
    </rPh>
    <rPh sb="8" eb="10">
      <t>コマチ</t>
    </rPh>
    <rPh sb="11" eb="12">
      <t>フユ</t>
    </rPh>
    <rPh sb="12" eb="14">
      <t>ハシュ</t>
    </rPh>
    <phoneticPr fontId="3"/>
  </si>
  <si>
    <t xml:space="preserve">堆肥　8,000㎏
苦土石灰　100㎏
</t>
    <rPh sb="0" eb="2">
      <t>タイヒ</t>
    </rPh>
    <rPh sb="10" eb="14">
      <t>クドセッカイ</t>
    </rPh>
    <phoneticPr fontId="4"/>
  </si>
  <si>
    <t>箱100円×1883.3個＝188,333円，袋4.8円×56,500枚＝271,200円</t>
    <rPh sb="0" eb="1">
      <t>ハコ</t>
    </rPh>
    <rPh sb="4" eb="5">
      <t>エン</t>
    </rPh>
    <rPh sb="12" eb="13">
      <t>コ</t>
    </rPh>
    <rPh sb="21" eb="22">
      <t>エン</t>
    </rPh>
    <rPh sb="23" eb="24">
      <t>フクロ</t>
    </rPh>
    <rPh sb="27" eb="28">
      <t>エン</t>
    </rPh>
    <rPh sb="35" eb="36">
      <t>マイ</t>
    </rPh>
    <rPh sb="44" eb="45">
      <t>エン</t>
    </rPh>
    <phoneticPr fontId="4"/>
  </si>
  <si>
    <t>ほ場後片付け</t>
    <rPh sb="1" eb="2">
      <t>ジョウ</t>
    </rPh>
    <rPh sb="2" eb="5">
      <t>アトカタヅ</t>
    </rPh>
    <phoneticPr fontId="4"/>
  </si>
  <si>
    <t>周年</t>
    <rPh sb="0" eb="2">
      <t>シュウネン</t>
    </rPh>
    <phoneticPr fontId="4"/>
  </si>
  <si>
    <t>0.5ha</t>
    <phoneticPr fontId="4"/>
  </si>
  <si>
    <t>0.5ha</t>
    <phoneticPr fontId="4"/>
  </si>
  <si>
    <t>10a/50a</t>
    <phoneticPr fontId="4"/>
  </si>
  <si>
    <t>600㎏積　3輪</t>
    <rPh sb="4" eb="5">
      <t>ツミ</t>
    </rPh>
    <rPh sb="7" eb="8">
      <t>リン</t>
    </rPh>
    <phoneticPr fontId="4"/>
  </si>
  <si>
    <t>１作
ハウス有機92　190㎏
２作目以降
硫安　80㎏</t>
    <rPh sb="1" eb="2">
      <t>サク</t>
    </rPh>
    <rPh sb="6" eb="8">
      <t>ユウキ</t>
    </rPh>
    <rPh sb="17" eb="18">
      <t>サク</t>
    </rPh>
    <rPh sb="18" eb="19">
      <t>メ</t>
    </rPh>
    <rPh sb="19" eb="21">
      <t>イコウ</t>
    </rPh>
    <rPh sb="22" eb="24">
      <t>リュウアン</t>
    </rPh>
    <phoneticPr fontId="4"/>
  </si>
  <si>
    <t>殺菌剤　1種類
殺虫剤　３種類
除草剤　１種類</t>
    <rPh sb="0" eb="3">
      <t>サッキンザイ</t>
    </rPh>
    <rPh sb="5" eb="7">
      <t>シュルイ</t>
    </rPh>
    <rPh sb="8" eb="11">
      <t>サッチュウザイ</t>
    </rPh>
    <rPh sb="13" eb="15">
      <t>シュルイ</t>
    </rPh>
    <rPh sb="16" eb="19">
      <t>ジョソウザイ</t>
    </rPh>
    <rPh sb="21" eb="23">
      <t>シュルイ</t>
    </rPh>
    <phoneticPr fontId="4"/>
  </si>
  <si>
    <t>１種類</t>
    <phoneticPr fontId="4"/>
  </si>
  <si>
    <t>２作業</t>
    <rPh sb="1" eb="3">
      <t>サギョウ</t>
    </rPh>
    <phoneticPr fontId="4"/>
  </si>
  <si>
    <t>可搬式4.6ps</t>
    <phoneticPr fontId="4"/>
  </si>
  <si>
    <t>播種機(人力用)</t>
    <rPh sb="0" eb="2">
      <t>ハシュ</t>
    </rPh>
    <rPh sb="2" eb="3">
      <t>キ</t>
    </rPh>
    <rPh sb="4" eb="6">
      <t>ジンリキ</t>
    </rPh>
    <rPh sb="6" eb="7">
      <t>ヨウ</t>
    </rPh>
    <phoneticPr fontId="4"/>
  </si>
  <si>
    <t>台</t>
    <rPh sb="0" eb="1">
      <t>ダイ</t>
    </rPh>
    <phoneticPr fontId="4"/>
  </si>
  <si>
    <t>予冷庫</t>
    <rPh sb="0" eb="3">
      <t>ヨレイコ</t>
    </rPh>
    <phoneticPr fontId="4"/>
  </si>
  <si>
    <t>遮光資材</t>
    <rPh sb="0" eb="2">
      <t>シャコウ</t>
    </rPh>
    <rPh sb="2" eb="4">
      <t>シザイ</t>
    </rPh>
    <phoneticPr fontId="4"/>
  </si>
  <si>
    <t>0.5ha</t>
    <phoneticPr fontId="3"/>
  </si>
  <si>
    <t>運搬車</t>
    <rPh sb="0" eb="3">
      <t>ウンパンシャ</t>
    </rPh>
    <phoneticPr fontId="4"/>
  </si>
  <si>
    <t>トラクター</t>
    <phoneticPr fontId="4"/>
  </si>
  <si>
    <t>播種機</t>
    <rPh sb="0" eb="2">
      <t>ハシュ</t>
    </rPh>
    <rPh sb="2" eb="3">
      <t>キ</t>
    </rPh>
    <phoneticPr fontId="4"/>
  </si>
  <si>
    <t>かん水施設</t>
    <rPh sb="2" eb="3">
      <t>スイ</t>
    </rPh>
    <rPh sb="3" eb="5">
      <t>シセツ</t>
    </rPh>
    <phoneticPr fontId="4"/>
  </si>
  <si>
    <t>動力噴霧器</t>
    <rPh sb="0" eb="2">
      <t>ドウリョク</t>
    </rPh>
    <rPh sb="2" eb="5">
      <t>フンムキ</t>
    </rPh>
    <phoneticPr fontId="4"/>
  </si>
  <si>
    <t>トップカー
倉庫
作業場
袋詰機
軽トラック</t>
    <rPh sb="6" eb="8">
      <t>ソウコ</t>
    </rPh>
    <rPh sb="9" eb="11">
      <t>サギョウ</t>
    </rPh>
    <rPh sb="11" eb="12">
      <t>ジョウ</t>
    </rPh>
    <rPh sb="13" eb="14">
      <t>フクロ</t>
    </rPh>
    <rPh sb="14" eb="15">
      <t>ヅ</t>
    </rPh>
    <rPh sb="15" eb="16">
      <t>キ</t>
    </rPh>
    <rPh sb="17" eb="18">
      <t>ケイ</t>
    </rPh>
    <phoneticPr fontId="4"/>
  </si>
  <si>
    <t>パイプハウス周年栽培，無加温，年7作</t>
    <rPh sb="6" eb="8">
      <t>シュウネン</t>
    </rPh>
    <rPh sb="8" eb="10">
      <t>サイバイ</t>
    </rPh>
    <rPh sb="11" eb="12">
      <t>ム</t>
    </rPh>
    <rPh sb="12" eb="14">
      <t>カオン</t>
    </rPh>
    <rPh sb="15" eb="16">
      <t>ネン</t>
    </rPh>
    <rPh sb="17" eb="18">
      <t>サク</t>
    </rPh>
    <phoneticPr fontId="3"/>
  </si>
  <si>
    <t>パイプハウス，灌水装置，トラクター，動力噴霧機，運搬車，マニュアスプレッター</t>
    <rPh sb="7" eb="9">
      <t>カンスイ</t>
    </rPh>
    <rPh sb="9" eb="11">
      <t>ソウチ</t>
    </rPh>
    <rPh sb="18" eb="20">
      <t>ドウリョク</t>
    </rPh>
    <rPh sb="20" eb="22">
      <t>フンム</t>
    </rPh>
    <rPh sb="22" eb="23">
      <t>キ</t>
    </rPh>
    <rPh sb="24" eb="27">
      <t>ウンパンシャ</t>
    </rPh>
    <phoneticPr fontId="3"/>
  </si>
  <si>
    <t>灌水装置</t>
    <rPh sb="0" eb="2">
      <t>カンスイ</t>
    </rPh>
    <rPh sb="2" eb="4">
      <t>ソウチ</t>
    </rPh>
    <phoneticPr fontId="4"/>
  </si>
  <si>
    <t>コンテナ　10コ
袋　56500枚
ダンボール　1,883.3箱</t>
    <rPh sb="9" eb="10">
      <t>フクロ</t>
    </rPh>
    <rPh sb="16" eb="17">
      <t>マイ</t>
    </rPh>
    <rPh sb="31" eb="32">
      <t>ハコ</t>
    </rPh>
    <phoneticPr fontId="4"/>
  </si>
  <si>
    <t>運搬(運搬車）</t>
    <rPh sb="0" eb="2">
      <t>ウンパン</t>
    </rPh>
    <rPh sb="3" eb="6">
      <t>ウンパンシャ</t>
    </rPh>
    <phoneticPr fontId="4"/>
  </si>
  <si>
    <t>90円×1883.3箱＝169,497円</t>
    <rPh sb="2" eb="3">
      <t>エン</t>
    </rPh>
    <rPh sb="10" eb="11">
      <t>ハコ</t>
    </rPh>
    <rPh sb="19" eb="20">
      <t>エン</t>
    </rPh>
    <phoneticPr fontId="4"/>
  </si>
  <si>
    <t>防虫ネット</t>
    <rPh sb="0" eb="2">
      <t>ボウチュウ</t>
    </rPh>
    <phoneticPr fontId="4"/>
  </si>
  <si>
    <t>灌水施設</t>
    <rPh sb="0" eb="2">
      <t>カンスイ</t>
    </rPh>
    <rPh sb="2" eb="4">
      <t>シセツ</t>
    </rPh>
    <phoneticPr fontId="4"/>
  </si>
  <si>
    <t>中部</t>
    <rPh sb="0" eb="1">
      <t>チュウブ</t>
    </rPh>
    <phoneticPr fontId="3"/>
  </si>
  <si>
    <t>灌水チューブ</t>
    <rPh sb="0" eb="2">
      <t>カンスイ</t>
    </rPh>
    <phoneticPr fontId="4"/>
  </si>
  <si>
    <t>袋詰機</t>
    <rPh sb="0" eb="1">
      <t>フクロ</t>
    </rPh>
    <rPh sb="1" eb="2">
      <t>ヅ</t>
    </rPh>
    <rPh sb="2" eb="3">
      <t>キ</t>
    </rPh>
    <phoneticPr fontId="4"/>
  </si>
  <si>
    <t>家族労働力（2.5人），雇用労力</t>
    <rPh sb="0" eb="2">
      <t>カゾク</t>
    </rPh>
    <rPh sb="2" eb="5">
      <t>ロウドウリョク</t>
    </rPh>
    <rPh sb="9" eb="10">
      <t>ニン</t>
    </rPh>
    <rPh sb="12" eb="14">
      <t>コヨウ</t>
    </rPh>
    <rPh sb="13" eb="14">
      <t>リンコ</t>
    </rPh>
    <rPh sb="14" eb="16">
      <t>ロウリョク</t>
    </rPh>
    <phoneticPr fontId="3"/>
  </si>
  <si>
    <t>トラクター
運搬車
マニュアスプレッター</t>
    <rPh sb="6" eb="9">
      <t>ウンパンシャ</t>
    </rPh>
    <phoneticPr fontId="4"/>
  </si>
  <si>
    <r>
      <t>右表（粗収益の算出基礎</t>
    </r>
    <r>
      <rPr>
        <sz val="11"/>
        <rFont val="ＭＳ Ｐゴシック"/>
        <family val="3"/>
        <charset val="128"/>
      </rPr>
      <t>；広島県産市場単価）</t>
    </r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rPh sb="12" eb="16">
      <t>ヒロシマケンサン</t>
    </rPh>
    <rPh sb="16" eb="18">
      <t>シジョウ</t>
    </rPh>
    <rPh sb="18" eb="20">
      <t>タンカ</t>
    </rPh>
    <phoneticPr fontId="4"/>
  </si>
  <si>
    <t>草刈機</t>
    <rPh sb="0" eb="2">
      <t>クサカ</t>
    </rPh>
    <rPh sb="2" eb="3">
      <t>キ</t>
    </rPh>
    <phoneticPr fontId="4"/>
  </si>
  <si>
    <t>巻</t>
    <rPh sb="0" eb="1">
      <t>マキ</t>
    </rPh>
    <phoneticPr fontId="4"/>
  </si>
  <si>
    <t>はさみ</t>
    <phoneticPr fontId="4"/>
  </si>
  <si>
    <t>本</t>
    <rPh sb="0" eb="1">
      <t>ホン</t>
    </rPh>
    <phoneticPr fontId="4"/>
  </si>
  <si>
    <t>台秤</t>
    <rPh sb="0" eb="1">
      <t>ダイ</t>
    </rPh>
    <rPh sb="1" eb="2">
      <t>ハカリ</t>
    </rPh>
    <phoneticPr fontId="4"/>
  </si>
  <si>
    <t>台</t>
    <rPh sb="0" eb="1">
      <t>ダイ</t>
    </rPh>
    <phoneticPr fontId="4"/>
  </si>
  <si>
    <t>個選共販</t>
    <rPh sb="0" eb="1">
      <t>コ</t>
    </rPh>
    <rPh sb="1" eb="2">
      <t>セン</t>
    </rPh>
    <rPh sb="2" eb="4">
      <t>キョウハン</t>
    </rPh>
    <phoneticPr fontId="3"/>
  </si>
  <si>
    <t>ハウス</t>
    <phoneticPr fontId="4"/>
  </si>
  <si>
    <t>３　標準技術（コマツナ）</t>
    <rPh sb="2" eb="4">
      <t>ヒョウジュン</t>
    </rPh>
    <rPh sb="4" eb="6">
      <t>ギジュツ</t>
    </rPh>
    <phoneticPr fontId="4"/>
  </si>
  <si>
    <t>マニュアスプレッダ</t>
    <phoneticPr fontId="4"/>
  </si>
  <si>
    <t>（80a×3,000円）/50ａ</t>
    <rPh sb="10" eb="11">
      <t>エン</t>
    </rPh>
    <phoneticPr fontId="4"/>
  </si>
  <si>
    <t>4,800円/10a</t>
    <rPh sb="5" eb="6">
      <t>エン</t>
    </rPh>
    <phoneticPr fontId="4"/>
  </si>
  <si>
    <t>0.8ha（借地0.8ha）</t>
    <rPh sb="6" eb="8">
      <t>シャクチ</t>
    </rPh>
    <phoneticPr fontId="4"/>
  </si>
  <si>
    <t>個別経営体</t>
    <rPh sb="0" eb="2">
      <t>コベツ</t>
    </rPh>
    <rPh sb="2" eb="5">
      <t>ケイエイタイ</t>
    </rPh>
    <phoneticPr fontId="3"/>
  </si>
  <si>
    <t>○：播種　△：仮植　×：定植　■：収穫　　　　：天井ビニール被覆　　　：天井ビニール撤去</t>
    <rPh sb="17" eb="19">
      <t>シュウカク</t>
    </rPh>
    <rPh sb="24" eb="26">
      <t>テンジョウ</t>
    </rPh>
    <rPh sb="30" eb="32">
      <t>ヒフク</t>
    </rPh>
    <rPh sb="36" eb="38">
      <t>テンジョウ</t>
    </rPh>
    <rPh sb="42" eb="44">
      <t>テッキョ</t>
    </rPh>
    <phoneticPr fontId="4"/>
  </si>
  <si>
    <t>2.5人</t>
    <rPh sb="3" eb="4">
      <t>ニン</t>
    </rPh>
    <phoneticPr fontId="3"/>
  </si>
  <si>
    <t>⑤=③×④（円/10a）</t>
    <phoneticPr fontId="4"/>
  </si>
  <si>
    <t>⑦＝⑤×⑥（円/10a）</t>
    <rPh sb="6" eb="7">
      <t>エン</t>
    </rPh>
    <phoneticPr fontId="4"/>
  </si>
  <si>
    <t>⑨＝（⑤－⑦）÷⑧（円10a）</t>
    <phoneticPr fontId="4"/>
  </si>
  <si>
    <r>
      <t>鉄パイプ，</t>
    </r>
    <r>
      <rPr>
        <sz val="11"/>
        <rFont val="ＭＳ Ｐゴシック"/>
        <family val="3"/>
        <charset val="128"/>
      </rPr>
      <t>25mm</t>
    </r>
    <phoneticPr fontId="4"/>
  </si>
  <si>
    <t>１作業</t>
    <rPh sb="1" eb="3">
      <t>サギョウ</t>
    </rPh>
    <phoneticPr fontId="4"/>
  </si>
  <si>
    <t>後片付け（草刈機）</t>
    <rPh sb="0" eb="3">
      <t>アトカタヅ</t>
    </rPh>
    <rPh sb="5" eb="7">
      <t>クサカ</t>
    </rPh>
    <rPh sb="7" eb="8">
      <t>キ</t>
    </rPh>
    <phoneticPr fontId="4"/>
  </si>
  <si>
    <t xml:space="preserve">
年間５～７回栽培するため良質な有機物を10aあたり6～8ｔを年間数回に分けて施用する。</t>
    <rPh sb="1" eb="3">
      <t>ネンカン</t>
    </rPh>
    <rPh sb="6" eb="7">
      <t>カイ</t>
    </rPh>
    <rPh sb="7" eb="9">
      <t>サイバイ</t>
    </rPh>
    <rPh sb="13" eb="15">
      <t>リョウシツ</t>
    </rPh>
    <rPh sb="16" eb="19">
      <t>ユウキブツ</t>
    </rPh>
    <rPh sb="31" eb="33">
      <t>ネンカン</t>
    </rPh>
    <rPh sb="33" eb="35">
      <t>スウカイ</t>
    </rPh>
    <rPh sb="36" eb="37">
      <t>ワ</t>
    </rPh>
    <rPh sb="39" eb="41">
      <t>セヨウ</t>
    </rPh>
    <phoneticPr fontId="4"/>
  </si>
  <si>
    <t xml:space="preserve">
適切な施肥管理をするために，年１～２回土壌診断を行い施肥設計をする。</t>
    <rPh sb="1" eb="3">
      <t>テキセツ</t>
    </rPh>
    <rPh sb="4" eb="6">
      <t>セヒ</t>
    </rPh>
    <rPh sb="6" eb="8">
      <t>カンリ</t>
    </rPh>
    <rPh sb="15" eb="16">
      <t>ネン</t>
    </rPh>
    <rPh sb="19" eb="20">
      <t>カイ</t>
    </rPh>
    <rPh sb="20" eb="22">
      <t>ドジョウ</t>
    </rPh>
    <rPh sb="22" eb="24">
      <t>シンダン</t>
    </rPh>
    <rPh sb="25" eb="26">
      <t>オコナ</t>
    </rPh>
    <rPh sb="27" eb="29">
      <t>セヒ</t>
    </rPh>
    <rPh sb="29" eb="31">
      <t>セッケイ</t>
    </rPh>
    <phoneticPr fontId="4"/>
  </si>
  <si>
    <t xml:space="preserve">
耕うん整地後，床幅120㎝程度で高さ5～10㎝の平畦とする。(水はけの良いほ場の場合，全面播き)</t>
    <rPh sb="1" eb="2">
      <t>コウ</t>
    </rPh>
    <rPh sb="4" eb="6">
      <t>セイチ</t>
    </rPh>
    <rPh sb="6" eb="7">
      <t>ゴ</t>
    </rPh>
    <rPh sb="8" eb="9">
      <t>トコ</t>
    </rPh>
    <rPh sb="9" eb="10">
      <t>ハバ</t>
    </rPh>
    <rPh sb="14" eb="16">
      <t>テイド</t>
    </rPh>
    <rPh sb="17" eb="18">
      <t>タカ</t>
    </rPh>
    <rPh sb="25" eb="26">
      <t>ヒラ</t>
    </rPh>
    <rPh sb="26" eb="27">
      <t>ウネ</t>
    </rPh>
    <rPh sb="32" eb="33">
      <t>ミズ</t>
    </rPh>
    <rPh sb="36" eb="37">
      <t>ヨ</t>
    </rPh>
    <rPh sb="39" eb="40">
      <t>ジョウ</t>
    </rPh>
    <rPh sb="41" eb="43">
      <t>バアイ</t>
    </rPh>
    <rPh sb="44" eb="46">
      <t>ゼンメン</t>
    </rPh>
    <rPh sb="46" eb="47">
      <t>マ</t>
    </rPh>
    <phoneticPr fontId="4"/>
  </si>
  <si>
    <t xml:space="preserve">
播種量は品種によっても異なるが，10aあたり0.4ℓ程度である。
播種間隔
　条間12㎝，株間３～５㎝</t>
    <rPh sb="1" eb="3">
      <t>ハシュ</t>
    </rPh>
    <rPh sb="3" eb="4">
      <t>リョウ</t>
    </rPh>
    <rPh sb="5" eb="7">
      <t>ヒンシュ</t>
    </rPh>
    <rPh sb="12" eb="13">
      <t>コト</t>
    </rPh>
    <rPh sb="27" eb="29">
      <t>テイド</t>
    </rPh>
    <rPh sb="35" eb="37">
      <t>ハシュ</t>
    </rPh>
    <rPh sb="37" eb="39">
      <t>カンカク</t>
    </rPh>
    <rPh sb="41" eb="43">
      <t>ジョウカン</t>
    </rPh>
    <rPh sb="47" eb="48">
      <t>カブ</t>
    </rPh>
    <rPh sb="48" eb="49">
      <t>マ</t>
    </rPh>
    <phoneticPr fontId="4"/>
  </si>
  <si>
    <t xml:space="preserve">
ハウス内がある程度乾燥しているときに播種し，その後十分にかん水する。
生育前半は多めにかん水を行い，生育中期以降はかん水を控えめにする。</t>
    <rPh sb="4" eb="5">
      <t>ナイ</t>
    </rPh>
    <rPh sb="8" eb="10">
      <t>テイド</t>
    </rPh>
    <rPh sb="10" eb="12">
      <t>カンソウ</t>
    </rPh>
    <rPh sb="19" eb="21">
      <t>ハシュ</t>
    </rPh>
    <rPh sb="25" eb="26">
      <t>ゴ</t>
    </rPh>
    <rPh sb="26" eb="28">
      <t>ジュウブン</t>
    </rPh>
    <rPh sb="31" eb="32">
      <t>スイ</t>
    </rPh>
    <rPh sb="37" eb="39">
      <t>セイイク</t>
    </rPh>
    <rPh sb="39" eb="41">
      <t>ゼンハン</t>
    </rPh>
    <rPh sb="42" eb="43">
      <t>オオ</t>
    </rPh>
    <rPh sb="47" eb="48">
      <t>スイ</t>
    </rPh>
    <rPh sb="49" eb="50">
      <t>オコナ</t>
    </rPh>
    <rPh sb="52" eb="54">
      <t>セイイク</t>
    </rPh>
    <rPh sb="54" eb="56">
      <t>チュウキ</t>
    </rPh>
    <rPh sb="56" eb="58">
      <t>イコウ</t>
    </rPh>
    <rPh sb="61" eb="62">
      <t>スイ</t>
    </rPh>
    <rPh sb="63" eb="64">
      <t>ヒカ</t>
    </rPh>
    <phoneticPr fontId="4"/>
  </si>
  <si>
    <t xml:space="preserve">
高温期には，強い日射を避けるため天井部分に遮光率20～30％程度の遮光資材をかけるとよい。</t>
    <rPh sb="1" eb="4">
      <t>コウオンキ</t>
    </rPh>
    <rPh sb="7" eb="8">
      <t>ツヨ</t>
    </rPh>
    <rPh sb="9" eb="11">
      <t>ニッシャ</t>
    </rPh>
    <rPh sb="12" eb="13">
      <t>サ</t>
    </rPh>
    <rPh sb="17" eb="19">
      <t>テンジョウ</t>
    </rPh>
    <rPh sb="19" eb="21">
      <t>ブブン</t>
    </rPh>
    <rPh sb="22" eb="24">
      <t>シャコウ</t>
    </rPh>
    <rPh sb="24" eb="25">
      <t>リツ</t>
    </rPh>
    <rPh sb="31" eb="33">
      <t>テイド</t>
    </rPh>
    <rPh sb="34" eb="36">
      <t>シャコウ</t>
    </rPh>
    <rPh sb="36" eb="38">
      <t>シザイ</t>
    </rPh>
    <phoneticPr fontId="4"/>
  </si>
  <si>
    <t xml:space="preserve">
生育初期より防除。
主な病害虫　白さび病　コナガ　ハムシ類　アブラムシ類　ヨトウムシ類</t>
    <rPh sb="1" eb="3">
      <t>セイイク</t>
    </rPh>
    <rPh sb="3" eb="5">
      <t>ショキ</t>
    </rPh>
    <rPh sb="7" eb="9">
      <t>ボウジョ</t>
    </rPh>
    <rPh sb="12" eb="13">
      <t>オモ</t>
    </rPh>
    <rPh sb="14" eb="17">
      <t>ビョウガイチュウ</t>
    </rPh>
    <rPh sb="18" eb="19">
      <t>シラ</t>
    </rPh>
    <rPh sb="21" eb="22">
      <t>ビョウ</t>
    </rPh>
    <rPh sb="30" eb="31">
      <t>ルイ</t>
    </rPh>
    <rPh sb="37" eb="38">
      <t>ルイ</t>
    </rPh>
    <rPh sb="44" eb="45">
      <t>ルイ</t>
    </rPh>
    <phoneticPr fontId="4"/>
  </si>
  <si>
    <t xml:space="preserve">
草丈25㎝程度で収穫期。
１束200gで段ボール箱30束入れて出荷。</t>
    <rPh sb="1" eb="3">
      <t>クサタケ</t>
    </rPh>
    <rPh sb="6" eb="8">
      <t>テイド</t>
    </rPh>
    <rPh sb="9" eb="11">
      <t>シュウカク</t>
    </rPh>
    <rPh sb="11" eb="12">
      <t>キ</t>
    </rPh>
    <rPh sb="16" eb="17">
      <t>タバ</t>
    </rPh>
    <rPh sb="22" eb="23">
      <t>ダン</t>
    </rPh>
    <rPh sb="26" eb="27">
      <t>バコ</t>
    </rPh>
    <rPh sb="29" eb="30">
      <t>タバ</t>
    </rPh>
    <rPh sb="30" eb="31">
      <t>イ</t>
    </rPh>
    <rPh sb="33" eb="35">
      <t>シュッカ</t>
    </rPh>
    <phoneticPr fontId="4"/>
  </si>
  <si>
    <t xml:space="preserve">
圃場内の残さを搬出する。</t>
    <rPh sb="1" eb="3">
      <t>ホジョウ</t>
    </rPh>
    <rPh sb="3" eb="4">
      <t>ナイ</t>
    </rPh>
    <rPh sb="5" eb="6">
      <t>ザン</t>
    </rPh>
    <rPh sb="8" eb="10">
      <t>ハンシュツ</t>
    </rPh>
    <phoneticPr fontId="4"/>
  </si>
  <si>
    <t xml:space="preserve">
土壌改良が十分行われた後の毎年の施用量。</t>
    <rPh sb="1" eb="3">
      <t>ドジョウ</t>
    </rPh>
    <rPh sb="3" eb="5">
      <t>カイリョウ</t>
    </rPh>
    <rPh sb="6" eb="8">
      <t>ジュウブン</t>
    </rPh>
    <rPh sb="8" eb="9">
      <t>オコナ</t>
    </rPh>
    <rPh sb="12" eb="13">
      <t>ゴ</t>
    </rPh>
    <rPh sb="14" eb="16">
      <t>マイネン</t>
    </rPh>
    <rPh sb="17" eb="19">
      <t>セヨウ</t>
    </rPh>
    <rPh sb="19" eb="20">
      <t>リョウ</t>
    </rPh>
    <phoneticPr fontId="4"/>
  </si>
  <si>
    <t xml:space="preserve">
収量を確保するためハウス内を有効に利用する。</t>
    <rPh sb="1" eb="3">
      <t>シュウリョウ</t>
    </rPh>
    <rPh sb="4" eb="6">
      <t>カクホ</t>
    </rPh>
    <rPh sb="13" eb="14">
      <t>ナイ</t>
    </rPh>
    <rPh sb="15" eb="17">
      <t>ユウコウ</t>
    </rPh>
    <rPh sb="18" eb="20">
      <t>リヨウ</t>
    </rPh>
    <phoneticPr fontId="4"/>
  </si>
  <si>
    <t xml:space="preserve">
播種機のメンテナンスを前もって実施しておく</t>
    <rPh sb="1" eb="3">
      <t>ハシュ</t>
    </rPh>
    <rPh sb="3" eb="4">
      <t>キ</t>
    </rPh>
    <rPh sb="12" eb="13">
      <t>マエ</t>
    </rPh>
    <rPh sb="16" eb="18">
      <t>ジッシ</t>
    </rPh>
    <phoneticPr fontId="4"/>
  </si>
  <si>
    <t xml:space="preserve">
ハウスには防虫ネットを設置が必要（施設費に含む）</t>
    <rPh sb="6" eb="8">
      <t>ボウチュウ</t>
    </rPh>
    <rPh sb="12" eb="14">
      <t>セッチ</t>
    </rPh>
    <rPh sb="15" eb="17">
      <t>ヒツヨウ</t>
    </rPh>
    <rPh sb="18" eb="21">
      <t>シセツヒ</t>
    </rPh>
    <rPh sb="22" eb="23">
      <t>フク</t>
    </rPh>
    <phoneticPr fontId="4"/>
  </si>
  <si>
    <t xml:space="preserve">
圃場内の残さを手作業で除去する。</t>
    <rPh sb="1" eb="3">
      <t>ホジョウ</t>
    </rPh>
    <rPh sb="3" eb="4">
      <t>ナイ</t>
    </rPh>
    <rPh sb="5" eb="6">
      <t>ザン</t>
    </rPh>
    <rPh sb="8" eb="11">
      <t>テサギョウ</t>
    </rPh>
    <rPh sb="12" eb="14">
      <t>ジョキョ</t>
    </rPh>
    <phoneticPr fontId="4"/>
  </si>
  <si>
    <t>右表（イ）　</t>
    <phoneticPr fontId="4"/>
  </si>
  <si>
    <t>右表（ウ）　</t>
    <phoneticPr fontId="4"/>
  </si>
  <si>
    <t>右表（エ）　</t>
    <phoneticPr fontId="4"/>
  </si>
  <si>
    <t>A</t>
    <phoneticPr fontId="4"/>
  </si>
  <si>
    <t>B</t>
    <phoneticPr fontId="4"/>
  </si>
  <si>
    <t>A</t>
    <phoneticPr fontId="4"/>
  </si>
  <si>
    <t>A</t>
    <phoneticPr fontId="4"/>
  </si>
  <si>
    <t>B</t>
    <phoneticPr fontId="4"/>
  </si>
  <si>
    <t>C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</si>
</sst>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  <numFmt numFmtId="186" formatCode="#,##0.000_);[Red]\(#,##0.000\)"/>
    <numFmt numFmtId="187" formatCode="#,##0.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theme="3" tint="0.39997558519241921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222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7" fontId="13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728">
    <xf numFmtId="0" fontId="0" fillId="0" borderId="0" xfId="0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5" fillId="0" borderId="88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6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181" fontId="0" fillId="0" borderId="38" xfId="0" applyNumberFormat="1" applyFont="1" applyBorder="1" applyAlignment="1">
      <alignment horizontal="right" vertical="center"/>
    </xf>
    <xf numFmtId="0" fontId="0" fillId="0" borderId="34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181" fontId="0" fillId="0" borderId="41" xfId="0" applyNumberFormat="1" applyFont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3" borderId="43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9" fillId="0" borderId="41" xfId="0" applyFont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72" xfId="0" applyNumberFormat="1" applyFont="1" applyBorder="1" applyAlignment="1">
      <alignment horizontal="center" vertical="center" shrinkToFit="1"/>
    </xf>
    <xf numFmtId="176" fontId="0" fillId="0" borderId="88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3" xfId="0" applyNumberFormat="1" applyFont="1" applyBorder="1" applyAlignment="1">
      <alignment horizontal="center" vertical="center" shrinkToFit="1"/>
    </xf>
    <xf numFmtId="176" fontId="0" fillId="0" borderId="84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 shrinkToFit="1"/>
    </xf>
    <xf numFmtId="179" fontId="0" fillId="0" borderId="68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69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1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7" xfId="2" applyFont="1" applyBorder="1" applyAlignment="1">
      <alignment horizontal="center" vertical="center" wrapText="1"/>
    </xf>
    <xf numFmtId="0" fontId="8" fillId="0" borderId="88" xfId="2" applyFont="1" applyBorder="1" applyAlignment="1">
      <alignment vertical="center" wrapText="1"/>
    </xf>
    <xf numFmtId="0" fontId="8" fillId="0" borderId="88" xfId="2" applyFont="1" applyBorder="1" applyAlignment="1">
      <alignment horizontal="center" vertical="center"/>
    </xf>
    <xf numFmtId="0" fontId="8" fillId="0" borderId="88" xfId="2" applyFont="1" applyBorder="1" applyAlignment="1">
      <alignment horizontal="right" vertical="center" wrapText="1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1" fillId="0" borderId="1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17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5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10" xfId="0" applyNumberFormat="1" applyFont="1" applyFill="1" applyBorder="1" applyAlignment="1">
      <alignment vertical="center" shrinkToFit="1"/>
    </xf>
    <xf numFmtId="178" fontId="0" fillId="2" borderId="110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8" xfId="0" applyNumberFormat="1" applyFont="1" applyFill="1" applyBorder="1" applyAlignment="1">
      <alignment vertical="center"/>
    </xf>
    <xf numFmtId="177" fontId="0" fillId="0" borderId="88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2" xfId="0" applyNumberFormat="1" applyFont="1" applyBorder="1" applyAlignment="1">
      <alignment horizontal="center" vertical="center" shrinkToFit="1"/>
    </xf>
    <xf numFmtId="176" fontId="0" fillId="0" borderId="75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10" xfId="0" applyNumberFormat="1" applyFont="1" applyFill="1" applyBorder="1" applyAlignment="1">
      <alignment vertical="center" shrinkToFit="1"/>
    </xf>
    <xf numFmtId="176" fontId="0" fillId="2" borderId="121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22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1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7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76" fontId="0" fillId="6" borderId="121" xfId="0" applyNumberFormat="1" applyFont="1" applyFill="1" applyBorder="1" applyAlignment="1">
      <alignment vertical="center" shrinkToFit="1"/>
    </xf>
    <xf numFmtId="179" fontId="0" fillId="0" borderId="126" xfId="0" applyNumberFormat="1" applyFont="1" applyBorder="1" applyAlignment="1">
      <alignment horizontal="center" vertical="center" shrinkToFit="1"/>
    </xf>
    <xf numFmtId="176" fontId="0" fillId="6" borderId="114" xfId="0" applyNumberFormat="1" applyFont="1" applyFill="1" applyBorder="1" applyAlignment="1">
      <alignment vertical="center" shrinkToFit="1"/>
    </xf>
    <xf numFmtId="179" fontId="0" fillId="0" borderId="129" xfId="0" applyNumberFormat="1" applyFont="1" applyBorder="1" applyAlignment="1">
      <alignment horizontal="center" vertical="center" shrinkToFit="1"/>
    </xf>
    <xf numFmtId="183" fontId="0" fillId="0" borderId="1" xfId="0" applyNumberFormat="1" applyFont="1" applyBorder="1" applyAlignment="1">
      <alignment vertical="center" shrinkToFit="1"/>
    </xf>
    <xf numFmtId="183" fontId="0" fillId="6" borderId="110" xfId="0" applyNumberFormat="1" applyFont="1" applyFill="1" applyBorder="1" applyAlignment="1">
      <alignment vertical="center" shrinkToFit="1"/>
    </xf>
    <xf numFmtId="183" fontId="0" fillId="6" borderId="55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83" fontId="0" fillId="6" borderId="123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6" borderId="113" xfId="0" applyNumberFormat="1" applyFont="1" applyFill="1" applyBorder="1" applyAlignment="1">
      <alignment vertical="center" shrinkToFit="1"/>
    </xf>
    <xf numFmtId="183" fontId="0" fillId="6" borderId="131" xfId="0" applyNumberFormat="1" applyFont="1" applyFill="1" applyBorder="1" applyAlignment="1">
      <alignment vertical="center" shrinkToFit="1"/>
    </xf>
    <xf numFmtId="177" fontId="0" fillId="0" borderId="75" xfId="0" applyNumberFormat="1" applyFont="1" applyBorder="1" applyAlignment="1">
      <alignment vertical="center" shrinkToFit="1"/>
    </xf>
    <xf numFmtId="177" fontId="0" fillId="2" borderId="132" xfId="0" applyNumberFormat="1" applyFont="1" applyFill="1" applyBorder="1" applyAlignment="1">
      <alignment vertical="center" shrinkToFit="1"/>
    </xf>
    <xf numFmtId="177" fontId="0" fillId="2" borderId="113" xfId="0" applyNumberFormat="1" applyFont="1" applyFill="1" applyBorder="1" applyAlignment="1">
      <alignment vertical="center" shrinkToFit="1"/>
    </xf>
    <xf numFmtId="177" fontId="0" fillId="2" borderId="114" xfId="0" applyNumberFormat="1" applyFont="1" applyFill="1" applyBorder="1" applyAlignment="1">
      <alignment vertical="center" shrinkToFit="1"/>
    </xf>
    <xf numFmtId="177" fontId="0" fillId="2" borderId="123" xfId="0" applyNumberFormat="1" applyFont="1" applyFill="1" applyBorder="1" applyAlignment="1">
      <alignment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40" xfId="0" applyNumberFormat="1" applyFill="1" applyBorder="1" applyAlignment="1">
      <alignment vertical="center"/>
    </xf>
    <xf numFmtId="177" fontId="0" fillId="6" borderId="141" xfId="0" applyNumberFormat="1" applyFont="1" applyFill="1" applyBorder="1" applyAlignment="1">
      <alignment vertical="center" shrinkToFit="1"/>
    </xf>
    <xf numFmtId="177" fontId="0" fillId="0" borderId="141" xfId="3" applyNumberFormat="1" applyFont="1" applyBorder="1" applyAlignment="1">
      <alignment vertical="center"/>
    </xf>
    <xf numFmtId="177" fontId="0" fillId="0" borderId="108" xfId="3" applyNumberFormat="1" applyFont="1" applyBorder="1" applyAlignment="1">
      <alignment horizontal="right" vertical="center"/>
    </xf>
    <xf numFmtId="177" fontId="0" fillId="0" borderId="108" xfId="3" applyNumberFormat="1" applyFont="1" applyBorder="1" applyAlignment="1">
      <alignment horizontal="left" vertical="center" shrinkToFit="1"/>
    </xf>
    <xf numFmtId="177" fontId="0" fillId="0" borderId="142" xfId="0" applyNumberFormat="1" applyFont="1" applyBorder="1" applyAlignment="1">
      <alignment vertical="center"/>
    </xf>
    <xf numFmtId="177" fontId="0" fillId="0" borderId="140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7" fontId="0" fillId="0" borderId="143" xfId="3" applyNumberFormat="1" applyFont="1" applyBorder="1" applyAlignment="1">
      <alignment vertical="center" shrinkToFit="1"/>
    </xf>
    <xf numFmtId="177" fontId="0" fillId="0" borderId="143" xfId="0" applyNumberFormat="1" applyFont="1" applyFill="1" applyBorder="1" applyAlignment="1">
      <alignment vertical="center"/>
    </xf>
    <xf numFmtId="177" fontId="0" fillId="0" borderId="140" xfId="0" applyNumberFormat="1" applyFont="1" applyFill="1" applyBorder="1" applyAlignment="1">
      <alignment horizontal="center" vertical="center"/>
    </xf>
    <xf numFmtId="177" fontId="0" fillId="0" borderId="140" xfId="0" applyNumberFormat="1" applyFont="1" applyFill="1" applyBorder="1" applyAlignment="1">
      <alignment vertical="center"/>
    </xf>
    <xf numFmtId="177" fontId="0" fillId="0" borderId="143" xfId="0" applyNumberFormat="1" applyFill="1" applyBorder="1" applyAlignment="1">
      <alignment vertical="center"/>
    </xf>
    <xf numFmtId="178" fontId="0" fillId="0" borderId="140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24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8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52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43" xfId="0" applyNumberFormat="1" applyFont="1" applyFill="1" applyBorder="1" applyAlignment="1">
      <alignment vertical="center" shrinkToFit="1"/>
    </xf>
    <xf numFmtId="177" fontId="0" fillId="0" borderId="73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52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44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140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43" xfId="0" applyNumberFormat="1" applyFont="1" applyFill="1" applyBorder="1" applyAlignment="1">
      <alignment horizontal="left" vertical="center"/>
    </xf>
    <xf numFmtId="177" fontId="0" fillId="0" borderId="143" xfId="3" applyNumberFormat="1" applyFont="1" applyFill="1" applyBorder="1" applyAlignment="1">
      <alignment vertical="center" shrinkToFit="1"/>
    </xf>
    <xf numFmtId="178" fontId="0" fillId="0" borderId="144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7" fontId="0" fillId="0" borderId="146" xfId="3" applyNumberFormat="1" applyFont="1" applyBorder="1" applyAlignment="1">
      <alignment horizontal="center" vertical="center" shrinkToFit="1"/>
    </xf>
    <xf numFmtId="176" fontId="0" fillId="2" borderId="53" xfId="0" applyNumberFormat="1" applyFont="1" applyFill="1" applyBorder="1" applyAlignment="1">
      <alignment horizontal="center" vertical="center" shrinkToFit="1"/>
    </xf>
    <xf numFmtId="177" fontId="0" fillId="2" borderId="53" xfId="0" applyNumberFormat="1" applyFont="1" applyFill="1" applyBorder="1" applyAlignment="1">
      <alignment vertical="center" shrinkToFit="1"/>
    </xf>
    <xf numFmtId="177" fontId="0" fillId="0" borderId="151" xfId="3" applyNumberFormat="1" applyFont="1" applyBorder="1" applyAlignment="1">
      <alignment vertical="center" shrinkToFit="1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149" xfId="0" applyNumberFormat="1" applyFont="1" applyFill="1" applyBorder="1" applyAlignment="1">
      <alignment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6" fontId="0" fillId="0" borderId="62" xfId="0" applyNumberFormat="1" applyFont="1" applyBorder="1" applyAlignment="1">
      <alignment vertical="center"/>
    </xf>
    <xf numFmtId="177" fontId="0" fillId="2" borderId="53" xfId="3" applyNumberFormat="1" applyFont="1" applyFill="1" applyBorder="1" applyAlignment="1">
      <alignment horizontal="center" vertical="center" shrinkToFit="1"/>
    </xf>
    <xf numFmtId="177" fontId="0" fillId="2" borderId="53" xfId="3" applyNumberFormat="1" applyFont="1" applyFill="1" applyBorder="1" applyAlignment="1">
      <alignment vertical="center" shrinkToFit="1"/>
    </xf>
    <xf numFmtId="176" fontId="0" fillId="6" borderId="149" xfId="0" applyNumberFormat="1" applyFont="1" applyFill="1" applyBorder="1" applyAlignment="1">
      <alignment vertical="center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1" xfId="0" applyNumberFormat="1" applyFont="1" applyBorder="1" applyAlignment="1">
      <alignment vertical="center" shrinkToFit="1"/>
    </xf>
    <xf numFmtId="177" fontId="0" fillId="0" borderId="111" xfId="0" applyNumberFormat="1" applyFont="1" applyBorder="1" applyAlignment="1">
      <alignment horizontal="center" vertical="center" shrinkToFit="1"/>
    </xf>
    <xf numFmtId="177" fontId="0" fillId="0" borderId="57" xfId="0" applyNumberFormat="1" applyFont="1" applyBorder="1" applyAlignment="1">
      <alignment horizontal="center" vertical="center" shrinkToFit="1"/>
    </xf>
    <xf numFmtId="177" fontId="0" fillId="0" borderId="112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vertical="center" shrinkToFit="1"/>
    </xf>
    <xf numFmtId="176" fontId="0" fillId="6" borderId="110" xfId="0" applyNumberFormat="1" applyFont="1" applyFill="1" applyBorder="1" applyAlignment="1">
      <alignment horizontal="center" vertical="center" shrinkToFit="1"/>
    </xf>
    <xf numFmtId="176" fontId="0" fillId="6" borderId="123" xfId="0" applyNumberFormat="1" applyFont="1" applyFill="1" applyBorder="1" applyAlignment="1">
      <alignment horizontal="center" vertical="center" shrinkToFit="1"/>
    </xf>
    <xf numFmtId="177" fontId="0" fillId="2" borderId="132" xfId="0" applyNumberFormat="1" applyFont="1" applyFill="1" applyBorder="1" applyAlignment="1">
      <alignment horizontal="center" vertical="center" shrinkToFit="1"/>
    </xf>
    <xf numFmtId="177" fontId="0" fillId="0" borderId="61" xfId="0" applyNumberFormat="1" applyFont="1" applyBorder="1" applyAlignment="1">
      <alignment horizontal="center" vertical="center" shrinkToFit="1"/>
    </xf>
    <xf numFmtId="176" fontId="0" fillId="0" borderId="152" xfId="0" applyNumberFormat="1" applyFont="1" applyBorder="1" applyAlignment="1">
      <alignment vertical="center"/>
    </xf>
    <xf numFmtId="176" fontId="0" fillId="0" borderId="130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2" xfId="0" applyNumberFormat="1" applyFont="1" applyBorder="1" applyAlignment="1">
      <alignment vertical="center" shrinkToFit="1"/>
    </xf>
    <xf numFmtId="177" fontId="0" fillId="2" borderId="157" xfId="0" applyNumberFormat="1" applyFont="1" applyFill="1" applyBorder="1" applyAlignment="1">
      <alignment vertical="center" shrinkToFit="1"/>
    </xf>
    <xf numFmtId="176" fontId="0" fillId="2" borderId="158" xfId="0" applyNumberFormat="1" applyFont="1" applyFill="1" applyBorder="1" applyAlignment="1">
      <alignment vertical="center" shrinkToFit="1"/>
    </xf>
    <xf numFmtId="177" fontId="0" fillId="2" borderId="154" xfId="3" applyNumberFormat="1" applyFont="1" applyFill="1" applyBorder="1" applyAlignment="1">
      <alignment horizontal="center" vertical="center" shrinkToFit="1"/>
    </xf>
    <xf numFmtId="177" fontId="0" fillId="2" borderId="154" xfId="3" applyNumberFormat="1" applyFont="1" applyFill="1" applyBorder="1" applyAlignment="1">
      <alignment vertical="center" shrinkToFit="1"/>
    </xf>
    <xf numFmtId="176" fontId="0" fillId="6" borderId="159" xfId="0" applyNumberFormat="1" applyFont="1" applyFill="1" applyBorder="1" applyAlignment="1">
      <alignment vertical="center"/>
    </xf>
    <xf numFmtId="181" fontId="0" fillId="0" borderId="126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8" fillId="0" borderId="164" xfId="0" applyFont="1" applyBorder="1" applyAlignment="1">
      <alignment horizontal="center" vertical="center" shrinkToFit="1"/>
    </xf>
    <xf numFmtId="0" fontId="8" fillId="0" borderId="167" xfId="0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vertical="center" shrinkToFit="1"/>
    </xf>
    <xf numFmtId="176" fontId="0" fillId="0" borderId="171" xfId="0" applyNumberFormat="1" applyFont="1" applyBorder="1" applyAlignment="1">
      <alignment vertical="center"/>
    </xf>
    <xf numFmtId="176" fontId="0" fillId="0" borderId="88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72" xfId="0" applyNumberFormat="1" applyFont="1" applyBorder="1" applyAlignment="1">
      <alignment vertical="center" shrinkToFit="1"/>
    </xf>
    <xf numFmtId="179" fontId="0" fillId="0" borderId="12" xfId="0" applyNumberFormat="1" applyFont="1" applyBorder="1" applyAlignment="1">
      <alignment vertical="center" shrinkToFit="1"/>
    </xf>
    <xf numFmtId="179" fontId="0" fillId="0" borderId="174" xfId="0" applyNumberFormat="1" applyFont="1" applyBorder="1" applyAlignment="1">
      <alignment vertical="center" shrinkToFit="1"/>
    </xf>
    <xf numFmtId="179" fontId="0" fillId="0" borderId="175" xfId="0" applyNumberFormat="1" applyFont="1" applyBorder="1" applyAlignment="1">
      <alignment vertical="center" shrinkToFit="1"/>
    </xf>
    <xf numFmtId="179" fontId="0" fillId="0" borderId="140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77" xfId="0" applyNumberFormat="1" applyFont="1" applyBorder="1" applyAlignment="1">
      <alignment vertical="center" shrinkToFit="1"/>
    </xf>
    <xf numFmtId="179" fontId="0" fillId="0" borderId="122" xfId="0" applyNumberFormat="1" applyFont="1" applyBorder="1" applyAlignment="1">
      <alignment vertical="center" shrinkToFit="1"/>
    </xf>
    <xf numFmtId="179" fontId="0" fillId="0" borderId="123" xfId="0" applyNumberFormat="1" applyFont="1" applyBorder="1" applyAlignment="1">
      <alignment vertical="center" shrinkToFit="1"/>
    </xf>
    <xf numFmtId="179" fontId="0" fillId="0" borderId="179" xfId="0" applyNumberFormat="1" applyFont="1" applyBorder="1" applyAlignment="1">
      <alignment vertical="center" shrinkToFit="1"/>
    </xf>
    <xf numFmtId="179" fontId="0" fillId="0" borderId="158" xfId="0" applyNumberFormat="1" applyFont="1" applyBorder="1" applyAlignment="1">
      <alignment vertical="center" shrinkToFit="1"/>
    </xf>
    <xf numFmtId="184" fontId="0" fillId="0" borderId="12" xfId="0" applyNumberFormat="1" applyFont="1" applyBorder="1" applyAlignment="1">
      <alignment vertical="center" shrinkToFit="1"/>
    </xf>
    <xf numFmtId="184" fontId="0" fillId="0" borderId="174" xfId="0" applyNumberFormat="1" applyFont="1" applyBorder="1" applyAlignment="1">
      <alignment vertical="center" shrinkToFit="1"/>
    </xf>
    <xf numFmtId="0" fontId="1" fillId="0" borderId="0" xfId="2" applyFont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72" xfId="0" applyNumberFormat="1" applyFont="1" applyBorder="1" applyAlignment="1">
      <alignment horizontal="center" vertical="center" shrinkToFit="1"/>
    </xf>
    <xf numFmtId="0" fontId="0" fillId="0" borderId="0" xfId="2" applyFont="1" applyAlignment="1">
      <alignment horizontal="right" vertical="center"/>
    </xf>
    <xf numFmtId="176" fontId="0" fillId="0" borderId="88" xfId="0" applyNumberFormat="1" applyFont="1" applyBorder="1" applyAlignment="1">
      <alignment vertical="center" shrinkToFit="1"/>
    </xf>
    <xf numFmtId="9" fontId="0" fillId="0" borderId="88" xfId="0" applyNumberFormat="1" applyFont="1" applyBorder="1" applyAlignment="1">
      <alignment vertical="center" shrinkToFit="1"/>
    </xf>
    <xf numFmtId="182" fontId="0" fillId="0" borderId="88" xfId="4" applyNumberFormat="1" applyFont="1" applyBorder="1" applyAlignment="1">
      <alignment vertical="center" shrinkToFit="1"/>
    </xf>
    <xf numFmtId="176" fontId="0" fillId="0" borderId="88" xfId="0" applyNumberFormat="1" applyFont="1" applyBorder="1" applyAlignment="1">
      <alignment horizontal="right" vertical="center" shrinkToFit="1"/>
    </xf>
    <xf numFmtId="176" fontId="0" fillId="2" borderId="88" xfId="0" applyNumberFormat="1" applyFont="1" applyFill="1" applyBorder="1" applyAlignment="1">
      <alignment vertical="center" shrinkToFit="1"/>
    </xf>
    <xf numFmtId="176" fontId="0" fillId="2" borderId="88" xfId="0" applyNumberFormat="1" applyFont="1" applyFill="1" applyBorder="1" applyAlignment="1">
      <alignment horizontal="left" vertical="center" shrinkToFit="1"/>
    </xf>
    <xf numFmtId="179" fontId="0" fillId="2" borderId="88" xfId="0" applyNumberFormat="1" applyFont="1" applyFill="1" applyBorder="1" applyAlignment="1">
      <alignment vertical="center" shrinkToFit="1"/>
    </xf>
    <xf numFmtId="9" fontId="0" fillId="0" borderId="88" xfId="4" applyFont="1" applyBorder="1" applyAlignment="1">
      <alignment vertical="center" shrinkToFit="1"/>
    </xf>
    <xf numFmtId="177" fontId="0" fillId="0" borderId="7" xfId="0" applyNumberFormat="1" applyFill="1" applyBorder="1" applyAlignment="1">
      <alignment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38" xfId="0" applyNumberFormat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155" xfId="0" applyNumberFormat="1" applyFont="1" applyFill="1" applyBorder="1" applyAlignment="1">
      <alignment vertical="center"/>
    </xf>
    <xf numFmtId="177" fontId="0" fillId="0" borderId="162" xfId="0" applyNumberFormat="1" applyFont="1" applyFill="1" applyBorder="1" applyAlignment="1">
      <alignment vertical="center"/>
    </xf>
    <xf numFmtId="177" fontId="0" fillId="0" borderId="163" xfId="0" applyNumberFormat="1" applyFont="1" applyFill="1" applyBorder="1" applyAlignment="1">
      <alignment vertical="center"/>
    </xf>
    <xf numFmtId="177" fontId="0" fillId="0" borderId="155" xfId="0" applyNumberFormat="1" applyFont="1" applyBorder="1" applyAlignment="1">
      <alignment vertical="center" shrinkToFit="1"/>
    </xf>
    <xf numFmtId="176" fontId="0" fillId="0" borderId="140" xfId="0" applyNumberFormat="1" applyFont="1" applyBorder="1" applyAlignment="1">
      <alignment vertical="center" shrinkToFit="1"/>
    </xf>
    <xf numFmtId="185" fontId="0" fillId="0" borderId="77" xfId="0" applyNumberFormat="1" applyFont="1" applyBorder="1" applyAlignment="1">
      <alignment horizontal="center" vertical="center"/>
    </xf>
    <xf numFmtId="181" fontId="0" fillId="4" borderId="43" xfId="0" applyNumberFormat="1" applyFont="1" applyFill="1" applyBorder="1" applyAlignment="1">
      <alignment horizontal="right" vertical="center"/>
    </xf>
    <xf numFmtId="181" fontId="0" fillId="0" borderId="41" xfId="0" applyNumberFormat="1" applyFont="1" applyFill="1" applyBorder="1" applyAlignment="1">
      <alignment horizontal="right" vertical="center"/>
    </xf>
    <xf numFmtId="181" fontId="0" fillId="7" borderId="41" xfId="0" applyNumberFormat="1" applyFont="1" applyFill="1" applyBorder="1" applyAlignment="1">
      <alignment horizontal="right" vertical="center"/>
    </xf>
    <xf numFmtId="181" fontId="0" fillId="7" borderId="44" xfId="1" applyNumberFormat="1" applyFont="1" applyFill="1" applyBorder="1" applyAlignment="1">
      <alignment horizontal="right" vertical="center"/>
    </xf>
    <xf numFmtId="181" fontId="0" fillId="0" borderId="40" xfId="0" applyNumberFormat="1" applyFont="1" applyBorder="1" applyAlignment="1">
      <alignment vertical="center"/>
    </xf>
    <xf numFmtId="181" fontId="0" fillId="0" borderId="187" xfId="0" applyNumberFormat="1" applyFont="1" applyBorder="1" applyAlignment="1">
      <alignment vertical="center"/>
    </xf>
    <xf numFmtId="181" fontId="0" fillId="5" borderId="40" xfId="0" applyNumberFormat="1" applyFont="1" applyFill="1" applyBorder="1" applyAlignment="1">
      <alignment vertical="center"/>
    </xf>
    <xf numFmtId="181" fontId="0" fillId="3" borderId="24" xfId="1" applyNumberFormat="1" applyFont="1" applyFill="1" applyBorder="1" applyAlignment="1">
      <alignment horizontal="right" vertical="center"/>
    </xf>
    <xf numFmtId="181" fontId="0" fillId="0" borderId="40" xfId="0" applyNumberFormat="1" applyFont="1" applyBorder="1" applyAlignment="1">
      <alignment horizontal="right" vertical="center"/>
    </xf>
    <xf numFmtId="182" fontId="0" fillId="3" borderId="24" xfId="1" applyNumberFormat="1" applyFont="1" applyFill="1" applyBorder="1" applyAlignment="1">
      <alignment horizontal="right" vertical="center"/>
    </xf>
    <xf numFmtId="181" fontId="0" fillId="3" borderId="49" xfId="1" applyNumberFormat="1" applyFont="1" applyFill="1" applyBorder="1" applyAlignment="1">
      <alignment horizontal="right" vertical="center"/>
    </xf>
    <xf numFmtId="177" fontId="0" fillId="0" borderId="140" xfId="3" applyNumberFormat="1" applyFont="1" applyFill="1" applyBorder="1" applyAlignment="1">
      <alignment vertical="center" shrinkToFit="1"/>
    </xf>
    <xf numFmtId="176" fontId="4" fillId="0" borderId="194" xfId="0" applyNumberFormat="1" applyFont="1" applyBorder="1" applyAlignment="1">
      <alignment horizontal="left" vertical="center" wrapText="1"/>
    </xf>
    <xf numFmtId="176" fontId="0" fillId="0" borderId="19" xfId="0" applyNumberFormat="1" applyFont="1" applyBorder="1" applyAlignment="1">
      <alignment vertical="center" shrinkToFit="1"/>
    </xf>
    <xf numFmtId="176" fontId="0" fillId="0" borderId="71" xfId="0" applyNumberFormat="1" applyFont="1" applyBorder="1" applyAlignment="1">
      <alignment vertical="center" shrinkToFit="1"/>
    </xf>
    <xf numFmtId="176" fontId="0" fillId="0" borderId="70" xfId="0" applyNumberFormat="1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195" xfId="0" applyNumberFormat="1" applyFont="1" applyBorder="1" applyAlignment="1">
      <alignment horizontal="center" vertical="center" shrinkToFit="1"/>
    </xf>
    <xf numFmtId="0" fontId="0" fillId="0" borderId="88" xfId="2" applyFont="1" applyBorder="1" applyAlignment="1">
      <alignment vertical="center" wrapText="1"/>
    </xf>
    <xf numFmtId="0" fontId="0" fillId="0" borderId="88" xfId="2" applyFont="1" applyBorder="1" applyAlignment="1">
      <alignment horizontal="center" vertical="center" wrapText="1"/>
    </xf>
    <xf numFmtId="177" fontId="15" fillId="0" borderId="13" xfId="0" applyNumberFormat="1" applyFont="1" applyFill="1" applyBorder="1" applyAlignment="1">
      <alignment vertical="center" shrinkToFit="1"/>
    </xf>
    <xf numFmtId="176" fontId="16" fillId="0" borderId="1" xfId="0" applyNumberFormat="1" applyFont="1" applyBorder="1" applyAlignment="1">
      <alignment vertical="center" shrinkToFit="1"/>
    </xf>
    <xf numFmtId="176" fontId="17" fillId="0" borderId="1" xfId="0" applyNumberFormat="1" applyFont="1" applyBorder="1" applyAlignment="1">
      <alignment vertical="center" shrinkToFit="1"/>
    </xf>
    <xf numFmtId="176" fontId="9" fillId="0" borderId="1" xfId="0" applyNumberFormat="1" applyFont="1" applyBorder="1" applyAlignment="1">
      <alignment vertical="center" shrinkToFit="1"/>
    </xf>
    <xf numFmtId="176" fontId="15" fillId="0" borderId="1" xfId="0" applyNumberFormat="1" applyFont="1" applyBorder="1" applyAlignment="1">
      <alignment vertical="center" shrinkToFit="1"/>
    </xf>
    <xf numFmtId="176" fontId="15" fillId="0" borderId="88" xfId="0" applyNumberFormat="1" applyFont="1" applyBorder="1" applyAlignment="1">
      <alignment vertical="center" shrinkToFit="1"/>
    </xf>
    <xf numFmtId="176" fontId="15" fillId="0" borderId="88" xfId="0" applyNumberFormat="1" applyFont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52" xfId="0" applyNumberFormat="1" applyFont="1" applyBorder="1" applyAlignment="1">
      <alignment horizontal="center" vertical="center" shrinkToFit="1"/>
    </xf>
    <xf numFmtId="183" fontId="15" fillId="0" borderId="1" xfId="0" applyNumberFormat="1" applyFont="1" applyBorder="1" applyAlignment="1">
      <alignment vertical="center" shrinkToFit="1"/>
    </xf>
    <xf numFmtId="176" fontId="15" fillId="0" borderId="2" xfId="0" applyNumberFormat="1" applyFont="1" applyBorder="1" applyAlignment="1">
      <alignment vertical="center" shrinkToFit="1"/>
    </xf>
    <xf numFmtId="176" fontId="16" fillId="0" borderId="140" xfId="0" applyNumberFormat="1" applyFont="1" applyBorder="1" applyAlignment="1">
      <alignment vertical="center" shrinkToFit="1"/>
    </xf>
    <xf numFmtId="176" fontId="17" fillId="0" borderId="140" xfId="0" applyNumberFormat="1" applyFont="1" applyBorder="1" applyAlignment="1">
      <alignment vertical="center" shrinkToFit="1"/>
    </xf>
    <xf numFmtId="176" fontId="0" fillId="0" borderId="140" xfId="0" applyNumberFormat="1" applyFont="1" applyBorder="1" applyAlignment="1">
      <alignment horizontal="center" vertical="center" shrinkToFit="1"/>
    </xf>
    <xf numFmtId="177" fontId="0" fillId="0" borderId="155" xfId="0" applyNumberFormat="1" applyFont="1" applyBorder="1" applyAlignment="1">
      <alignment horizontal="center" vertical="center" shrinkToFit="1"/>
    </xf>
    <xf numFmtId="176" fontId="0" fillId="0" borderId="196" xfId="0" applyNumberFormat="1" applyFont="1" applyBorder="1" applyAlignment="1">
      <alignment vertical="center"/>
    </xf>
    <xf numFmtId="176" fontId="0" fillId="0" borderId="197" xfId="0" applyNumberFormat="1" applyFont="1" applyBorder="1" applyAlignment="1">
      <alignment vertical="center"/>
    </xf>
    <xf numFmtId="176" fontId="0" fillId="0" borderId="198" xfId="0" applyNumberFormat="1" applyFont="1" applyBorder="1" applyAlignment="1">
      <alignment vertical="center"/>
    </xf>
    <xf numFmtId="176" fontId="9" fillId="0" borderId="2" xfId="0" applyNumberFormat="1" applyFont="1" applyBorder="1" applyAlignment="1">
      <alignment vertical="center" shrinkToFit="1"/>
    </xf>
    <xf numFmtId="9" fontId="0" fillId="0" borderId="140" xfId="0" applyNumberFormat="1" applyFont="1" applyBorder="1" applyAlignment="1">
      <alignment vertical="center" shrinkToFit="1"/>
    </xf>
    <xf numFmtId="176" fontId="0" fillId="0" borderId="199" xfId="0" applyNumberFormat="1" applyFont="1" applyBorder="1" applyAlignment="1">
      <alignment horizontal="left" vertical="center" indent="1"/>
    </xf>
    <xf numFmtId="176" fontId="0" fillId="0" borderId="200" xfId="0" applyNumberFormat="1" applyFont="1" applyBorder="1" applyAlignment="1">
      <alignment horizontal="left" vertical="center" indent="1"/>
    </xf>
    <xf numFmtId="187" fontId="0" fillId="0" borderId="12" xfId="0" applyNumberFormat="1" applyFont="1" applyBorder="1" applyAlignment="1">
      <alignment vertical="center" shrinkToFit="1"/>
    </xf>
    <xf numFmtId="187" fontId="0" fillId="0" borderId="174" xfId="0" applyNumberFormat="1" applyFont="1" applyBorder="1" applyAlignment="1">
      <alignment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6" fontId="0" fillId="0" borderId="10" xfId="0" applyNumberFormat="1" applyFont="1" applyBorder="1" applyAlignment="1">
      <alignment vertical="center" shrinkToFit="1"/>
    </xf>
    <xf numFmtId="183" fontId="0" fillId="0" borderId="10" xfId="0" applyNumberFormat="1" applyFont="1" applyBorder="1" applyAlignment="1">
      <alignment vertical="center" shrinkToFit="1"/>
    </xf>
    <xf numFmtId="176" fontId="0" fillId="0" borderId="172" xfId="0" applyNumberFormat="1" applyFont="1" applyBorder="1" applyAlignment="1">
      <alignment vertical="center" shrinkToFit="1"/>
    </xf>
    <xf numFmtId="177" fontId="1" fillId="0" borderId="151" xfId="3" applyNumberFormat="1" applyFont="1" applyBorder="1" applyAlignment="1">
      <alignment vertical="center" shrinkToFit="1"/>
    </xf>
    <xf numFmtId="177" fontId="1" fillId="0" borderId="24" xfId="3" applyNumberFormat="1" applyFont="1" applyFill="1" applyBorder="1" applyAlignment="1">
      <alignment vertical="center" shrinkToFit="1"/>
    </xf>
    <xf numFmtId="177" fontId="1" fillId="0" borderId="24" xfId="3" applyNumberFormat="1" applyFont="1" applyBorder="1" applyAlignment="1">
      <alignment vertical="center" shrinkToFi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15" xfId="2" applyFont="1" applyBorder="1" applyAlignment="1">
      <alignment horizontal="center" vertical="center" wrapText="1"/>
    </xf>
    <xf numFmtId="0" fontId="1" fillId="0" borderId="82" xfId="2" applyFont="1" applyBorder="1" applyAlignment="1">
      <alignment horizontal="center" vertical="center" wrapText="1"/>
    </xf>
    <xf numFmtId="0" fontId="0" fillId="0" borderId="10" xfId="2" applyFont="1" applyBorder="1" applyAlignment="1">
      <alignment horizontal="center" vertical="center" wrapText="1"/>
    </xf>
    <xf numFmtId="0" fontId="1" fillId="0" borderId="32" xfId="2" applyFont="1" applyBorder="1" applyAlignment="1">
      <alignment horizontal="center" vertical="center" wrapText="1"/>
    </xf>
    <xf numFmtId="0" fontId="8" fillId="0" borderId="27" xfId="2" applyFont="1" applyBorder="1" applyAlignment="1">
      <alignment horizontal="center" vertical="center" wrapText="1"/>
    </xf>
    <xf numFmtId="0" fontId="8" fillId="0" borderId="28" xfId="2" applyFont="1" applyBorder="1" applyAlignment="1">
      <alignment horizontal="center" vertical="center" wrapText="1"/>
    </xf>
    <xf numFmtId="0" fontId="8" fillId="0" borderId="29" xfId="2" applyFont="1" applyBorder="1" applyAlignment="1">
      <alignment horizontal="center" vertical="center" wrapText="1"/>
    </xf>
    <xf numFmtId="176" fontId="0" fillId="0" borderId="155" xfId="0" applyNumberFormat="1" applyFont="1" applyBorder="1" applyAlignment="1">
      <alignment vertical="center" shrinkToFit="1"/>
    </xf>
    <xf numFmtId="183" fontId="0" fillId="0" borderId="155" xfId="0" applyNumberFormat="1" applyFont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88" xfId="0" applyNumberFormat="1" applyFont="1" applyBorder="1" applyAlignment="1">
      <alignment horizontal="center" vertical="center" shrinkToFit="1"/>
    </xf>
    <xf numFmtId="0" fontId="1" fillId="0" borderId="88" xfId="2" applyFont="1" applyBorder="1" applyAlignment="1">
      <alignment vertical="center" wrapTex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88" xfId="0" applyNumberFormat="1" applyFont="1" applyFill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86" fontId="0" fillId="0" borderId="1" xfId="0" applyNumberFormat="1" applyFont="1" applyBorder="1" applyAlignment="1">
      <alignment vertical="center" shrinkToFit="1"/>
    </xf>
    <xf numFmtId="183" fontId="9" fillId="0" borderId="1" xfId="0" applyNumberFormat="1" applyFont="1" applyBorder="1" applyAlignment="1">
      <alignment vertical="center" shrinkToFit="1"/>
    </xf>
    <xf numFmtId="176" fontId="0" fillId="0" borderId="201" xfId="0" applyNumberFormat="1" applyFont="1" applyBorder="1" applyAlignment="1">
      <alignment vertical="center"/>
    </xf>
    <xf numFmtId="177" fontId="0" fillId="0" borderId="88" xfId="0" applyNumberFormat="1" applyFont="1" applyBorder="1" applyAlignment="1">
      <alignment horizontal="center" vertical="center" shrinkToFit="1"/>
    </xf>
    <xf numFmtId="176" fontId="0" fillId="0" borderId="73" xfId="0" applyNumberFormat="1" applyFont="1" applyBorder="1" applyAlignment="1">
      <alignment horizontal="left" vertical="center" indent="1"/>
    </xf>
    <xf numFmtId="176" fontId="0" fillId="0" borderId="52" xfId="0" applyNumberFormat="1" applyFont="1" applyBorder="1" applyAlignment="1">
      <alignment horizontal="left" vertical="center" indent="1"/>
    </xf>
    <xf numFmtId="0" fontId="8" fillId="0" borderId="88" xfId="2" applyFont="1" applyBorder="1" applyAlignment="1">
      <alignment horizontal="center" vertical="center" wrapText="1"/>
    </xf>
    <xf numFmtId="0" fontId="1" fillId="0" borderId="88" xfId="2" applyFont="1" applyBorder="1" applyAlignment="1">
      <alignment horizontal="center" vertical="center" wrapText="1"/>
    </xf>
    <xf numFmtId="176" fontId="0" fillId="0" borderId="78" xfId="0" applyNumberFormat="1" applyFont="1" applyBorder="1" applyAlignment="1">
      <alignment vertical="center"/>
    </xf>
    <xf numFmtId="176" fontId="0" fillId="0" borderId="55" xfId="0" applyNumberFormat="1" applyFont="1" applyBorder="1" applyAlignment="1">
      <alignment horizontal="center" vertical="center"/>
    </xf>
    <xf numFmtId="179" fontId="0" fillId="0" borderId="129" xfId="0" applyNumberFormat="1" applyFont="1" applyFill="1" applyBorder="1" applyAlignment="1">
      <alignment horizontal="center" vertical="center" shrinkToFit="1"/>
    </xf>
    <xf numFmtId="0" fontId="8" fillId="0" borderId="203" xfId="2" applyFont="1" applyBorder="1" applyAlignment="1">
      <alignment horizontal="center" vertical="center" wrapText="1"/>
    </xf>
    <xf numFmtId="0" fontId="8" fillId="0" borderId="204" xfId="2" applyFont="1" applyBorder="1" applyAlignment="1">
      <alignment horizontal="center" vertical="center" wrapText="1"/>
    </xf>
    <xf numFmtId="0" fontId="8" fillId="0" borderId="206" xfId="2" applyFont="1" applyBorder="1" applyAlignment="1">
      <alignment vertical="center" wrapText="1"/>
    </xf>
    <xf numFmtId="0" fontId="8" fillId="0" borderId="206" xfId="2" applyFont="1" applyBorder="1" applyAlignment="1">
      <alignment horizontal="center" vertical="center" wrapText="1"/>
    </xf>
    <xf numFmtId="0" fontId="1" fillId="0" borderId="206" xfId="2" applyFont="1" applyBorder="1" applyAlignment="1">
      <alignment horizontal="center" vertical="center" wrapText="1"/>
    </xf>
    <xf numFmtId="176" fontId="0" fillId="0" borderId="151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82" fontId="1" fillId="0" borderId="88" xfId="4" applyNumberFormat="1" applyFont="1" applyBorder="1" applyAlignment="1">
      <alignment vertical="center" shrinkToFit="1"/>
    </xf>
    <xf numFmtId="177" fontId="1" fillId="0" borderId="212" xfId="3" applyNumberFormat="1" applyFont="1" applyBorder="1" applyAlignment="1">
      <alignment vertical="center" shrinkToFit="1"/>
    </xf>
    <xf numFmtId="176" fontId="0" fillId="0" borderId="212" xfId="3" applyNumberFormat="1" applyFont="1" applyFill="1" applyBorder="1" applyAlignment="1">
      <alignment vertical="center" shrinkToFit="1"/>
    </xf>
    <xf numFmtId="177" fontId="0" fillId="0" borderId="180" xfId="3" applyNumberFormat="1" applyFont="1" applyBorder="1" applyAlignment="1">
      <alignment horizontal="center" vertical="center" shrinkToFit="1"/>
    </xf>
    <xf numFmtId="177" fontId="0" fillId="0" borderId="180" xfId="0" applyNumberFormat="1" applyBorder="1" applyAlignment="1">
      <alignment horizontal="center" vertical="center" shrinkToFit="1"/>
    </xf>
    <xf numFmtId="177" fontId="0" fillId="0" borderId="216" xfId="0" applyNumberFormat="1" applyFont="1" applyBorder="1" applyAlignment="1">
      <alignment horizontal="center" vertical="center" shrinkToFit="1"/>
    </xf>
    <xf numFmtId="176" fontId="0" fillId="2" borderId="212" xfId="0" applyNumberFormat="1" applyFont="1" applyFill="1" applyBorder="1" applyAlignment="1">
      <alignment horizontal="center" vertical="center" shrinkToFit="1"/>
    </xf>
    <xf numFmtId="177" fontId="0" fillId="2" borderId="212" xfId="0" applyNumberFormat="1" applyFont="1" applyFill="1" applyBorder="1" applyAlignment="1">
      <alignment vertical="center" shrinkToFit="1"/>
    </xf>
    <xf numFmtId="176" fontId="0" fillId="2" borderId="217" xfId="0" applyNumberFormat="1" applyFont="1" applyFill="1" applyBorder="1" applyAlignment="1">
      <alignment vertical="center" shrinkToFit="1"/>
    </xf>
    <xf numFmtId="177" fontId="0" fillId="2" borderId="220" xfId="0" applyNumberFormat="1" applyFont="1" applyFill="1" applyBorder="1" applyAlignment="1">
      <alignment vertical="center" shrinkToFit="1"/>
    </xf>
    <xf numFmtId="176" fontId="0" fillId="2" borderId="221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/>
    </xf>
    <xf numFmtId="0" fontId="8" fillId="0" borderId="88" xfId="2" applyFont="1" applyBorder="1" applyAlignment="1">
      <alignment vertical="top" wrapText="1"/>
    </xf>
    <xf numFmtId="0" fontId="8" fillId="0" borderId="206" xfId="2" applyFont="1" applyBorder="1" applyAlignment="1">
      <alignment vertical="top" wrapText="1"/>
    </xf>
    <xf numFmtId="177" fontId="18" fillId="0" borderId="140" xfId="0" applyNumberFormat="1" applyFont="1" applyFill="1" applyBorder="1" applyAlignment="1">
      <alignment vertical="center"/>
    </xf>
    <xf numFmtId="177" fontId="18" fillId="0" borderId="143" xfId="0" applyNumberFormat="1" applyFont="1" applyFill="1" applyBorder="1" applyAlignment="1">
      <alignment vertical="center"/>
    </xf>
    <xf numFmtId="0" fontId="0" fillId="0" borderId="210" xfId="2" applyFont="1" applyBorder="1" applyAlignment="1">
      <alignment vertical="top" wrapText="1"/>
    </xf>
    <xf numFmtId="0" fontId="1" fillId="0" borderId="210" xfId="2" applyFont="1" applyBorder="1" applyAlignment="1">
      <alignment vertical="top" wrapText="1"/>
    </xf>
    <xf numFmtId="0" fontId="1" fillId="0" borderId="210" xfId="2" applyFont="1" applyBorder="1" applyAlignment="1">
      <alignment horizontal="center" vertical="top" wrapText="1"/>
    </xf>
    <xf numFmtId="0" fontId="0" fillId="0" borderId="210" xfId="2" applyFont="1" applyBorder="1" applyAlignment="1">
      <alignment horizontal="left" vertical="top" wrapText="1"/>
    </xf>
    <xf numFmtId="0" fontId="0" fillId="0" borderId="211" xfId="2" applyFont="1" applyBorder="1" applyAlignment="1">
      <alignment horizontal="left" vertical="top" wrapText="1"/>
    </xf>
    <xf numFmtId="176" fontId="0" fillId="0" borderId="67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71" xfId="0" applyNumberFormat="1" applyFont="1" applyFill="1" applyBorder="1" applyAlignment="1">
      <alignment vertical="center" shrinkToFit="1"/>
    </xf>
    <xf numFmtId="177" fontId="0" fillId="0" borderId="140" xfId="0" applyNumberFormat="1" applyFill="1" applyBorder="1" applyAlignment="1">
      <alignment horizontal="right" vertical="center"/>
    </xf>
    <xf numFmtId="182" fontId="0" fillId="0" borderId="143" xfId="0" applyNumberFormat="1" applyFont="1" applyFill="1" applyBorder="1" applyAlignment="1">
      <alignment horizontal="left" vertical="center"/>
    </xf>
    <xf numFmtId="0" fontId="8" fillId="0" borderId="165" xfId="0" applyFont="1" applyBorder="1" applyAlignment="1">
      <alignment horizontal="center" vertical="center" shrinkToFit="1"/>
    </xf>
    <xf numFmtId="0" fontId="8" fillId="0" borderId="166" xfId="0" applyFont="1" applyBorder="1" applyAlignment="1">
      <alignment horizontal="center" vertical="center" shrinkToFit="1"/>
    </xf>
    <xf numFmtId="0" fontId="8" fillId="0" borderId="168" xfId="0" applyFont="1" applyBorder="1" applyAlignment="1">
      <alignment horizontal="center" vertical="center" shrinkToFit="1"/>
    </xf>
    <xf numFmtId="0" fontId="8" fillId="0" borderId="100" xfId="0" quotePrefix="1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1" fillId="0" borderId="102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1" fillId="0" borderId="104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0" fillId="0" borderId="49" xfId="2" applyFont="1" applyBorder="1" applyAlignment="1">
      <alignment vertical="center" wrapText="1"/>
    </xf>
    <xf numFmtId="0" fontId="1" fillId="0" borderId="49" xfId="2" applyFont="1" applyBorder="1" applyAlignment="1">
      <alignment vertical="center" wrapText="1"/>
    </xf>
    <xf numFmtId="0" fontId="1" fillId="0" borderId="64" xfId="2" applyFont="1" applyBorder="1" applyAlignment="1">
      <alignment vertical="center" wrapText="1"/>
    </xf>
    <xf numFmtId="0" fontId="1" fillId="0" borderId="98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1" fillId="0" borderId="24" xfId="2" applyFont="1" applyBorder="1" applyAlignment="1">
      <alignment vertical="center" wrapText="1"/>
    </xf>
    <xf numFmtId="0" fontId="1" fillId="0" borderId="62" xfId="2" applyFont="1" applyBorder="1" applyAlignment="1">
      <alignment vertical="center" wrapText="1"/>
    </xf>
    <xf numFmtId="0" fontId="1" fillId="0" borderId="41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63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1" fillId="0" borderId="99" xfId="2" applyFont="1" applyBorder="1" applyAlignment="1">
      <alignment horizontal="center" vertical="center"/>
    </xf>
    <xf numFmtId="0" fontId="1" fillId="0" borderId="51" xfId="2" applyFont="1" applyBorder="1" applyAlignment="1">
      <alignment horizontal="center" vertical="center"/>
    </xf>
    <xf numFmtId="0" fontId="1" fillId="0" borderId="50" xfId="2" applyFont="1" applyBorder="1" applyAlignment="1">
      <alignment horizontal="center" vertical="center"/>
    </xf>
    <xf numFmtId="0" fontId="0" fillId="0" borderId="35" xfId="2" applyFont="1" applyBorder="1" applyAlignment="1">
      <alignment vertical="center" wrapText="1"/>
    </xf>
    <xf numFmtId="0" fontId="1" fillId="0" borderId="37" xfId="2" applyFont="1" applyBorder="1" applyAlignment="1">
      <alignment vertical="center" wrapText="1"/>
    </xf>
    <xf numFmtId="0" fontId="1" fillId="0" borderId="39" xfId="2" applyFont="1" applyBorder="1" applyAlignment="1">
      <alignment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8" fillId="0" borderId="93" xfId="2" applyFont="1" applyBorder="1" applyAlignment="1">
      <alignment horizontal="center" vertical="center" wrapText="1"/>
    </xf>
    <xf numFmtId="0" fontId="1" fillId="0" borderId="94" xfId="2" applyFont="1" applyBorder="1" applyAlignment="1">
      <alignment horizontal="center" vertical="center"/>
    </xf>
    <xf numFmtId="0" fontId="1" fillId="0" borderId="95" xfId="2" applyFont="1" applyBorder="1" applyAlignment="1">
      <alignment horizontal="center" vertical="center"/>
    </xf>
    <xf numFmtId="0" fontId="1" fillId="0" borderId="96" xfId="2" applyFont="1" applyBorder="1" applyAlignment="1">
      <alignment horizontal="center" vertical="center"/>
    </xf>
    <xf numFmtId="0" fontId="1" fillId="0" borderId="97" xfId="2" applyFont="1" applyBorder="1" applyAlignment="1">
      <alignment horizontal="center" vertical="center"/>
    </xf>
    <xf numFmtId="0" fontId="0" fillId="0" borderId="50" xfId="2" applyFont="1" applyBorder="1" applyAlignment="1">
      <alignment vertical="center" wrapText="1"/>
    </xf>
    <xf numFmtId="0" fontId="1" fillId="0" borderId="50" xfId="2" applyFont="1" applyBorder="1" applyAlignment="1">
      <alignment vertical="center" wrapText="1"/>
    </xf>
    <xf numFmtId="0" fontId="1" fillId="0" borderId="66" xfId="2" applyFont="1" applyBorder="1" applyAlignment="1">
      <alignment vertical="center" wrapText="1"/>
    </xf>
    <xf numFmtId="0" fontId="8" fillId="0" borderId="60" xfId="2" applyFont="1" applyBorder="1" applyAlignment="1">
      <alignment horizontal="center" vertical="center" wrapText="1"/>
    </xf>
    <xf numFmtId="0" fontId="8" fillId="0" borderId="58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0" fillId="0" borderId="1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8" fillId="0" borderId="4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86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16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52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1" fillId="0" borderId="88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8" fillId="0" borderId="79" xfId="2" applyFont="1" applyBorder="1" applyAlignment="1">
      <alignment horizontal="center" vertical="center" textRotation="255" shrinkToFit="1"/>
    </xf>
    <xf numFmtId="0" fontId="8" fillId="0" borderId="58" xfId="2" applyFont="1" applyBorder="1" applyAlignment="1">
      <alignment horizontal="center" vertical="center" textRotation="255" shrinkToFit="1"/>
    </xf>
    <xf numFmtId="0" fontId="8" fillId="0" borderId="80" xfId="2" applyFont="1" applyBorder="1" applyAlignment="1">
      <alignment horizontal="center" vertical="center" textRotation="255" shrinkToFi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1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82" xfId="2" applyFont="1" applyBorder="1" applyAlignment="1">
      <alignment horizontal="center" vertical="center" wrapText="1"/>
    </xf>
    <xf numFmtId="0" fontId="8" fillId="0" borderId="140" xfId="2" applyFont="1" applyBorder="1" applyAlignment="1">
      <alignment horizontal="center" vertical="center" wrapText="1"/>
    </xf>
    <xf numFmtId="0" fontId="8" fillId="0" borderId="143" xfId="2" applyFont="1" applyBorder="1" applyAlignment="1">
      <alignment horizontal="center" vertical="center" wrapText="1"/>
    </xf>
    <xf numFmtId="0" fontId="8" fillId="0" borderId="117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 wrapText="1"/>
    </xf>
    <xf numFmtId="0" fontId="8" fillId="0" borderId="193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52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1" fillId="0" borderId="5" xfId="2" applyFont="1" applyBorder="1" applyAlignment="1">
      <alignment vertical="center" wrapText="1"/>
    </xf>
    <xf numFmtId="0" fontId="1" fillId="0" borderId="4" xfId="2" applyFont="1" applyBorder="1" applyAlignment="1">
      <alignment vertical="center" wrapText="1"/>
    </xf>
    <xf numFmtId="0" fontId="1" fillId="0" borderId="86" xfId="2" applyFont="1" applyBorder="1" applyAlignment="1">
      <alignment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82" xfId="2" applyFont="1" applyBorder="1" applyAlignment="1">
      <alignment horizontal="left" vertical="center" wrapText="1"/>
    </xf>
    <xf numFmtId="0" fontId="8" fillId="0" borderId="32" xfId="2" applyFont="1" applyBorder="1" applyAlignment="1">
      <alignment horizontal="center" vertical="center" wrapText="1"/>
    </xf>
    <xf numFmtId="0" fontId="1" fillId="0" borderId="155" xfId="2" applyFont="1" applyBorder="1" applyAlignment="1">
      <alignment horizontal="center" vertical="center" wrapText="1"/>
    </xf>
    <xf numFmtId="0" fontId="1" fillId="0" borderId="162" xfId="2" applyFont="1" applyBorder="1" applyAlignment="1">
      <alignment horizontal="center" vertical="center" wrapText="1"/>
    </xf>
    <xf numFmtId="0" fontId="1" fillId="0" borderId="52" xfId="2" applyFont="1" applyBorder="1" applyAlignment="1">
      <alignment horizontal="center" vertical="center" wrapText="1"/>
    </xf>
    <xf numFmtId="0" fontId="8" fillId="0" borderId="205" xfId="2" applyFont="1" applyBorder="1" applyAlignment="1">
      <alignment horizontal="center" vertical="center" textRotation="255" wrapText="1"/>
    </xf>
    <xf numFmtId="0" fontId="8" fillId="0" borderId="202" xfId="2" applyFont="1" applyBorder="1" applyAlignment="1">
      <alignment horizontal="center" vertical="center" wrapText="1"/>
    </xf>
    <xf numFmtId="0" fontId="8" fillId="0" borderId="203" xfId="2" applyFont="1" applyBorder="1" applyAlignment="1">
      <alignment horizontal="center" vertical="center" wrapText="1"/>
    </xf>
    <xf numFmtId="0" fontId="1" fillId="0" borderId="208" xfId="2" applyFont="1" applyBorder="1" applyAlignment="1">
      <alignment horizontal="center" vertical="center"/>
    </xf>
    <xf numFmtId="0" fontId="1" fillId="0" borderId="209" xfId="2" applyFont="1" applyBorder="1" applyAlignment="1">
      <alignment horizontal="center" vertical="center"/>
    </xf>
    <xf numFmtId="0" fontId="1" fillId="0" borderId="207" xfId="2" applyFont="1" applyBorder="1" applyAlignment="1">
      <alignment horizontal="center" vertical="center"/>
    </xf>
    <xf numFmtId="0" fontId="1" fillId="0" borderId="200" xfId="2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07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0" fontId="0" fillId="0" borderId="108" xfId="0" applyFont="1" applyBorder="1" applyAlignment="1">
      <alignment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0" borderId="154" xfId="0" applyFont="1" applyBorder="1" applyAlignment="1">
      <alignment vertical="center"/>
    </xf>
    <xf numFmtId="0" fontId="0" fillId="0" borderId="129" xfId="0" applyFont="1" applyBorder="1" applyAlignment="1">
      <alignment vertical="center"/>
    </xf>
    <xf numFmtId="0" fontId="0" fillId="0" borderId="154" xfId="0" applyFont="1" applyBorder="1" applyAlignment="1">
      <alignment vertical="center" wrapText="1"/>
    </xf>
    <xf numFmtId="0" fontId="0" fillId="0" borderId="44" xfId="0" applyFont="1" applyBorder="1" applyAlignment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center" vertical="center"/>
    </xf>
    <xf numFmtId="0" fontId="0" fillId="3" borderId="188" xfId="0" applyFont="1" applyFill="1" applyBorder="1" applyAlignment="1">
      <alignment horizontal="center" vertical="center"/>
    </xf>
    <xf numFmtId="0" fontId="0" fillId="3" borderId="118" xfId="0" applyFont="1" applyFill="1" applyBorder="1" applyAlignment="1">
      <alignment horizontal="center" vertical="center"/>
    </xf>
    <xf numFmtId="0" fontId="0" fillId="3" borderId="189" xfId="0" applyFont="1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190" xfId="0" applyFont="1" applyFill="1" applyBorder="1" applyAlignment="1">
      <alignment horizontal="center" vertical="center"/>
    </xf>
    <xf numFmtId="0" fontId="0" fillId="3" borderId="191" xfId="0" applyFont="1" applyFill="1" applyBorder="1" applyAlignment="1">
      <alignment horizontal="center" vertical="center"/>
    </xf>
    <xf numFmtId="181" fontId="0" fillId="0" borderId="34" xfId="0" applyNumberFormat="1" applyFont="1" applyBorder="1" applyAlignment="1">
      <alignment vertical="center"/>
    </xf>
    <xf numFmtId="181" fontId="0" fillId="0" borderId="40" xfId="0" applyNumberFormat="1" applyFont="1" applyBorder="1" applyAlignment="1">
      <alignment vertical="center"/>
    </xf>
    <xf numFmtId="181" fontId="0" fillId="0" borderId="187" xfId="0" applyNumberFormat="1" applyFont="1" applyBorder="1" applyAlignment="1">
      <alignment vertical="center"/>
    </xf>
    <xf numFmtId="0" fontId="0" fillId="7" borderId="105" xfId="0" applyFont="1" applyFill="1" applyBorder="1" applyAlignment="1">
      <alignment horizontal="center" vertical="center"/>
    </xf>
    <xf numFmtId="0" fontId="0" fillId="7" borderId="44" xfId="0" applyFont="1" applyFill="1" applyBorder="1" applyAlignment="1">
      <alignment horizontal="center" vertical="center"/>
    </xf>
    <xf numFmtId="0" fontId="0" fillId="0" borderId="154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0" fillId="0" borderId="129" xfId="0" applyFont="1" applyFill="1" applyBorder="1" applyAlignment="1">
      <alignment vertical="center"/>
    </xf>
    <xf numFmtId="0" fontId="0" fillId="4" borderId="56" xfId="0" applyFont="1" applyFill="1" applyBorder="1" applyAlignment="1">
      <alignment horizontal="center" vertical="center"/>
    </xf>
    <xf numFmtId="0" fontId="0" fillId="4" borderId="4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180" fontId="0" fillId="0" borderId="181" xfId="1" applyNumberFormat="1" applyFont="1" applyBorder="1" applyAlignment="1">
      <alignment horizontal="center" vertical="center"/>
    </xf>
    <xf numFmtId="180" fontId="0" fillId="0" borderId="107" xfId="1" applyNumberFormat="1" applyFont="1" applyBorder="1" applyAlignment="1">
      <alignment horizontal="center" vertical="center"/>
    </xf>
    <xf numFmtId="180" fontId="0" fillId="0" borderId="182" xfId="1" applyNumberFormat="1" applyFont="1" applyBorder="1" applyAlignment="1">
      <alignment horizontal="center" vertical="center"/>
    </xf>
    <xf numFmtId="180" fontId="0" fillId="0" borderId="136" xfId="1" applyNumberFormat="1" applyFont="1" applyBorder="1" applyAlignment="1">
      <alignment horizontal="center" vertical="center"/>
    </xf>
    <xf numFmtId="180" fontId="0" fillId="0" borderId="108" xfId="1" applyNumberFormat="1" applyFont="1" applyBorder="1" applyAlignment="1">
      <alignment horizontal="center" vertical="center"/>
    </xf>
    <xf numFmtId="180" fontId="0" fillId="0" borderId="183" xfId="1" applyNumberFormat="1" applyFont="1" applyBorder="1" applyAlignment="1">
      <alignment horizontal="center" vertical="center"/>
    </xf>
    <xf numFmtId="181" fontId="0" fillId="0" borderId="184" xfId="0" applyNumberFormat="1" applyFont="1" applyBorder="1" applyAlignment="1">
      <alignment vertical="center"/>
    </xf>
    <xf numFmtId="181" fontId="0" fillId="0" borderId="185" xfId="0" applyNumberFormat="1" applyFont="1" applyBorder="1" applyAlignment="1">
      <alignment vertical="center"/>
    </xf>
    <xf numFmtId="181" fontId="0" fillId="0" borderId="186" xfId="0" applyNumberFormat="1" applyFont="1" applyBorder="1" applyAlignment="1">
      <alignment vertical="center"/>
    </xf>
    <xf numFmtId="181" fontId="0" fillId="0" borderId="47" xfId="0" applyNumberFormat="1" applyFont="1" applyBorder="1" applyAlignment="1">
      <alignment vertical="center"/>
    </xf>
    <xf numFmtId="181" fontId="0" fillId="0" borderId="48" xfId="0" applyNumberFormat="1" applyFont="1" applyBorder="1" applyAlignment="1">
      <alignment vertical="center"/>
    </xf>
    <xf numFmtId="181" fontId="0" fillId="0" borderId="192" xfId="0" applyNumberFormat="1" applyFont="1" applyBorder="1" applyAlignment="1">
      <alignment vertical="center"/>
    </xf>
    <xf numFmtId="0" fontId="0" fillId="0" borderId="147" xfId="0" applyFont="1" applyBorder="1" applyAlignment="1">
      <alignment horizontal="center" vertical="center" textRotation="255"/>
    </xf>
    <xf numFmtId="0" fontId="0" fillId="0" borderId="105" xfId="0" applyFont="1" applyBorder="1" applyAlignment="1">
      <alignment horizontal="center" vertical="center" textRotation="255"/>
    </xf>
    <xf numFmtId="0" fontId="0" fillId="3" borderId="99" xfId="0" applyFill="1" applyBorder="1" applyAlignment="1">
      <alignment horizontal="center" vertical="center"/>
    </xf>
    <xf numFmtId="0" fontId="0" fillId="3" borderId="49" xfId="0" applyFont="1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4" borderId="154" xfId="0" applyFont="1" applyFill="1" applyBorder="1" applyAlignment="1">
      <alignment horizontal="center" vertical="center" textRotation="255" wrapText="1"/>
    </xf>
    <xf numFmtId="0" fontId="0" fillId="4" borderId="44" xfId="0" applyFont="1" applyFill="1" applyBorder="1" applyAlignment="1">
      <alignment horizontal="center" vertical="center" textRotation="255" wrapText="1"/>
    </xf>
    <xf numFmtId="0" fontId="0" fillId="4" borderId="129" xfId="0" applyFont="1" applyFill="1" applyBorder="1" applyAlignment="1">
      <alignment horizontal="center" vertical="center" textRotation="255" wrapText="1"/>
    </xf>
    <xf numFmtId="0" fontId="0" fillId="4" borderId="154" xfId="0" applyFont="1" applyFill="1" applyBorder="1" applyAlignment="1">
      <alignment horizontal="center" vertical="center" wrapText="1"/>
    </xf>
    <xf numFmtId="0" fontId="0" fillId="4" borderId="44" xfId="0" applyFont="1" applyFill="1" applyBorder="1" applyAlignment="1">
      <alignment horizontal="center" vertical="center" wrapText="1"/>
    </xf>
    <xf numFmtId="176" fontId="0" fillId="0" borderId="178" xfId="0" applyNumberFormat="1" applyFont="1" applyBorder="1" applyAlignment="1">
      <alignment horizontal="center" vertical="center"/>
    </xf>
    <xf numFmtId="176" fontId="0" fillId="0" borderId="124" xfId="0" applyNumberFormat="1" applyFont="1" applyBorder="1" applyAlignment="1">
      <alignment horizontal="center" vertical="center"/>
    </xf>
    <xf numFmtId="176" fontId="0" fillId="0" borderId="83" xfId="0" applyNumberFormat="1" applyFont="1" applyBorder="1" applyAlignment="1">
      <alignment horizontal="center" vertical="center"/>
    </xf>
    <xf numFmtId="176" fontId="0" fillId="0" borderId="84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6" xfId="0" applyNumberFormat="1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117" xfId="0" applyNumberFormat="1" applyFont="1" applyBorder="1" applyAlignment="1">
      <alignment horizontal="center" vertical="center"/>
    </xf>
    <xf numFmtId="176" fontId="0" fillId="0" borderId="137" xfId="0" applyNumberFormat="1" applyFont="1" applyBorder="1" applyAlignment="1">
      <alignment horizontal="center" vertical="center"/>
    </xf>
    <xf numFmtId="176" fontId="0" fillId="0" borderId="115" xfId="0" applyNumberFormat="1" applyFont="1" applyBorder="1" applyAlignment="1">
      <alignment horizontal="center" vertical="center"/>
    </xf>
    <xf numFmtId="176" fontId="0" fillId="0" borderId="173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176" xfId="0" applyNumberFormat="1" applyFont="1" applyBorder="1" applyAlignment="1">
      <alignment horizontal="center" vertical="center"/>
    </xf>
    <xf numFmtId="176" fontId="0" fillId="0" borderId="169" xfId="0" applyNumberFormat="1" applyFont="1" applyBorder="1" applyAlignment="1">
      <alignment horizontal="center" vertical="center"/>
    </xf>
    <xf numFmtId="176" fontId="0" fillId="0" borderId="170" xfId="0" applyNumberFormat="1" applyFont="1" applyBorder="1" applyAlignment="1">
      <alignment horizontal="center" vertical="center"/>
    </xf>
    <xf numFmtId="176" fontId="0" fillId="0" borderId="73" xfId="0" applyNumberFormat="1" applyFont="1" applyBorder="1" applyAlignment="1">
      <alignment horizontal="left" vertical="center" indent="1"/>
    </xf>
    <xf numFmtId="176" fontId="0" fillId="0" borderId="52" xfId="0" applyNumberFormat="1" applyFont="1" applyBorder="1" applyAlignment="1">
      <alignment horizontal="left" vertical="center" indent="1"/>
    </xf>
    <xf numFmtId="176" fontId="0" fillId="0" borderId="73" xfId="0" applyNumberFormat="1" applyFont="1" applyBorder="1" applyAlignment="1">
      <alignment horizontal="center" vertical="center"/>
    </xf>
    <xf numFmtId="176" fontId="0" fillId="0" borderId="52" xfId="0" applyNumberFormat="1" applyFont="1" applyBorder="1" applyAlignment="1">
      <alignment horizontal="center" vertical="center"/>
    </xf>
    <xf numFmtId="176" fontId="0" fillId="0" borderId="82" xfId="0" applyNumberFormat="1" applyFont="1" applyBorder="1" applyAlignment="1">
      <alignment horizontal="center" vertical="center"/>
    </xf>
    <xf numFmtId="176" fontId="0" fillId="0" borderId="119" xfId="0" applyNumberFormat="1" applyFont="1" applyBorder="1" applyAlignment="1">
      <alignment horizontal="center" vertical="center" shrinkToFit="1"/>
    </xf>
    <xf numFmtId="176" fontId="0" fillId="0" borderId="85" xfId="0" applyNumberFormat="1" applyFont="1" applyBorder="1" applyAlignment="1">
      <alignment horizontal="center" vertical="center" shrinkToFit="1"/>
    </xf>
    <xf numFmtId="176" fontId="0" fillId="0" borderId="60" xfId="0" applyNumberFormat="1" applyFont="1" applyBorder="1" applyAlignment="1">
      <alignment horizontal="center" vertical="center" textRotation="255" shrinkToFit="1"/>
    </xf>
    <xf numFmtId="176" fontId="0" fillId="0" borderId="58" xfId="0" applyNumberFormat="1" applyFont="1" applyBorder="1" applyAlignment="1">
      <alignment horizontal="center" vertical="center" textRotation="255" shrinkToFit="1"/>
    </xf>
    <xf numFmtId="176" fontId="0" fillId="0" borderId="80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79" xfId="0" applyNumberFormat="1" applyFont="1" applyBorder="1" applyAlignment="1">
      <alignment horizontal="center" vertical="center" shrinkToFit="1"/>
    </xf>
    <xf numFmtId="176" fontId="0" fillId="0" borderId="80" xfId="0" applyNumberFormat="1" applyFont="1" applyBorder="1" applyAlignment="1">
      <alignment horizontal="center" vertical="center" shrinkToFit="1"/>
    </xf>
    <xf numFmtId="176" fontId="0" fillId="0" borderId="72" xfId="0" applyNumberFormat="1" applyFont="1" applyBorder="1" applyAlignment="1">
      <alignment horizontal="center" vertical="center" shrinkToFit="1"/>
    </xf>
    <xf numFmtId="176" fontId="0" fillId="0" borderId="81" xfId="0" applyNumberFormat="1" applyFont="1" applyBorder="1" applyAlignment="1">
      <alignment horizontal="center" vertical="center" shrinkToFit="1"/>
    </xf>
    <xf numFmtId="177" fontId="0" fillId="0" borderId="155" xfId="0" applyNumberFormat="1" applyFill="1" applyBorder="1" applyAlignment="1">
      <alignment horizontal="left" vertical="center"/>
    </xf>
    <xf numFmtId="177" fontId="0" fillId="0" borderId="162" xfId="0" applyNumberFormat="1" applyFill="1" applyBorder="1" applyAlignment="1">
      <alignment horizontal="left" vertical="center"/>
    </xf>
    <xf numFmtId="177" fontId="0" fillId="0" borderId="163" xfId="0" applyNumberFormat="1" applyFill="1" applyBorder="1" applyAlignment="1">
      <alignment horizontal="left" vertical="center"/>
    </xf>
    <xf numFmtId="177" fontId="0" fillId="0" borderId="155" xfId="0" applyNumberFormat="1" applyFont="1" applyFill="1" applyBorder="1" applyAlignment="1">
      <alignment horizontal="left" vertical="center"/>
    </xf>
    <xf numFmtId="177" fontId="0" fillId="0" borderId="162" xfId="0" applyNumberFormat="1" applyFont="1" applyFill="1" applyBorder="1" applyAlignment="1">
      <alignment horizontal="left" vertical="center"/>
    </xf>
    <xf numFmtId="177" fontId="0" fillId="0" borderId="163" xfId="0" applyNumberFormat="1" applyFont="1" applyFill="1" applyBorder="1" applyAlignment="1">
      <alignment horizontal="left"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25" xfId="0" applyNumberFormat="1" applyBorder="1" applyAlignment="1">
      <alignment horizontal="center" vertical="center" textRotation="255" shrinkToFit="1"/>
    </xf>
    <xf numFmtId="177" fontId="0" fillId="0" borderId="58" xfId="0" applyNumberFormat="1" applyBorder="1" applyAlignment="1">
      <alignment horizontal="center" vertical="center" textRotation="255" shrinkToFit="1"/>
    </xf>
    <xf numFmtId="177" fontId="0" fillId="0" borderId="33" xfId="0" applyNumberFormat="1" applyBorder="1" applyAlignment="1">
      <alignment horizontal="center" vertical="center" textRotation="255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09" xfId="0" applyNumberFormat="1" applyFont="1" applyFill="1" applyBorder="1" applyAlignment="1">
      <alignment horizontal="center" vertical="center"/>
    </xf>
    <xf numFmtId="177" fontId="0" fillId="0" borderId="123" xfId="0" applyNumberFormat="1" applyFont="1" applyBorder="1" applyAlignment="1">
      <alignment vertical="center"/>
    </xf>
    <xf numFmtId="177" fontId="0" fillId="0" borderId="131" xfId="0" applyNumberFormat="1" applyFont="1" applyBorder="1" applyAlignment="1">
      <alignment vertical="center"/>
    </xf>
    <xf numFmtId="177" fontId="0" fillId="0" borderId="145" xfId="0" applyNumberFormat="1" applyFont="1" applyBorder="1" applyAlignment="1">
      <alignment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88" xfId="0" applyNumberFormat="1" applyFont="1" applyFill="1" applyBorder="1" applyAlignment="1">
      <alignment vertical="center"/>
    </xf>
    <xf numFmtId="0" fontId="0" fillId="0" borderId="88" xfId="0" applyFont="1" applyFill="1" applyBorder="1" applyAlignment="1">
      <alignment vertical="center"/>
    </xf>
    <xf numFmtId="0" fontId="0" fillId="0" borderId="75" xfId="0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9" xfId="0" applyNumberFormat="1" applyFont="1" applyFill="1" applyBorder="1" applyAlignment="1">
      <alignment horizontal="center" vertical="center" shrinkToFit="1"/>
    </xf>
    <xf numFmtId="177" fontId="0" fillId="0" borderId="88" xfId="0" applyNumberFormat="1" applyFill="1" applyBorder="1" applyAlignment="1">
      <alignment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09" xfId="0" applyNumberFormat="1" applyFont="1" applyFill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6" xfId="0" applyNumberFormat="1" applyFont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55" xfId="0" applyNumberFormat="1" applyFont="1" applyFill="1" applyBorder="1" applyAlignment="1">
      <alignment horizontal="left" vertical="center" shrinkToFit="1"/>
    </xf>
    <xf numFmtId="177" fontId="0" fillId="0" borderId="162" xfId="0" applyNumberFormat="1" applyFont="1" applyFill="1" applyBorder="1" applyAlignment="1">
      <alignment horizontal="left" vertical="center" shrinkToFit="1"/>
    </xf>
    <xf numFmtId="177" fontId="0" fillId="0" borderId="163" xfId="0" applyNumberFormat="1" applyFont="1" applyFill="1" applyBorder="1" applyAlignment="1">
      <alignment horizontal="left" vertical="center" shrinkToFit="1"/>
    </xf>
    <xf numFmtId="0" fontId="0" fillId="0" borderId="42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6" borderId="47" xfId="0" applyFill="1" applyBorder="1" applyAlignment="1">
      <alignment horizontal="left" vertical="center"/>
    </xf>
    <xf numFmtId="0" fontId="0" fillId="6" borderId="63" xfId="0" applyFont="1" applyFill="1" applyBorder="1" applyAlignment="1">
      <alignment horizontal="left" vertical="center"/>
    </xf>
    <xf numFmtId="177" fontId="0" fillId="2" borderId="134" xfId="0" applyNumberFormat="1" applyFill="1" applyBorder="1" applyAlignment="1">
      <alignment horizontal="center" vertical="center" shrinkToFit="1"/>
    </xf>
    <xf numFmtId="177" fontId="0" fillId="2" borderId="135" xfId="0" applyNumberFormat="1" applyFill="1" applyBorder="1" applyAlignment="1">
      <alignment horizontal="center" vertical="center" shrinkToFit="1"/>
    </xf>
    <xf numFmtId="177" fontId="0" fillId="0" borderId="137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38" xfId="0" applyNumberFormat="1" applyBorder="1" applyAlignment="1">
      <alignment horizontal="center" vertical="center" textRotation="255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193" xfId="0" applyNumberFormat="1" applyFill="1" applyBorder="1" applyAlignment="1">
      <alignment horizontal="center" vertical="center" textRotation="255" shrinkToFit="1"/>
    </xf>
    <xf numFmtId="0" fontId="0" fillId="0" borderId="133" xfId="0" applyFill="1" applyBorder="1" applyAlignment="1">
      <alignment horizontal="center" vertical="center" textRotation="255" wrapText="1"/>
    </xf>
    <xf numFmtId="0" fontId="0" fillId="0" borderId="44" xfId="0" applyFill="1" applyBorder="1" applyAlignment="1">
      <alignment horizontal="center" vertical="center" textRotation="255" wrapText="1"/>
    </xf>
    <xf numFmtId="0" fontId="0" fillId="0" borderId="77" xfId="0" applyFill="1" applyBorder="1" applyAlignment="1">
      <alignment horizontal="center" vertical="center" textRotation="255" wrapTex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5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2" borderId="156" xfId="0" applyNumberFormat="1" applyFont="1" applyFill="1" applyBorder="1" applyAlignment="1">
      <alignment horizontal="center" vertical="center" shrinkToFit="1"/>
    </xf>
    <xf numFmtId="177" fontId="0" fillId="2" borderId="157" xfId="0" applyNumberFormat="1" applyFont="1" applyFill="1" applyBorder="1" applyAlignment="1">
      <alignment horizontal="center" vertical="center" shrinkToFit="1"/>
    </xf>
    <xf numFmtId="3" fontId="0" fillId="0" borderId="54" xfId="5" applyNumberFormat="1" applyFont="1" applyFill="1" applyBorder="1" applyAlignment="1">
      <alignment horizontal="center" vertical="center" shrinkToFit="1"/>
    </xf>
    <xf numFmtId="3" fontId="0" fillId="0" borderId="44" xfId="5" applyNumberFormat="1" applyFont="1" applyFill="1" applyBorder="1" applyAlignment="1">
      <alignment horizontal="center" vertical="center" shrinkToFit="1"/>
    </xf>
    <xf numFmtId="3" fontId="0" fillId="0" borderId="129" xfId="5" applyNumberFormat="1" applyFont="1" applyFill="1" applyBorder="1" applyAlignment="1">
      <alignment horizontal="center" vertical="center" shrinkToFit="1"/>
    </xf>
    <xf numFmtId="177" fontId="0" fillId="0" borderId="160" xfId="3" applyNumberFormat="1" applyFont="1" applyBorder="1" applyAlignment="1">
      <alignment horizontal="center" vertical="center" shrinkToFit="1"/>
    </xf>
    <xf numFmtId="177" fontId="0" fillId="0" borderId="105" xfId="3" applyNumberFormat="1" applyFont="1" applyBorder="1" applyAlignment="1">
      <alignment horizontal="center" vertical="center" shrinkToFit="1"/>
    </xf>
    <xf numFmtId="177" fontId="0" fillId="0" borderId="161" xfId="3" applyNumberFormat="1" applyFont="1" applyBorder="1" applyAlignment="1">
      <alignment horizontal="center" vertical="center" shrinkToFit="1"/>
    </xf>
    <xf numFmtId="177" fontId="0" fillId="0" borderId="147" xfId="3" applyNumberFormat="1" applyFont="1" applyBorder="1" applyAlignment="1">
      <alignment horizontal="center" vertical="center" shrinkToFit="1"/>
    </xf>
    <xf numFmtId="177" fontId="0" fillId="0" borderId="153" xfId="3" applyNumberFormat="1" applyFont="1" applyBorder="1" applyAlignment="1">
      <alignment horizontal="center" vertical="center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52" xfId="0" applyNumberFormat="1" applyFont="1" applyBorder="1" applyAlignment="1">
      <alignment horizontal="center" vertical="center" shrinkToFit="1"/>
    </xf>
    <xf numFmtId="176" fontId="0" fillId="0" borderId="126" xfId="0" applyNumberFormat="1" applyFont="1" applyBorder="1" applyAlignment="1">
      <alignment horizontal="center" vertical="center" shrinkToFit="1"/>
    </xf>
    <xf numFmtId="176" fontId="0" fillId="0" borderId="129" xfId="0" applyNumberFormat="1" applyFont="1" applyBorder="1" applyAlignment="1">
      <alignment horizontal="center" vertical="center" shrinkToFit="1"/>
    </xf>
    <xf numFmtId="176" fontId="0" fillId="0" borderId="127" xfId="0" applyNumberFormat="1" applyFont="1" applyBorder="1" applyAlignment="1">
      <alignment horizontal="center" vertical="center" shrinkToFit="1"/>
    </xf>
    <xf numFmtId="176" fontId="0" fillId="0" borderId="130" xfId="0" applyNumberFormat="1" applyFont="1" applyBorder="1" applyAlignment="1">
      <alignment horizontal="center" vertical="center" shrinkToFit="1"/>
    </xf>
    <xf numFmtId="176" fontId="0" fillId="0" borderId="106" xfId="0" applyNumberFormat="1" applyFont="1" applyBorder="1" applyAlignment="1">
      <alignment horizontal="center" vertical="center" textRotation="255" shrinkToFit="1"/>
    </xf>
    <xf numFmtId="176" fontId="0" fillId="0" borderId="128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6" fontId="0" fillId="0" borderId="139" xfId="0" applyNumberFormat="1" applyFont="1" applyBorder="1" applyAlignment="1">
      <alignment horizontal="center" vertical="center" textRotation="255" shrinkToFit="1"/>
    </xf>
    <xf numFmtId="176" fontId="0" fillId="0" borderId="120" xfId="0" applyNumberFormat="1" applyFont="1" applyBorder="1" applyAlignment="1">
      <alignment horizontal="center" vertical="center" textRotation="255" shrinkToFit="1"/>
    </xf>
    <xf numFmtId="176" fontId="0" fillId="0" borderId="125" xfId="0" applyNumberFormat="1" applyFont="1" applyBorder="1" applyAlignment="1">
      <alignment horizontal="center" vertical="center" textRotation="255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7" fontId="0" fillId="2" borderId="123" xfId="0" applyNumberFormat="1" applyFont="1" applyFill="1" applyBorder="1" applyAlignment="1">
      <alignment horizontal="center" vertical="center" shrinkToFit="1"/>
    </xf>
    <xf numFmtId="177" fontId="0" fillId="2" borderId="84" xfId="0" applyNumberFormat="1" applyFont="1" applyFill="1" applyBorder="1" applyAlignment="1">
      <alignment horizontal="center" vertical="center" shrinkToFit="1"/>
    </xf>
    <xf numFmtId="177" fontId="0" fillId="2" borderId="218" xfId="0" applyNumberFormat="1" applyFont="1" applyFill="1" applyBorder="1" applyAlignment="1">
      <alignment horizontal="center" vertical="center" shrinkToFit="1"/>
    </xf>
    <xf numFmtId="177" fontId="0" fillId="2" borderId="219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177" fontId="0" fillId="0" borderId="147" xfId="3" applyNumberFormat="1" applyFont="1" applyBorder="1" applyAlignment="1">
      <alignment horizontal="center" vertical="center" textRotation="255" shrinkToFit="1"/>
    </xf>
    <xf numFmtId="0" fontId="0" fillId="0" borderId="105" xfId="0" applyFont="1" applyBorder="1">
      <alignment vertical="center"/>
    </xf>
    <xf numFmtId="0" fontId="0" fillId="0" borderId="153" xfId="0" applyFont="1" applyBorder="1">
      <alignment vertical="center"/>
    </xf>
    <xf numFmtId="176" fontId="0" fillId="2" borderId="53" xfId="0" applyNumberFormat="1" applyFont="1" applyFill="1" applyBorder="1" applyAlignment="1">
      <alignment vertical="center" shrinkToFit="1"/>
    </xf>
    <xf numFmtId="176" fontId="0" fillId="0" borderId="53" xfId="0" applyNumberFormat="1" applyFont="1" applyBorder="1" applyAlignment="1">
      <alignment vertical="center"/>
    </xf>
    <xf numFmtId="176" fontId="0" fillId="2" borderId="220" xfId="0" applyNumberFormat="1" applyFont="1" applyFill="1" applyBorder="1" applyAlignment="1">
      <alignment horizontal="center" vertical="center" shrinkToFit="1"/>
    </xf>
    <xf numFmtId="176" fontId="0" fillId="2" borderId="219" xfId="0" applyNumberFormat="1" applyFont="1" applyFill="1" applyBorder="1" applyAlignment="1">
      <alignment horizontal="center" vertical="center" shrinkToFit="1"/>
    </xf>
    <xf numFmtId="176" fontId="0" fillId="0" borderId="34" xfId="0" applyNumberFormat="1" applyFont="1" applyBorder="1" applyAlignment="1">
      <alignment horizontal="center" vertical="center"/>
    </xf>
    <xf numFmtId="176" fontId="0" fillId="0" borderId="41" xfId="0" applyNumberFormat="1" applyFont="1" applyBorder="1" applyAlignment="1">
      <alignment horizontal="center" vertical="center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215" xfId="3" applyNumberFormat="1" applyFont="1" applyBorder="1" applyAlignment="1">
      <alignment horizontal="center"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7" fontId="0" fillId="0" borderId="150" xfId="3" applyNumberFormat="1" applyFont="1" applyBorder="1" applyAlignment="1">
      <alignment horizontal="center" vertical="center" textRotation="255" shrinkToFit="1"/>
    </xf>
    <xf numFmtId="177" fontId="0" fillId="0" borderId="98" xfId="3" applyNumberFormat="1" applyFont="1" applyBorder="1" applyAlignment="1">
      <alignment horizontal="center" vertical="center" textRotation="255" shrinkToFit="1"/>
    </xf>
    <xf numFmtId="176" fontId="1" fillId="0" borderId="213" xfId="3" applyNumberFormat="1" applyFont="1" applyFill="1" applyBorder="1" applyAlignment="1">
      <alignment vertical="center" shrinkToFit="1"/>
    </xf>
    <xf numFmtId="176" fontId="1" fillId="0" borderId="214" xfId="3" applyNumberFormat="1" applyFont="1" applyFill="1" applyBorder="1" applyAlignment="1">
      <alignment vertical="center" shrinkToFit="1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41" xfId="3" applyNumberFormat="1" applyFont="1" applyFill="1" applyBorder="1" applyAlignment="1">
      <alignment vertical="center" shrinkToFit="1"/>
    </xf>
    <xf numFmtId="176" fontId="0" fillId="0" borderId="34" xfId="0" applyNumberFormat="1" applyFont="1" applyFill="1" applyBorder="1" applyAlignment="1">
      <alignment vertical="center"/>
    </xf>
    <xf numFmtId="176" fontId="0" fillId="0" borderId="41" xfId="0" applyNumberFormat="1" applyFont="1" applyFill="1" applyBorder="1" applyAlignment="1">
      <alignment vertical="center"/>
    </xf>
    <xf numFmtId="176" fontId="0" fillId="2" borderId="212" xfId="0" applyNumberFormat="1" applyFont="1" applyFill="1" applyBorder="1" applyAlignment="1">
      <alignment vertical="center" shrinkToFit="1"/>
    </xf>
    <xf numFmtId="176" fontId="0" fillId="0" borderId="212" xfId="0" applyNumberFormat="1" applyFont="1" applyBorder="1" applyAlignment="1">
      <alignment vertical="center"/>
    </xf>
    <xf numFmtId="176" fontId="0" fillId="0" borderId="151" xfId="0" applyNumberFormat="1" applyFont="1" applyBorder="1" applyAlignment="1">
      <alignment vertical="center"/>
    </xf>
    <xf numFmtId="177" fontId="0" fillId="0" borderId="148" xfId="3" applyNumberFormat="1" applyFont="1" applyBorder="1" applyAlignment="1">
      <alignment horizontal="center" vertical="center" textRotation="255" shrinkToFit="1"/>
    </xf>
    <xf numFmtId="176" fontId="1" fillId="0" borderId="151" xfId="0" applyNumberFormat="1" applyFont="1" applyBorder="1" applyAlignment="1">
      <alignment vertical="center"/>
    </xf>
  </cellXfs>
  <cellStyles count="11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255730</xdr:colOff>
      <xdr:row>13</xdr:row>
      <xdr:rowOff>69273</xdr:rowOff>
    </xdr:from>
    <xdr:to>
      <xdr:col>15</xdr:col>
      <xdr:colOff>123825</xdr:colOff>
      <xdr:row>13</xdr:row>
      <xdr:rowOff>209550</xdr:rowOff>
    </xdr:to>
    <xdr:sp macro="" textlink="">
      <xdr:nvSpPr>
        <xdr:cNvPr id="2" name="円/楕円 1"/>
        <xdr:cNvSpPr/>
      </xdr:nvSpPr>
      <xdr:spPr>
        <a:xfrm>
          <a:off x="5761180" y="3183948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69057</xdr:colOff>
      <xdr:row>13</xdr:row>
      <xdr:rowOff>73559</xdr:rowOff>
    </xdr:from>
    <xdr:to>
      <xdr:col>18</xdr:col>
      <xdr:colOff>200025</xdr:colOff>
      <xdr:row>13</xdr:row>
      <xdr:rowOff>209549</xdr:rowOff>
    </xdr:to>
    <xdr:sp macro="" textlink="">
      <xdr:nvSpPr>
        <xdr:cNvPr id="3" name="正方形/長方形 2"/>
        <xdr:cNvSpPr/>
      </xdr:nvSpPr>
      <xdr:spPr>
        <a:xfrm flipV="1">
          <a:off x="6641307" y="3188234"/>
          <a:ext cx="130968" cy="13599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123825</xdr:colOff>
      <xdr:row>13</xdr:row>
      <xdr:rowOff>139412</xdr:rowOff>
    </xdr:from>
    <xdr:to>
      <xdr:col>18</xdr:col>
      <xdr:colOff>69057</xdr:colOff>
      <xdr:row>13</xdr:row>
      <xdr:rowOff>141554</xdr:rowOff>
    </xdr:to>
    <xdr:cxnSp macro="">
      <xdr:nvCxnSpPr>
        <xdr:cNvPr id="12" name="直線コネクタ 11"/>
        <xdr:cNvCxnSpPr>
          <a:stCxn id="2" idx="6"/>
          <a:endCxn id="3" idx="1"/>
        </xdr:cNvCxnSpPr>
      </xdr:nvCxnSpPr>
      <xdr:spPr>
        <a:xfrm>
          <a:off x="5895975" y="3254087"/>
          <a:ext cx="745332" cy="21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19049</xdr:colOff>
      <xdr:row>19</xdr:row>
      <xdr:rowOff>66675</xdr:rowOff>
    </xdr:from>
    <xdr:to>
      <xdr:col>34</xdr:col>
      <xdr:colOff>148572</xdr:colOff>
      <xdr:row>19</xdr:row>
      <xdr:rowOff>219074</xdr:rowOff>
    </xdr:to>
    <xdr:grpSp>
      <xdr:nvGrpSpPr>
        <xdr:cNvPr id="33" name="グループ化 32"/>
        <xdr:cNvGrpSpPr/>
      </xdr:nvGrpSpPr>
      <xdr:grpSpPr>
        <a:xfrm>
          <a:off x="10077449" y="4956175"/>
          <a:ext cx="929623" cy="152399"/>
          <a:chOff x="10125074" y="4476750"/>
          <a:chExt cx="885825" cy="142875"/>
        </a:xfrm>
      </xdr:grpSpPr>
      <xdr:sp macro="" textlink="">
        <xdr:nvSpPr>
          <xdr:cNvPr id="57" name="円/楕円 56"/>
          <xdr:cNvSpPr/>
        </xdr:nvSpPr>
        <xdr:spPr>
          <a:xfrm>
            <a:off x="10058399" y="4467225"/>
            <a:ext cx="129035" cy="142875"/>
          </a:xfrm>
          <a:prstGeom prst="ellipse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8" name="正方形/長方形 57"/>
          <xdr:cNvSpPr/>
        </xdr:nvSpPr>
        <xdr:spPr>
          <a:xfrm flipV="1">
            <a:off x="10862651" y="4481115"/>
            <a:ext cx="125371" cy="138509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9" name="直線コネクタ 58"/>
          <xdr:cNvCxnSpPr>
            <a:stCxn id="57" idx="6"/>
            <a:endCxn id="58" idx="1"/>
          </xdr:cNvCxnSpPr>
        </xdr:nvCxnSpPr>
        <xdr:spPr>
          <a:xfrm>
            <a:off x="10187434" y="4538663"/>
            <a:ext cx="675217" cy="11706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28575</xdr:colOff>
      <xdr:row>19</xdr:row>
      <xdr:rowOff>85725</xdr:rowOff>
    </xdr:from>
    <xdr:to>
      <xdr:col>22</xdr:col>
      <xdr:colOff>115745</xdr:colOff>
      <xdr:row>19</xdr:row>
      <xdr:rowOff>226002</xdr:rowOff>
    </xdr:to>
    <xdr:grpSp>
      <xdr:nvGrpSpPr>
        <xdr:cNvPr id="9" name="グループ化 8"/>
        <xdr:cNvGrpSpPr/>
      </xdr:nvGrpSpPr>
      <xdr:grpSpPr>
        <a:xfrm>
          <a:off x="6886575" y="4975225"/>
          <a:ext cx="887270" cy="140277"/>
          <a:chOff x="7715250" y="3448050"/>
          <a:chExt cx="925370" cy="140277"/>
        </a:xfrm>
      </xdr:grpSpPr>
      <xdr:sp macro="" textlink="">
        <xdr:nvSpPr>
          <xdr:cNvPr id="109" name="円/楕円 108"/>
          <xdr:cNvSpPr/>
        </xdr:nvSpPr>
        <xdr:spPr>
          <a:xfrm>
            <a:off x="7715250" y="3448050"/>
            <a:ext cx="134795" cy="140277"/>
          </a:xfrm>
          <a:prstGeom prst="ellipse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0" name="正方形/長方形 109"/>
          <xdr:cNvSpPr/>
        </xdr:nvSpPr>
        <xdr:spPr>
          <a:xfrm flipV="1">
            <a:off x="8471552" y="3452336"/>
            <a:ext cx="130968" cy="13599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1" name="直線コネクタ 110"/>
          <xdr:cNvCxnSpPr>
            <a:stCxn id="109" idx="6"/>
            <a:endCxn id="110" idx="1"/>
          </xdr:cNvCxnSpPr>
        </xdr:nvCxnSpPr>
        <xdr:spPr>
          <a:xfrm>
            <a:off x="7850045" y="3518189"/>
            <a:ext cx="621507" cy="2142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27</xdr:col>
      <xdr:colOff>0</xdr:colOff>
      <xdr:row>19</xdr:row>
      <xdr:rowOff>90010</xdr:rowOff>
    </xdr:from>
    <xdr:to>
      <xdr:col>29</xdr:col>
      <xdr:colOff>257175</xdr:colOff>
      <xdr:row>19</xdr:row>
      <xdr:rowOff>235527</xdr:rowOff>
    </xdr:to>
    <xdr:grpSp>
      <xdr:nvGrpSpPr>
        <xdr:cNvPr id="32" name="グループ化 31"/>
        <xdr:cNvGrpSpPr/>
      </xdr:nvGrpSpPr>
      <xdr:grpSpPr>
        <a:xfrm>
          <a:off x="8991600" y="4979510"/>
          <a:ext cx="790575" cy="145517"/>
          <a:chOff x="9001125" y="4467225"/>
          <a:chExt cx="819150" cy="140277"/>
        </a:xfrm>
      </xdr:grpSpPr>
      <xdr:sp macro="" textlink="">
        <xdr:nvSpPr>
          <xdr:cNvPr id="159" name="円/楕円 158"/>
          <xdr:cNvSpPr/>
        </xdr:nvSpPr>
        <xdr:spPr>
          <a:xfrm>
            <a:off x="8972550" y="4467225"/>
            <a:ext cx="134795" cy="140277"/>
          </a:xfrm>
          <a:prstGeom prst="ellipse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0" name="正方形/長方形 159"/>
          <xdr:cNvSpPr/>
        </xdr:nvSpPr>
        <xdr:spPr>
          <a:xfrm flipV="1">
            <a:off x="9639300" y="4461985"/>
            <a:ext cx="123825" cy="138589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1" name="直線コネクタ 160"/>
          <xdr:cNvCxnSpPr>
            <a:stCxn id="159" idx="6"/>
            <a:endCxn id="160" idx="1"/>
          </xdr:cNvCxnSpPr>
        </xdr:nvCxnSpPr>
        <xdr:spPr>
          <a:xfrm flipV="1">
            <a:off x="9107345" y="4531279"/>
            <a:ext cx="531955" cy="60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133350</xdr:colOff>
      <xdr:row>19</xdr:row>
      <xdr:rowOff>66675</xdr:rowOff>
    </xdr:from>
    <xdr:to>
      <xdr:col>25</xdr:col>
      <xdr:colOff>210995</xdr:colOff>
      <xdr:row>19</xdr:row>
      <xdr:rowOff>206952</xdr:rowOff>
    </xdr:to>
    <xdr:grpSp>
      <xdr:nvGrpSpPr>
        <xdr:cNvPr id="13" name="グループ化 12"/>
        <xdr:cNvGrpSpPr/>
      </xdr:nvGrpSpPr>
      <xdr:grpSpPr>
        <a:xfrm>
          <a:off x="7791450" y="4956175"/>
          <a:ext cx="877745" cy="140277"/>
          <a:chOff x="7915275" y="3686175"/>
          <a:chExt cx="925370" cy="140277"/>
        </a:xfrm>
      </xdr:grpSpPr>
      <xdr:sp macro="" textlink="">
        <xdr:nvSpPr>
          <xdr:cNvPr id="169" name="円/楕円 168"/>
          <xdr:cNvSpPr/>
        </xdr:nvSpPr>
        <xdr:spPr>
          <a:xfrm>
            <a:off x="7915275" y="3686175"/>
            <a:ext cx="134795" cy="140277"/>
          </a:xfrm>
          <a:prstGeom prst="ellipse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0" name="正方形/長方形 169"/>
          <xdr:cNvSpPr/>
        </xdr:nvSpPr>
        <xdr:spPr>
          <a:xfrm flipV="1">
            <a:off x="8662052" y="3690461"/>
            <a:ext cx="130968" cy="13599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1" name="直線コネクタ 170"/>
          <xdr:cNvCxnSpPr>
            <a:stCxn id="169" idx="6"/>
            <a:endCxn id="170" idx="1"/>
          </xdr:cNvCxnSpPr>
        </xdr:nvCxnSpPr>
        <xdr:spPr>
          <a:xfrm>
            <a:off x="8050070" y="3756314"/>
            <a:ext cx="611982" cy="2142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34</xdr:col>
      <xdr:colOff>200025</xdr:colOff>
      <xdr:row>19</xdr:row>
      <xdr:rowOff>76200</xdr:rowOff>
    </xdr:from>
    <xdr:to>
      <xdr:col>35</xdr:col>
      <xdr:colOff>68120</xdr:colOff>
      <xdr:row>19</xdr:row>
      <xdr:rowOff>216477</xdr:rowOff>
    </xdr:to>
    <xdr:sp macro="" textlink="">
      <xdr:nvSpPr>
        <xdr:cNvPr id="187" name="円/楕円 186"/>
        <xdr:cNvSpPr/>
      </xdr:nvSpPr>
      <xdr:spPr>
        <a:xfrm>
          <a:off x="11039475" y="4476750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76200</xdr:colOff>
      <xdr:row>19</xdr:row>
      <xdr:rowOff>85725</xdr:rowOff>
    </xdr:from>
    <xdr:to>
      <xdr:col>39</xdr:col>
      <xdr:colOff>200025</xdr:colOff>
      <xdr:row>19</xdr:row>
      <xdr:rowOff>219075</xdr:rowOff>
    </xdr:to>
    <xdr:sp macro="" textlink="">
      <xdr:nvSpPr>
        <xdr:cNvPr id="188" name="正方形/長方形 187"/>
        <xdr:cNvSpPr/>
      </xdr:nvSpPr>
      <xdr:spPr>
        <a:xfrm flipV="1">
          <a:off x="12249150" y="4486275"/>
          <a:ext cx="123825" cy="13335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68120</xdr:colOff>
      <xdr:row>19</xdr:row>
      <xdr:rowOff>146339</xdr:rowOff>
    </xdr:from>
    <xdr:to>
      <xdr:col>39</xdr:col>
      <xdr:colOff>76200</xdr:colOff>
      <xdr:row>19</xdr:row>
      <xdr:rowOff>152400</xdr:rowOff>
    </xdr:to>
    <xdr:cxnSp macro="">
      <xdr:nvCxnSpPr>
        <xdr:cNvPr id="189" name="直線コネクタ 188"/>
        <xdr:cNvCxnSpPr>
          <a:stCxn id="187" idx="6"/>
          <a:endCxn id="188" idx="1"/>
        </xdr:cNvCxnSpPr>
      </xdr:nvCxnSpPr>
      <xdr:spPr>
        <a:xfrm>
          <a:off x="11174270" y="4546889"/>
          <a:ext cx="1074880" cy="606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28576</xdr:colOff>
      <xdr:row>19</xdr:row>
      <xdr:rowOff>80486</xdr:rowOff>
    </xdr:from>
    <xdr:to>
      <xdr:col>18</xdr:col>
      <xdr:colOff>153845</xdr:colOff>
      <xdr:row>19</xdr:row>
      <xdr:rowOff>228600</xdr:rowOff>
    </xdr:to>
    <xdr:grpSp>
      <xdr:nvGrpSpPr>
        <xdr:cNvPr id="94" name="グループ化 93"/>
        <xdr:cNvGrpSpPr/>
      </xdr:nvGrpSpPr>
      <xdr:grpSpPr>
        <a:xfrm>
          <a:off x="5553076" y="4969986"/>
          <a:ext cx="1192069" cy="148114"/>
          <a:chOff x="5543550" y="4486275"/>
          <a:chExt cx="1068245" cy="149801"/>
        </a:xfrm>
      </xdr:grpSpPr>
      <xdr:sp macro="" textlink="">
        <xdr:nvSpPr>
          <xdr:cNvPr id="206" name="円/楕円 205"/>
          <xdr:cNvSpPr/>
        </xdr:nvSpPr>
        <xdr:spPr>
          <a:xfrm>
            <a:off x="5534026" y="4486275"/>
            <a:ext cx="144320" cy="142875"/>
          </a:xfrm>
          <a:prstGeom prst="ellipse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7" name="正方形/長方形 206"/>
          <xdr:cNvSpPr/>
        </xdr:nvSpPr>
        <xdr:spPr>
          <a:xfrm flipV="1">
            <a:off x="6595127" y="4481036"/>
            <a:ext cx="130968" cy="13599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08" name="直線コネクタ 207"/>
          <xdr:cNvCxnSpPr>
            <a:stCxn id="206" idx="6"/>
            <a:endCxn id="207" idx="1"/>
          </xdr:cNvCxnSpPr>
        </xdr:nvCxnSpPr>
        <xdr:spPr>
          <a:xfrm flipV="1">
            <a:off x="5678346" y="4549031"/>
            <a:ext cx="916781" cy="8682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41</xdr:col>
      <xdr:colOff>47626</xdr:colOff>
      <xdr:row>19</xdr:row>
      <xdr:rowOff>57150</xdr:rowOff>
    </xdr:from>
    <xdr:to>
      <xdr:col>41</xdr:col>
      <xdr:colOff>191946</xdr:colOff>
      <xdr:row>19</xdr:row>
      <xdr:rowOff>209550</xdr:rowOff>
    </xdr:to>
    <xdr:sp macro="" textlink="">
      <xdr:nvSpPr>
        <xdr:cNvPr id="247" name="円/楕円 246"/>
        <xdr:cNvSpPr/>
      </xdr:nvSpPr>
      <xdr:spPr>
        <a:xfrm>
          <a:off x="12753976" y="4457700"/>
          <a:ext cx="144320" cy="1524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191946</xdr:colOff>
      <xdr:row>19</xdr:row>
      <xdr:rowOff>133350</xdr:rowOff>
    </xdr:from>
    <xdr:to>
      <xdr:col>41</xdr:col>
      <xdr:colOff>247650</xdr:colOff>
      <xdr:row>19</xdr:row>
      <xdr:rowOff>133350</xdr:rowOff>
    </xdr:to>
    <xdr:cxnSp macro="">
      <xdr:nvCxnSpPr>
        <xdr:cNvPr id="248" name="直線コネクタ 247"/>
        <xdr:cNvCxnSpPr>
          <a:stCxn id="247" idx="6"/>
        </xdr:cNvCxnSpPr>
      </xdr:nvCxnSpPr>
      <xdr:spPr>
        <a:xfrm>
          <a:off x="12898296" y="4533900"/>
          <a:ext cx="557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19</xdr:row>
      <xdr:rowOff>85725</xdr:rowOff>
    </xdr:from>
    <xdr:to>
      <xdr:col>13</xdr:col>
      <xdr:colOff>140493</xdr:colOff>
      <xdr:row>19</xdr:row>
      <xdr:rowOff>221715</xdr:rowOff>
    </xdr:to>
    <xdr:sp macro="" textlink="">
      <xdr:nvSpPr>
        <xdr:cNvPr id="253" name="正方形/長方形 252"/>
        <xdr:cNvSpPr/>
      </xdr:nvSpPr>
      <xdr:spPr>
        <a:xfrm flipV="1">
          <a:off x="5248275" y="4486275"/>
          <a:ext cx="130968" cy="13599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</xdr:colOff>
      <xdr:row>19</xdr:row>
      <xdr:rowOff>152400</xdr:rowOff>
    </xdr:from>
    <xdr:to>
      <xdr:col>13</xdr:col>
      <xdr:colOff>9525</xdr:colOff>
      <xdr:row>19</xdr:row>
      <xdr:rowOff>153720</xdr:rowOff>
    </xdr:to>
    <xdr:cxnSp macro="">
      <xdr:nvCxnSpPr>
        <xdr:cNvPr id="254" name="直線コネクタ 253"/>
        <xdr:cNvCxnSpPr>
          <a:endCxn id="253" idx="1"/>
        </xdr:cNvCxnSpPr>
      </xdr:nvCxnSpPr>
      <xdr:spPr>
        <a:xfrm>
          <a:off x="3352800" y="4552950"/>
          <a:ext cx="1895475" cy="13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56428</xdr:colOff>
      <xdr:row>13</xdr:row>
      <xdr:rowOff>209550</xdr:rowOff>
    </xdr:from>
    <xdr:to>
      <xdr:col>19</xdr:col>
      <xdr:colOff>47502</xdr:colOff>
      <xdr:row>19</xdr:row>
      <xdr:rowOff>106268</xdr:rowOff>
    </xdr:to>
    <xdr:cxnSp macro="">
      <xdr:nvCxnSpPr>
        <xdr:cNvPr id="23" name="直線コネクタ 22"/>
        <xdr:cNvCxnSpPr>
          <a:stCxn id="2" idx="4"/>
          <a:endCxn id="109" idx="1"/>
        </xdr:cNvCxnSpPr>
      </xdr:nvCxnSpPr>
      <xdr:spPr>
        <a:xfrm>
          <a:off x="5828578" y="3324225"/>
          <a:ext cx="1057874" cy="118259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134541</xdr:colOff>
      <xdr:row>13</xdr:row>
      <xdr:rowOff>209549</xdr:rowOff>
    </xdr:from>
    <xdr:to>
      <xdr:col>22</xdr:col>
      <xdr:colOff>16426</xdr:colOff>
      <xdr:row>19</xdr:row>
      <xdr:rowOff>90011</xdr:rowOff>
    </xdr:to>
    <xdr:cxnSp macro="">
      <xdr:nvCxnSpPr>
        <xdr:cNvPr id="104" name="直線コネクタ 103"/>
        <xdr:cNvCxnSpPr>
          <a:stCxn id="3" idx="0"/>
          <a:endCxn id="110" idx="2"/>
        </xdr:cNvCxnSpPr>
      </xdr:nvCxnSpPr>
      <xdr:spPr>
        <a:xfrm>
          <a:off x="6706791" y="3324224"/>
          <a:ext cx="948685" cy="116633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134073</xdr:colOff>
      <xdr:row>13</xdr:row>
      <xdr:rowOff>216477</xdr:rowOff>
    </xdr:from>
    <xdr:to>
      <xdr:col>22</xdr:col>
      <xdr:colOff>152074</xdr:colOff>
      <xdr:row>19</xdr:row>
      <xdr:rowOff>87218</xdr:rowOff>
    </xdr:to>
    <xdr:cxnSp macro="">
      <xdr:nvCxnSpPr>
        <xdr:cNvPr id="107" name="直線コネクタ 106"/>
        <xdr:cNvCxnSpPr>
          <a:stCxn id="169" idx="1"/>
          <a:endCxn id="51" idx="4"/>
        </xdr:cNvCxnSpPr>
      </xdr:nvCxnSpPr>
      <xdr:spPr>
        <a:xfrm flipH="1" flipV="1">
          <a:off x="6973023" y="3331152"/>
          <a:ext cx="818101" cy="115661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126461</xdr:colOff>
      <xdr:row>13</xdr:row>
      <xdr:rowOff>216476</xdr:rowOff>
    </xdr:from>
    <xdr:to>
      <xdr:col>25</xdr:col>
      <xdr:colOff>103707</xdr:colOff>
      <xdr:row>19</xdr:row>
      <xdr:rowOff>70961</xdr:rowOff>
    </xdr:to>
    <xdr:cxnSp macro="">
      <xdr:nvCxnSpPr>
        <xdr:cNvPr id="112" name="直線コネクタ 111"/>
        <xdr:cNvCxnSpPr>
          <a:stCxn id="170" idx="2"/>
          <a:endCxn id="52" idx="0"/>
        </xdr:cNvCxnSpPr>
      </xdr:nvCxnSpPr>
      <xdr:spPr>
        <a:xfrm flipH="1" flipV="1">
          <a:off x="7765511" y="3331151"/>
          <a:ext cx="777346" cy="114036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201556</xdr:colOff>
      <xdr:row>13</xdr:row>
      <xdr:rowOff>219074</xdr:rowOff>
    </xdr:from>
    <xdr:to>
      <xdr:col>29</xdr:col>
      <xdr:colOff>142266</xdr:colOff>
      <xdr:row>19</xdr:row>
      <xdr:rowOff>84574</xdr:rowOff>
    </xdr:to>
    <xdr:cxnSp macro="">
      <xdr:nvCxnSpPr>
        <xdr:cNvPr id="113" name="直線コネクタ 112"/>
        <xdr:cNvCxnSpPr>
          <a:stCxn id="56" idx="0"/>
          <a:endCxn id="160" idx="2"/>
        </xdr:cNvCxnSpPr>
      </xdr:nvCxnSpPr>
      <xdr:spPr>
        <a:xfrm>
          <a:off x="8907406" y="3333749"/>
          <a:ext cx="740810" cy="115137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15</xdr:row>
      <xdr:rowOff>28575</xdr:rowOff>
    </xdr:from>
    <xdr:to>
      <xdr:col>13</xdr:col>
      <xdr:colOff>75009</xdr:colOff>
      <xdr:row>19</xdr:row>
      <xdr:rowOff>85725</xdr:rowOff>
    </xdr:to>
    <xdr:cxnSp macro="">
      <xdr:nvCxnSpPr>
        <xdr:cNvPr id="115" name="直線コネクタ 114"/>
        <xdr:cNvCxnSpPr>
          <a:endCxn id="253" idx="2"/>
        </xdr:cNvCxnSpPr>
      </xdr:nvCxnSpPr>
      <xdr:spPr>
        <a:xfrm>
          <a:off x="3362325" y="3657600"/>
          <a:ext cx="1951434" cy="82867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63325</xdr:colOff>
      <xdr:row>13</xdr:row>
      <xdr:rowOff>228599</xdr:rowOff>
    </xdr:from>
    <xdr:to>
      <xdr:col>34</xdr:col>
      <xdr:colOff>85887</xdr:colOff>
      <xdr:row>19</xdr:row>
      <xdr:rowOff>80565</xdr:rowOff>
    </xdr:to>
    <xdr:cxnSp macro="">
      <xdr:nvCxnSpPr>
        <xdr:cNvPr id="120" name="直線コネクタ 119"/>
        <xdr:cNvCxnSpPr>
          <a:stCxn id="67" idx="0"/>
          <a:endCxn id="58" idx="2"/>
        </xdr:cNvCxnSpPr>
      </xdr:nvCxnSpPr>
      <xdr:spPr>
        <a:xfrm>
          <a:off x="9835975" y="3343274"/>
          <a:ext cx="1089362" cy="113784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618</xdr:colOff>
      <xdr:row>13</xdr:row>
      <xdr:rowOff>219075</xdr:rowOff>
    </xdr:from>
    <xdr:to>
      <xdr:col>30</xdr:col>
      <xdr:colOff>235608</xdr:colOff>
      <xdr:row>19</xdr:row>
      <xdr:rowOff>78833</xdr:rowOff>
    </xdr:to>
    <xdr:cxnSp macro="">
      <xdr:nvCxnSpPr>
        <xdr:cNvPr id="122" name="直線コネクタ 121"/>
        <xdr:cNvCxnSpPr>
          <a:stCxn id="66" idx="4"/>
          <a:endCxn id="57" idx="1"/>
        </xdr:cNvCxnSpPr>
      </xdr:nvCxnSpPr>
      <xdr:spPr>
        <a:xfrm>
          <a:off x="9239868" y="3590925"/>
          <a:ext cx="768390" cy="140280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38718</xdr:colOff>
      <xdr:row>13</xdr:row>
      <xdr:rowOff>219075</xdr:rowOff>
    </xdr:from>
    <xdr:to>
      <xdr:col>26</xdr:col>
      <xdr:colOff>258174</xdr:colOff>
      <xdr:row>19</xdr:row>
      <xdr:rowOff>111320</xdr:rowOff>
    </xdr:to>
    <xdr:cxnSp macro="">
      <xdr:nvCxnSpPr>
        <xdr:cNvPr id="123" name="直線コネクタ 122"/>
        <xdr:cNvCxnSpPr>
          <a:stCxn id="55" idx="4"/>
          <a:endCxn id="159" idx="1"/>
        </xdr:cNvCxnSpPr>
      </xdr:nvCxnSpPr>
      <xdr:spPr>
        <a:xfrm>
          <a:off x="8211168" y="3333750"/>
          <a:ext cx="752856" cy="117812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66675</xdr:colOff>
      <xdr:row>13</xdr:row>
      <xdr:rowOff>76200</xdr:rowOff>
    </xdr:from>
    <xdr:to>
      <xdr:col>22</xdr:col>
      <xdr:colOff>191945</xdr:colOff>
      <xdr:row>13</xdr:row>
      <xdr:rowOff>216477</xdr:rowOff>
    </xdr:to>
    <xdr:grpSp>
      <xdr:nvGrpSpPr>
        <xdr:cNvPr id="50" name="グループ化 49"/>
        <xdr:cNvGrpSpPr/>
      </xdr:nvGrpSpPr>
      <xdr:grpSpPr>
        <a:xfrm>
          <a:off x="6924675" y="3441700"/>
          <a:ext cx="925370" cy="140277"/>
          <a:chOff x="5808805" y="3183948"/>
          <a:chExt cx="925370" cy="140277"/>
        </a:xfrm>
      </xdr:grpSpPr>
      <xdr:sp macro="" textlink="">
        <xdr:nvSpPr>
          <xdr:cNvPr id="51" name="円/楕円 50"/>
          <xdr:cNvSpPr/>
        </xdr:nvSpPr>
        <xdr:spPr>
          <a:xfrm>
            <a:off x="5808805" y="3183948"/>
            <a:ext cx="134795" cy="140277"/>
          </a:xfrm>
          <a:prstGeom prst="ellipse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" name="正方形/長方形 51"/>
          <xdr:cNvSpPr/>
        </xdr:nvSpPr>
        <xdr:spPr>
          <a:xfrm flipV="1">
            <a:off x="6603207" y="3188234"/>
            <a:ext cx="130968" cy="13599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3" name="直線コネクタ 52"/>
          <xdr:cNvCxnSpPr>
            <a:stCxn id="51" idx="6"/>
            <a:endCxn id="52" idx="1"/>
          </xdr:cNvCxnSpPr>
        </xdr:nvCxnSpPr>
        <xdr:spPr>
          <a:xfrm>
            <a:off x="5943600" y="3254087"/>
            <a:ext cx="659607" cy="2142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23</xdr:col>
      <xdr:colOff>238125</xdr:colOff>
      <xdr:row>13</xdr:row>
      <xdr:rowOff>76200</xdr:rowOff>
    </xdr:from>
    <xdr:to>
      <xdr:col>24</xdr:col>
      <xdr:colOff>106010</xdr:colOff>
      <xdr:row>13</xdr:row>
      <xdr:rowOff>219075</xdr:rowOff>
    </xdr:to>
    <xdr:sp macro="" textlink="">
      <xdr:nvSpPr>
        <xdr:cNvPr id="55" name="円/楕円 54"/>
        <xdr:cNvSpPr/>
      </xdr:nvSpPr>
      <xdr:spPr>
        <a:xfrm>
          <a:off x="8143875" y="3190875"/>
          <a:ext cx="134585" cy="1428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136174</xdr:colOff>
      <xdr:row>13</xdr:row>
      <xdr:rowOff>80565</xdr:rowOff>
    </xdr:from>
    <xdr:to>
      <xdr:col>27</xdr:col>
      <xdr:colOff>237</xdr:colOff>
      <xdr:row>13</xdr:row>
      <xdr:rowOff>219074</xdr:rowOff>
    </xdr:to>
    <xdr:sp macro="" textlink="">
      <xdr:nvSpPr>
        <xdr:cNvPr id="56" name="正方形/長方形 55"/>
        <xdr:cNvSpPr/>
      </xdr:nvSpPr>
      <xdr:spPr>
        <a:xfrm flipV="1">
          <a:off x="8842024" y="3195240"/>
          <a:ext cx="130763" cy="138509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106010</xdr:colOff>
      <xdr:row>13</xdr:row>
      <xdr:rowOff>147638</xdr:rowOff>
    </xdr:from>
    <xdr:to>
      <xdr:col>26</xdr:col>
      <xdr:colOff>136174</xdr:colOff>
      <xdr:row>13</xdr:row>
      <xdr:rowOff>149819</xdr:rowOff>
    </xdr:to>
    <xdr:cxnSp macro="">
      <xdr:nvCxnSpPr>
        <xdr:cNvPr id="60" name="直線コネクタ 59"/>
        <xdr:cNvCxnSpPr>
          <a:stCxn id="55" idx="6"/>
          <a:endCxn id="56" idx="1"/>
        </xdr:cNvCxnSpPr>
      </xdr:nvCxnSpPr>
      <xdr:spPr>
        <a:xfrm>
          <a:off x="8278460" y="3262313"/>
          <a:ext cx="563564" cy="218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200025</xdr:colOff>
      <xdr:row>13</xdr:row>
      <xdr:rowOff>76200</xdr:rowOff>
    </xdr:from>
    <xdr:to>
      <xdr:col>28</xdr:col>
      <xdr:colOff>67910</xdr:colOff>
      <xdr:row>13</xdr:row>
      <xdr:rowOff>219075</xdr:rowOff>
    </xdr:to>
    <xdr:sp macro="" textlink="">
      <xdr:nvSpPr>
        <xdr:cNvPr id="66" name="円/楕円 65"/>
        <xdr:cNvSpPr/>
      </xdr:nvSpPr>
      <xdr:spPr>
        <a:xfrm>
          <a:off x="9172575" y="3190875"/>
          <a:ext cx="134585" cy="1428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12349</xdr:colOff>
      <xdr:row>13</xdr:row>
      <xdr:rowOff>71039</xdr:rowOff>
    </xdr:from>
    <xdr:to>
      <xdr:col>30</xdr:col>
      <xdr:colOff>114300</xdr:colOff>
      <xdr:row>13</xdr:row>
      <xdr:rowOff>228599</xdr:rowOff>
    </xdr:to>
    <xdr:sp macro="" textlink="">
      <xdr:nvSpPr>
        <xdr:cNvPr id="67" name="正方形/長方形 66"/>
        <xdr:cNvSpPr/>
      </xdr:nvSpPr>
      <xdr:spPr>
        <a:xfrm flipV="1">
          <a:off x="9784999" y="3185714"/>
          <a:ext cx="101951" cy="15756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67910</xdr:colOff>
      <xdr:row>13</xdr:row>
      <xdr:rowOff>147638</xdr:rowOff>
    </xdr:from>
    <xdr:to>
      <xdr:col>30</xdr:col>
      <xdr:colOff>12349</xdr:colOff>
      <xdr:row>13</xdr:row>
      <xdr:rowOff>149819</xdr:rowOff>
    </xdr:to>
    <xdr:cxnSp macro="">
      <xdr:nvCxnSpPr>
        <xdr:cNvPr id="68" name="直線コネクタ 67"/>
        <xdr:cNvCxnSpPr>
          <a:stCxn id="66" idx="6"/>
          <a:endCxn id="67" idx="1"/>
        </xdr:cNvCxnSpPr>
      </xdr:nvCxnSpPr>
      <xdr:spPr>
        <a:xfrm>
          <a:off x="9307160" y="3262313"/>
          <a:ext cx="477839" cy="218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142875</xdr:colOff>
      <xdr:row>13</xdr:row>
      <xdr:rowOff>38100</xdr:rowOff>
    </xdr:from>
    <xdr:to>
      <xdr:col>35</xdr:col>
      <xdr:colOff>9762</xdr:colOff>
      <xdr:row>13</xdr:row>
      <xdr:rowOff>180975</xdr:rowOff>
    </xdr:to>
    <xdr:grpSp>
      <xdr:nvGrpSpPr>
        <xdr:cNvPr id="26" name="グループ化 25"/>
        <xdr:cNvGrpSpPr/>
      </xdr:nvGrpSpPr>
      <xdr:grpSpPr>
        <a:xfrm>
          <a:off x="10201275" y="3403600"/>
          <a:ext cx="933687" cy="142875"/>
          <a:chOff x="10182225" y="3171825"/>
          <a:chExt cx="923925" cy="142875"/>
        </a:xfrm>
      </xdr:grpSpPr>
      <xdr:sp macro="" textlink="">
        <xdr:nvSpPr>
          <xdr:cNvPr id="78" name="円/楕円 77"/>
          <xdr:cNvSpPr/>
        </xdr:nvSpPr>
        <xdr:spPr>
          <a:xfrm>
            <a:off x="10191750" y="3190875"/>
            <a:ext cx="134585" cy="142875"/>
          </a:xfrm>
          <a:prstGeom prst="ellipse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9" name="正方形/長方形 78"/>
          <xdr:cNvSpPr/>
        </xdr:nvSpPr>
        <xdr:spPr>
          <a:xfrm flipV="1">
            <a:off x="10994674" y="3195240"/>
            <a:ext cx="130763" cy="138509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0" name="直線コネクタ 79"/>
          <xdr:cNvCxnSpPr>
            <a:stCxn id="78" idx="6"/>
            <a:endCxn id="79" idx="1"/>
          </xdr:cNvCxnSpPr>
        </xdr:nvCxnSpPr>
        <xdr:spPr>
          <a:xfrm>
            <a:off x="10326335" y="3262313"/>
            <a:ext cx="668339" cy="218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35</xdr:col>
      <xdr:colOff>47726</xdr:colOff>
      <xdr:row>13</xdr:row>
      <xdr:rowOff>76200</xdr:rowOff>
    </xdr:from>
    <xdr:to>
      <xdr:col>35</xdr:col>
      <xdr:colOff>183733</xdr:colOff>
      <xdr:row>13</xdr:row>
      <xdr:rowOff>219075</xdr:rowOff>
    </xdr:to>
    <xdr:sp macro="" textlink="">
      <xdr:nvSpPr>
        <xdr:cNvPr id="86" name="円/楕円 85"/>
        <xdr:cNvSpPr/>
      </xdr:nvSpPr>
      <xdr:spPr>
        <a:xfrm>
          <a:off x="11153876" y="3190875"/>
          <a:ext cx="136007" cy="1428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201909</xdr:colOff>
      <xdr:row>13</xdr:row>
      <xdr:rowOff>90089</xdr:rowOff>
    </xdr:from>
    <xdr:to>
      <xdr:col>40</xdr:col>
      <xdr:colOff>57150</xdr:colOff>
      <xdr:row>13</xdr:row>
      <xdr:rowOff>219074</xdr:rowOff>
    </xdr:to>
    <xdr:sp macro="" textlink="">
      <xdr:nvSpPr>
        <xdr:cNvPr id="87" name="正方形/長方形 86"/>
        <xdr:cNvSpPr/>
      </xdr:nvSpPr>
      <xdr:spPr>
        <a:xfrm flipV="1">
          <a:off x="12374859" y="3204764"/>
          <a:ext cx="121941" cy="12898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183733</xdr:colOff>
      <xdr:row>13</xdr:row>
      <xdr:rowOff>147638</xdr:rowOff>
    </xdr:from>
    <xdr:to>
      <xdr:col>39</xdr:col>
      <xdr:colOff>201909</xdr:colOff>
      <xdr:row>13</xdr:row>
      <xdr:rowOff>154581</xdr:rowOff>
    </xdr:to>
    <xdr:cxnSp macro="">
      <xdr:nvCxnSpPr>
        <xdr:cNvPr id="88" name="直線コネクタ 87"/>
        <xdr:cNvCxnSpPr>
          <a:stCxn id="86" idx="6"/>
          <a:endCxn id="87" idx="1"/>
        </xdr:cNvCxnSpPr>
      </xdr:nvCxnSpPr>
      <xdr:spPr>
        <a:xfrm>
          <a:off x="11289883" y="3262313"/>
          <a:ext cx="1084976" cy="694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104775</xdr:colOff>
      <xdr:row>13</xdr:row>
      <xdr:rowOff>85725</xdr:rowOff>
    </xdr:from>
    <xdr:to>
      <xdr:col>12</xdr:col>
      <xdr:colOff>235743</xdr:colOff>
      <xdr:row>13</xdr:row>
      <xdr:rowOff>221715</xdr:rowOff>
    </xdr:to>
    <xdr:sp macro="" textlink="">
      <xdr:nvSpPr>
        <xdr:cNvPr id="96" name="正方形/長方形 95"/>
        <xdr:cNvSpPr/>
      </xdr:nvSpPr>
      <xdr:spPr>
        <a:xfrm flipV="1">
          <a:off x="5076825" y="3200400"/>
          <a:ext cx="130968" cy="13599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13</xdr:row>
      <xdr:rowOff>152400</xdr:rowOff>
    </xdr:from>
    <xdr:to>
      <xdr:col>12</xdr:col>
      <xdr:colOff>104775</xdr:colOff>
      <xdr:row>13</xdr:row>
      <xdr:rowOff>153720</xdr:rowOff>
    </xdr:to>
    <xdr:cxnSp macro="">
      <xdr:nvCxnSpPr>
        <xdr:cNvPr id="97" name="直線コネクタ 96"/>
        <xdr:cNvCxnSpPr>
          <a:endCxn id="96" idx="1"/>
        </xdr:cNvCxnSpPr>
      </xdr:nvCxnSpPr>
      <xdr:spPr>
        <a:xfrm>
          <a:off x="3343275" y="3267075"/>
          <a:ext cx="1733550" cy="13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85725</xdr:colOff>
      <xdr:row>13</xdr:row>
      <xdr:rowOff>85725</xdr:rowOff>
    </xdr:from>
    <xdr:to>
      <xdr:col>40</xdr:col>
      <xdr:colOff>220520</xdr:colOff>
      <xdr:row>13</xdr:row>
      <xdr:rowOff>226002</xdr:rowOff>
    </xdr:to>
    <xdr:sp macro="" textlink="">
      <xdr:nvSpPr>
        <xdr:cNvPr id="106" name="円/楕円 105"/>
        <xdr:cNvSpPr/>
      </xdr:nvSpPr>
      <xdr:spPr>
        <a:xfrm>
          <a:off x="12525375" y="3200400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220520</xdr:colOff>
      <xdr:row>13</xdr:row>
      <xdr:rowOff>152400</xdr:rowOff>
    </xdr:from>
    <xdr:to>
      <xdr:col>42</xdr:col>
      <xdr:colOff>9525</xdr:colOff>
      <xdr:row>13</xdr:row>
      <xdr:rowOff>155864</xdr:rowOff>
    </xdr:to>
    <xdr:cxnSp macro="">
      <xdr:nvCxnSpPr>
        <xdr:cNvPr id="108" name="直線コネクタ 107"/>
        <xdr:cNvCxnSpPr>
          <a:stCxn id="106" idx="6"/>
        </xdr:cNvCxnSpPr>
      </xdr:nvCxnSpPr>
      <xdr:spPr>
        <a:xfrm flipV="1">
          <a:off x="12660170" y="3267075"/>
          <a:ext cx="322405" cy="346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220505</xdr:colOff>
      <xdr:row>13</xdr:row>
      <xdr:rowOff>200025</xdr:rowOff>
    </xdr:from>
    <xdr:to>
      <xdr:col>34</xdr:col>
      <xdr:colOff>219765</xdr:colOff>
      <xdr:row>19</xdr:row>
      <xdr:rowOff>96743</xdr:rowOff>
    </xdr:to>
    <xdr:cxnSp macro="">
      <xdr:nvCxnSpPr>
        <xdr:cNvPr id="138" name="直線コネクタ 137"/>
        <xdr:cNvCxnSpPr>
          <a:stCxn id="78" idx="4"/>
          <a:endCxn id="187" idx="1"/>
        </xdr:cNvCxnSpPr>
      </xdr:nvCxnSpPr>
      <xdr:spPr>
        <a:xfrm>
          <a:off x="10259855" y="3314700"/>
          <a:ext cx="799360" cy="118259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229881</xdr:colOff>
      <xdr:row>13</xdr:row>
      <xdr:rowOff>200024</xdr:rowOff>
    </xdr:from>
    <xdr:to>
      <xdr:col>39</xdr:col>
      <xdr:colOff>138113</xdr:colOff>
      <xdr:row>19</xdr:row>
      <xdr:rowOff>85725</xdr:rowOff>
    </xdr:to>
    <xdr:cxnSp macro="">
      <xdr:nvCxnSpPr>
        <xdr:cNvPr id="141" name="直線コネクタ 140"/>
        <xdr:cNvCxnSpPr>
          <a:stCxn id="79" idx="0"/>
          <a:endCxn id="188" idx="2"/>
        </xdr:cNvCxnSpPr>
      </xdr:nvCxnSpPr>
      <xdr:spPr>
        <a:xfrm>
          <a:off x="11069331" y="3314699"/>
          <a:ext cx="1241732" cy="117157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115730</xdr:colOff>
      <xdr:row>13</xdr:row>
      <xdr:rowOff>219075</xdr:rowOff>
    </xdr:from>
    <xdr:to>
      <xdr:col>41</xdr:col>
      <xdr:colOff>68761</xdr:colOff>
      <xdr:row>19</xdr:row>
      <xdr:rowOff>79468</xdr:rowOff>
    </xdr:to>
    <xdr:cxnSp macro="">
      <xdr:nvCxnSpPr>
        <xdr:cNvPr id="146" name="直線コネクタ 145"/>
        <xdr:cNvCxnSpPr>
          <a:stCxn id="86" idx="4"/>
          <a:endCxn id="247" idx="1"/>
        </xdr:cNvCxnSpPr>
      </xdr:nvCxnSpPr>
      <xdr:spPr>
        <a:xfrm>
          <a:off x="11221880" y="3333750"/>
          <a:ext cx="1553231" cy="114626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262880</xdr:colOff>
      <xdr:row>13</xdr:row>
      <xdr:rowOff>219074</xdr:rowOff>
    </xdr:from>
    <xdr:to>
      <xdr:col>41</xdr:col>
      <xdr:colOff>238125</xdr:colOff>
      <xdr:row>15</xdr:row>
      <xdr:rowOff>19050</xdr:rowOff>
    </xdr:to>
    <xdr:cxnSp macro="">
      <xdr:nvCxnSpPr>
        <xdr:cNvPr id="150" name="直線コネクタ 149"/>
        <xdr:cNvCxnSpPr>
          <a:stCxn id="87" idx="0"/>
        </xdr:cNvCxnSpPr>
      </xdr:nvCxnSpPr>
      <xdr:spPr>
        <a:xfrm>
          <a:off x="12435830" y="3333749"/>
          <a:ext cx="508645" cy="31432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170259</xdr:colOff>
      <xdr:row>13</xdr:row>
      <xdr:rowOff>221715</xdr:rowOff>
    </xdr:from>
    <xdr:to>
      <xdr:col>18</xdr:col>
      <xdr:colOff>88361</xdr:colOff>
      <xdr:row>19</xdr:row>
      <xdr:rowOff>80486</xdr:rowOff>
    </xdr:to>
    <xdr:cxnSp macro="">
      <xdr:nvCxnSpPr>
        <xdr:cNvPr id="173" name="直線コネクタ 172"/>
        <xdr:cNvCxnSpPr>
          <a:stCxn id="96" idx="0"/>
          <a:endCxn id="207" idx="2"/>
        </xdr:cNvCxnSpPr>
      </xdr:nvCxnSpPr>
      <xdr:spPr>
        <a:xfrm>
          <a:off x="5142309" y="3336390"/>
          <a:ext cx="1518302" cy="114464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200780</xdr:colOff>
      <xdr:row>13</xdr:row>
      <xdr:rowOff>205459</xdr:rowOff>
    </xdr:from>
    <xdr:to>
      <xdr:col>41</xdr:col>
      <xdr:colOff>228600</xdr:colOff>
      <xdr:row>14</xdr:row>
      <xdr:rowOff>123825</xdr:rowOff>
    </xdr:to>
    <xdr:cxnSp macro="">
      <xdr:nvCxnSpPr>
        <xdr:cNvPr id="174" name="直線コネクタ 173"/>
        <xdr:cNvCxnSpPr>
          <a:stCxn id="106" idx="5"/>
        </xdr:cNvCxnSpPr>
      </xdr:nvCxnSpPr>
      <xdr:spPr>
        <a:xfrm>
          <a:off x="12640430" y="3320134"/>
          <a:ext cx="294520" cy="17554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14</xdr:row>
      <xdr:rowOff>104775</xdr:rowOff>
    </xdr:from>
    <xdr:to>
      <xdr:col>14</xdr:col>
      <xdr:colOff>49711</xdr:colOff>
      <xdr:row>19</xdr:row>
      <xdr:rowOff>106649</xdr:rowOff>
    </xdr:to>
    <xdr:cxnSp macro="">
      <xdr:nvCxnSpPr>
        <xdr:cNvPr id="180" name="直線コネクタ 179"/>
        <xdr:cNvCxnSpPr/>
      </xdr:nvCxnSpPr>
      <xdr:spPr>
        <a:xfrm>
          <a:off x="3352800" y="3733800"/>
          <a:ext cx="2202361" cy="128774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104776</xdr:colOff>
      <xdr:row>22</xdr:row>
      <xdr:rowOff>19050</xdr:rowOff>
    </xdr:from>
    <xdr:to>
      <xdr:col>7</xdr:col>
      <xdr:colOff>47626</xdr:colOff>
      <xdr:row>23</xdr:row>
      <xdr:rowOff>85725</xdr:rowOff>
    </xdr:to>
    <xdr:grpSp>
      <xdr:nvGrpSpPr>
        <xdr:cNvPr id="69" name="グループ化 68"/>
        <xdr:cNvGrpSpPr/>
      </xdr:nvGrpSpPr>
      <xdr:grpSpPr>
        <a:xfrm>
          <a:off x="3457576" y="5670550"/>
          <a:ext cx="209550" cy="320675"/>
          <a:chOff x="13649325" y="3800475"/>
          <a:chExt cx="247651" cy="352425"/>
        </a:xfrm>
      </xdr:grpSpPr>
      <xdr:sp macro="" textlink="">
        <xdr:nvSpPr>
          <xdr:cNvPr id="70" name="フローチャート : 論理積ゲート 69"/>
          <xdr:cNvSpPr/>
        </xdr:nvSpPr>
        <xdr:spPr>
          <a:xfrm rot="16200000">
            <a:off x="13694569" y="3850479"/>
            <a:ext cx="157161" cy="152401"/>
          </a:xfrm>
          <a:prstGeom prst="flowChartDelay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1" name="円弧 70"/>
          <xdr:cNvSpPr/>
        </xdr:nvSpPr>
        <xdr:spPr>
          <a:xfrm>
            <a:off x="13649325" y="3800475"/>
            <a:ext cx="247651" cy="352425"/>
          </a:xfrm>
          <a:prstGeom prst="arc">
            <a:avLst>
              <a:gd name="adj1" fmla="val 12418478"/>
              <a:gd name="adj2" fmla="val 19823098"/>
            </a:avLst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0</xdr:colOff>
      <xdr:row>22</xdr:row>
      <xdr:rowOff>57149</xdr:rowOff>
    </xdr:from>
    <xdr:to>
      <xdr:col>12</xdr:col>
      <xdr:colOff>190500</xdr:colOff>
      <xdr:row>22</xdr:row>
      <xdr:rowOff>219231</xdr:rowOff>
    </xdr:to>
    <xdr:grpSp>
      <xdr:nvGrpSpPr>
        <xdr:cNvPr id="72" name="グループ化 71"/>
        <xdr:cNvGrpSpPr/>
      </xdr:nvGrpSpPr>
      <xdr:grpSpPr>
        <a:xfrm>
          <a:off x="4991100" y="5708649"/>
          <a:ext cx="190500" cy="162082"/>
          <a:chOff x="13677900" y="2676524"/>
          <a:chExt cx="190500" cy="162082"/>
        </a:xfrm>
      </xdr:grpSpPr>
      <xdr:sp macro="" textlink="">
        <xdr:nvSpPr>
          <xdr:cNvPr id="73" name="フローチャート : 論理積ゲート 72"/>
          <xdr:cNvSpPr/>
        </xdr:nvSpPr>
        <xdr:spPr>
          <a:xfrm rot="16200000">
            <a:off x="13711239" y="2681286"/>
            <a:ext cx="161924" cy="152399"/>
          </a:xfrm>
          <a:prstGeom prst="flowChartDelay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4" name="フリーフォーム 73"/>
          <xdr:cNvSpPr/>
        </xdr:nvSpPr>
        <xdr:spPr>
          <a:xfrm>
            <a:off x="13677900" y="2695575"/>
            <a:ext cx="45719" cy="143031"/>
          </a:xfrm>
          <a:custGeom>
            <a:avLst/>
            <a:gdLst>
              <a:gd name="connsiteX0" fmla="*/ 95250 w 95250"/>
              <a:gd name="connsiteY0" fmla="*/ 0 h 171606"/>
              <a:gd name="connsiteX1" fmla="*/ 47625 w 95250"/>
              <a:gd name="connsiteY1" fmla="*/ 38100 h 171606"/>
              <a:gd name="connsiteX2" fmla="*/ 0 w 95250"/>
              <a:gd name="connsiteY2" fmla="*/ 161925 h 171606"/>
              <a:gd name="connsiteX3" fmla="*/ 28575 w 95250"/>
              <a:gd name="connsiteY3" fmla="*/ 142875 h 1716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5250" h="171606">
                <a:moveTo>
                  <a:pt x="95250" y="0"/>
                </a:moveTo>
                <a:cubicBezTo>
                  <a:pt x="79375" y="12700"/>
                  <a:pt x="54054" y="18813"/>
                  <a:pt x="47625" y="38100"/>
                </a:cubicBezTo>
                <a:cubicBezTo>
                  <a:pt x="1772" y="175659"/>
                  <a:pt x="91730" y="184858"/>
                  <a:pt x="0" y="161925"/>
                </a:cubicBezTo>
                <a:cubicBezTo>
                  <a:pt x="11770" y="126615"/>
                  <a:pt x="545" y="128860"/>
                  <a:pt x="28575" y="142875"/>
                </a:cubicBez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11907</xdr:colOff>
      <xdr:row>5</xdr:row>
      <xdr:rowOff>71437</xdr:rowOff>
    </xdr:from>
    <xdr:to>
      <xdr:col>12</xdr:col>
      <xdr:colOff>146702</xdr:colOff>
      <xdr:row>5</xdr:row>
      <xdr:rowOff>211714</xdr:rowOff>
    </xdr:to>
    <xdr:sp macro="" textlink="">
      <xdr:nvSpPr>
        <xdr:cNvPr id="3" name="円/楕円 2"/>
        <xdr:cNvSpPr/>
      </xdr:nvSpPr>
      <xdr:spPr>
        <a:xfrm>
          <a:off x="6072188" y="1333500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139557</xdr:colOff>
      <xdr:row>5</xdr:row>
      <xdr:rowOff>75723</xdr:rowOff>
    </xdr:from>
    <xdr:to>
      <xdr:col>15</xdr:col>
      <xdr:colOff>270525</xdr:colOff>
      <xdr:row>5</xdr:row>
      <xdr:rowOff>211713</xdr:rowOff>
    </xdr:to>
    <xdr:sp macro="" textlink="">
      <xdr:nvSpPr>
        <xdr:cNvPr id="4" name="正方形/長方形 3"/>
        <xdr:cNvSpPr/>
      </xdr:nvSpPr>
      <xdr:spPr>
        <a:xfrm flipV="1">
          <a:off x="7592870" y="1337786"/>
          <a:ext cx="130968" cy="13599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146702</xdr:colOff>
      <xdr:row>5</xdr:row>
      <xdr:rowOff>141576</xdr:rowOff>
    </xdr:from>
    <xdr:to>
      <xdr:col>15</xdr:col>
      <xdr:colOff>139557</xdr:colOff>
      <xdr:row>5</xdr:row>
      <xdr:rowOff>143718</xdr:rowOff>
    </xdr:to>
    <xdr:cxnSp macro="">
      <xdr:nvCxnSpPr>
        <xdr:cNvPr id="5" name="直線コネクタ 4"/>
        <xdr:cNvCxnSpPr>
          <a:stCxn id="3" idx="6"/>
          <a:endCxn id="4" idx="1"/>
        </xdr:cNvCxnSpPr>
      </xdr:nvCxnSpPr>
      <xdr:spPr>
        <a:xfrm>
          <a:off x="6206983" y="1403639"/>
          <a:ext cx="1385887" cy="21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107157</xdr:colOff>
      <xdr:row>5</xdr:row>
      <xdr:rowOff>83344</xdr:rowOff>
    </xdr:from>
    <xdr:to>
      <xdr:col>16</xdr:col>
      <xdr:colOff>236402</xdr:colOff>
      <xdr:row>5</xdr:row>
      <xdr:rowOff>223621</xdr:rowOff>
    </xdr:to>
    <xdr:sp macro="" textlink="">
      <xdr:nvSpPr>
        <xdr:cNvPr id="7" name="円/楕円 6"/>
        <xdr:cNvSpPr/>
      </xdr:nvSpPr>
      <xdr:spPr>
        <a:xfrm>
          <a:off x="8024813" y="1345407"/>
          <a:ext cx="12924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165570</xdr:colOff>
      <xdr:row>5</xdr:row>
      <xdr:rowOff>87629</xdr:rowOff>
    </xdr:from>
    <xdr:to>
      <xdr:col>19</xdr:col>
      <xdr:colOff>291146</xdr:colOff>
      <xdr:row>5</xdr:row>
      <xdr:rowOff>223619</xdr:rowOff>
    </xdr:to>
    <xdr:sp macro="" textlink="">
      <xdr:nvSpPr>
        <xdr:cNvPr id="8" name="正方形/長方形 7"/>
        <xdr:cNvSpPr/>
      </xdr:nvSpPr>
      <xdr:spPr>
        <a:xfrm flipV="1">
          <a:off x="9476258" y="1349692"/>
          <a:ext cx="125576" cy="13599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236402</xdr:colOff>
      <xdr:row>5</xdr:row>
      <xdr:rowOff>153483</xdr:rowOff>
    </xdr:from>
    <xdr:to>
      <xdr:col>19</xdr:col>
      <xdr:colOff>165570</xdr:colOff>
      <xdr:row>5</xdr:row>
      <xdr:rowOff>155624</xdr:rowOff>
    </xdr:to>
    <xdr:cxnSp macro="">
      <xdr:nvCxnSpPr>
        <xdr:cNvPr id="9" name="直線コネクタ 8"/>
        <xdr:cNvCxnSpPr>
          <a:stCxn id="7" idx="6"/>
          <a:endCxn id="8" idx="1"/>
        </xdr:cNvCxnSpPr>
      </xdr:nvCxnSpPr>
      <xdr:spPr>
        <a:xfrm>
          <a:off x="8154058" y="1415546"/>
          <a:ext cx="1322200" cy="21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205041</xdr:colOff>
      <xdr:row>5</xdr:row>
      <xdr:rowOff>211713</xdr:rowOff>
    </xdr:from>
    <xdr:to>
      <xdr:col>18</xdr:col>
      <xdr:colOff>419356</xdr:colOff>
      <xdr:row>7</xdr:row>
      <xdr:rowOff>73342</xdr:rowOff>
    </xdr:to>
    <xdr:cxnSp macro="">
      <xdr:nvCxnSpPr>
        <xdr:cNvPr id="15" name="直線コネクタ 14"/>
        <xdr:cNvCxnSpPr>
          <a:stCxn id="4" idx="0"/>
          <a:endCxn id="107" idx="2"/>
        </xdr:cNvCxnSpPr>
      </xdr:nvCxnSpPr>
      <xdr:spPr>
        <a:xfrm>
          <a:off x="7658354" y="1473776"/>
          <a:ext cx="1607346" cy="38550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35718</xdr:colOff>
      <xdr:row>5</xdr:row>
      <xdr:rowOff>71437</xdr:rowOff>
    </xdr:from>
    <xdr:to>
      <xdr:col>21</xdr:col>
      <xdr:colOff>163576</xdr:colOff>
      <xdr:row>5</xdr:row>
      <xdr:rowOff>211714</xdr:rowOff>
    </xdr:to>
    <xdr:sp macro="" textlink="">
      <xdr:nvSpPr>
        <xdr:cNvPr id="24" name="円/楕円 23"/>
        <xdr:cNvSpPr/>
      </xdr:nvSpPr>
      <xdr:spPr>
        <a:xfrm>
          <a:off x="10275093" y="1333500"/>
          <a:ext cx="127858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303530</xdr:colOff>
      <xdr:row>5</xdr:row>
      <xdr:rowOff>75724</xdr:rowOff>
    </xdr:from>
    <xdr:to>
      <xdr:col>23</xdr:col>
      <xdr:colOff>427758</xdr:colOff>
      <xdr:row>5</xdr:row>
      <xdr:rowOff>211714</xdr:rowOff>
    </xdr:to>
    <xdr:sp macro="" textlink="">
      <xdr:nvSpPr>
        <xdr:cNvPr id="25" name="正方形/長方形 24"/>
        <xdr:cNvSpPr/>
      </xdr:nvSpPr>
      <xdr:spPr>
        <a:xfrm flipV="1">
          <a:off x="11471593" y="1337787"/>
          <a:ext cx="124228" cy="13599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163576</xdr:colOff>
      <xdr:row>5</xdr:row>
      <xdr:rowOff>141576</xdr:rowOff>
    </xdr:from>
    <xdr:to>
      <xdr:col>23</xdr:col>
      <xdr:colOff>303530</xdr:colOff>
      <xdr:row>5</xdr:row>
      <xdr:rowOff>143719</xdr:rowOff>
    </xdr:to>
    <xdr:cxnSp macro="">
      <xdr:nvCxnSpPr>
        <xdr:cNvPr id="26" name="直線コネクタ 25"/>
        <xdr:cNvCxnSpPr>
          <a:stCxn id="24" idx="6"/>
          <a:endCxn id="25" idx="1"/>
        </xdr:cNvCxnSpPr>
      </xdr:nvCxnSpPr>
      <xdr:spPr>
        <a:xfrm>
          <a:off x="10402951" y="1403639"/>
          <a:ext cx="1068642" cy="214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321469</xdr:colOff>
      <xdr:row>5</xdr:row>
      <xdr:rowOff>83342</xdr:rowOff>
    </xdr:from>
    <xdr:to>
      <xdr:col>24</xdr:col>
      <xdr:colOff>456264</xdr:colOff>
      <xdr:row>5</xdr:row>
      <xdr:rowOff>223619</xdr:rowOff>
    </xdr:to>
    <xdr:sp macro="" textlink="">
      <xdr:nvSpPr>
        <xdr:cNvPr id="36" name="円/楕円 35"/>
        <xdr:cNvSpPr/>
      </xdr:nvSpPr>
      <xdr:spPr>
        <a:xfrm>
          <a:off x="11953875" y="134540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46689</xdr:colOff>
      <xdr:row>5</xdr:row>
      <xdr:rowOff>97153</xdr:rowOff>
    </xdr:from>
    <xdr:to>
      <xdr:col>27</xdr:col>
      <xdr:colOff>176212</xdr:colOff>
      <xdr:row>5</xdr:row>
      <xdr:rowOff>216692</xdr:rowOff>
    </xdr:to>
    <xdr:sp macro="" textlink="">
      <xdr:nvSpPr>
        <xdr:cNvPr id="37" name="正方形/長方形 36"/>
        <xdr:cNvSpPr/>
      </xdr:nvSpPr>
      <xdr:spPr>
        <a:xfrm flipV="1">
          <a:off x="13072127" y="1359216"/>
          <a:ext cx="129523" cy="119539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456264</xdr:colOff>
      <xdr:row>5</xdr:row>
      <xdr:rowOff>153481</xdr:rowOff>
    </xdr:from>
    <xdr:to>
      <xdr:col>27</xdr:col>
      <xdr:colOff>46689</xdr:colOff>
      <xdr:row>5</xdr:row>
      <xdr:rowOff>156922</xdr:rowOff>
    </xdr:to>
    <xdr:cxnSp macro="">
      <xdr:nvCxnSpPr>
        <xdr:cNvPr id="38" name="直線コネクタ 37"/>
        <xdr:cNvCxnSpPr>
          <a:stCxn id="36" idx="6"/>
          <a:endCxn id="37" idx="1"/>
        </xdr:cNvCxnSpPr>
      </xdr:nvCxnSpPr>
      <xdr:spPr>
        <a:xfrm>
          <a:off x="12088670" y="1415544"/>
          <a:ext cx="983457" cy="34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365644</xdr:colOff>
      <xdr:row>5</xdr:row>
      <xdr:rowOff>211714</xdr:rowOff>
    </xdr:from>
    <xdr:to>
      <xdr:col>26</xdr:col>
      <xdr:colOff>408070</xdr:colOff>
      <xdr:row>7</xdr:row>
      <xdr:rowOff>59533</xdr:rowOff>
    </xdr:to>
    <xdr:cxnSp macro="">
      <xdr:nvCxnSpPr>
        <xdr:cNvPr id="48" name="直線コネクタ 47"/>
        <xdr:cNvCxnSpPr>
          <a:stCxn id="25" idx="0"/>
          <a:endCxn id="109" idx="2"/>
        </xdr:cNvCxnSpPr>
      </xdr:nvCxnSpPr>
      <xdr:spPr>
        <a:xfrm>
          <a:off x="11533707" y="1473777"/>
          <a:ext cx="1435457" cy="37169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309564</xdr:colOff>
      <xdr:row>5</xdr:row>
      <xdr:rowOff>71437</xdr:rowOff>
    </xdr:from>
    <xdr:to>
      <xdr:col>28</xdr:col>
      <xdr:colOff>438599</xdr:colOff>
      <xdr:row>5</xdr:row>
      <xdr:rowOff>214312</xdr:rowOff>
    </xdr:to>
    <xdr:sp macro="" textlink="">
      <xdr:nvSpPr>
        <xdr:cNvPr id="67" name="円/楕円 66"/>
        <xdr:cNvSpPr/>
      </xdr:nvSpPr>
      <xdr:spPr>
        <a:xfrm>
          <a:off x="13799345" y="1333500"/>
          <a:ext cx="129035" cy="1428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333375</xdr:colOff>
      <xdr:row>5</xdr:row>
      <xdr:rowOff>71437</xdr:rowOff>
    </xdr:from>
    <xdr:to>
      <xdr:col>31</xdr:col>
      <xdr:colOff>448611</xdr:colOff>
      <xdr:row>5</xdr:row>
      <xdr:rowOff>202403</xdr:rowOff>
    </xdr:to>
    <xdr:sp macro="" textlink="">
      <xdr:nvSpPr>
        <xdr:cNvPr id="68" name="正方形/長方形 67"/>
        <xdr:cNvSpPr/>
      </xdr:nvSpPr>
      <xdr:spPr>
        <a:xfrm flipV="1">
          <a:off x="15216188" y="1333500"/>
          <a:ext cx="115236" cy="130966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438599</xdr:colOff>
      <xdr:row>5</xdr:row>
      <xdr:rowOff>136920</xdr:rowOff>
    </xdr:from>
    <xdr:to>
      <xdr:col>31</xdr:col>
      <xdr:colOff>333375</xdr:colOff>
      <xdr:row>5</xdr:row>
      <xdr:rowOff>142875</xdr:rowOff>
    </xdr:to>
    <xdr:cxnSp macro="">
      <xdr:nvCxnSpPr>
        <xdr:cNvPr id="69" name="直線コネクタ 68"/>
        <xdr:cNvCxnSpPr>
          <a:stCxn id="67" idx="6"/>
          <a:endCxn id="68" idx="1"/>
        </xdr:cNvCxnSpPr>
      </xdr:nvCxnSpPr>
      <xdr:spPr>
        <a:xfrm flipV="1">
          <a:off x="13928380" y="1398983"/>
          <a:ext cx="1287808" cy="595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119062</xdr:colOff>
      <xdr:row>5</xdr:row>
      <xdr:rowOff>71438</xdr:rowOff>
    </xdr:from>
    <xdr:to>
      <xdr:col>37</xdr:col>
      <xdr:colOff>273843</xdr:colOff>
      <xdr:row>5</xdr:row>
      <xdr:rowOff>214313</xdr:rowOff>
    </xdr:to>
    <xdr:sp macro="" textlink="">
      <xdr:nvSpPr>
        <xdr:cNvPr id="77" name="円/楕円 76"/>
        <xdr:cNvSpPr/>
      </xdr:nvSpPr>
      <xdr:spPr>
        <a:xfrm>
          <a:off x="17787937" y="1333501"/>
          <a:ext cx="154781" cy="1428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47625</xdr:colOff>
      <xdr:row>7</xdr:row>
      <xdr:rowOff>71436</xdr:rowOff>
    </xdr:from>
    <xdr:to>
      <xdr:col>10</xdr:col>
      <xdr:colOff>180351</xdr:colOff>
      <xdr:row>7</xdr:row>
      <xdr:rowOff>214311</xdr:rowOff>
    </xdr:to>
    <xdr:sp macro="" textlink="">
      <xdr:nvSpPr>
        <xdr:cNvPr id="78" name="正方形/長方形 77"/>
        <xdr:cNvSpPr/>
      </xdr:nvSpPr>
      <xdr:spPr>
        <a:xfrm flipV="1">
          <a:off x="5179219" y="1857374"/>
          <a:ext cx="132726" cy="14287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273843</xdr:colOff>
      <xdr:row>5</xdr:row>
      <xdr:rowOff>142875</xdr:rowOff>
    </xdr:from>
    <xdr:to>
      <xdr:col>39</xdr:col>
      <xdr:colOff>0</xdr:colOff>
      <xdr:row>5</xdr:row>
      <xdr:rowOff>142876</xdr:rowOff>
    </xdr:to>
    <xdr:cxnSp macro="">
      <xdr:nvCxnSpPr>
        <xdr:cNvPr id="79" name="直線コネクタ 78"/>
        <xdr:cNvCxnSpPr>
          <a:stCxn id="77" idx="6"/>
        </xdr:cNvCxnSpPr>
      </xdr:nvCxnSpPr>
      <xdr:spPr>
        <a:xfrm flipV="1">
          <a:off x="17942718" y="1404938"/>
          <a:ext cx="65484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196453</xdr:colOff>
      <xdr:row>5</xdr:row>
      <xdr:rowOff>214313</xdr:rowOff>
    </xdr:from>
    <xdr:to>
      <xdr:col>39</xdr:col>
      <xdr:colOff>23812</xdr:colOff>
      <xdr:row>5</xdr:row>
      <xdr:rowOff>250032</xdr:rowOff>
    </xdr:to>
    <xdr:cxnSp macro="">
      <xdr:nvCxnSpPr>
        <xdr:cNvPr id="85" name="直線コネクタ 84"/>
        <xdr:cNvCxnSpPr>
          <a:endCxn id="77" idx="4"/>
        </xdr:cNvCxnSpPr>
      </xdr:nvCxnSpPr>
      <xdr:spPr>
        <a:xfrm flipH="1" flipV="1">
          <a:off x="17865328" y="1476376"/>
          <a:ext cx="756047" cy="3571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166682</xdr:colOff>
      <xdr:row>5</xdr:row>
      <xdr:rowOff>71436</xdr:rowOff>
    </xdr:from>
    <xdr:to>
      <xdr:col>32</xdr:col>
      <xdr:colOff>297658</xdr:colOff>
      <xdr:row>5</xdr:row>
      <xdr:rowOff>214312</xdr:rowOff>
    </xdr:to>
    <xdr:sp macro="" textlink="">
      <xdr:nvSpPr>
        <xdr:cNvPr id="89" name="円/楕円 88"/>
        <xdr:cNvSpPr/>
      </xdr:nvSpPr>
      <xdr:spPr>
        <a:xfrm>
          <a:off x="15513838" y="1333499"/>
          <a:ext cx="130976" cy="142876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297658</xdr:colOff>
      <xdr:row>5</xdr:row>
      <xdr:rowOff>142874</xdr:rowOff>
    </xdr:from>
    <xdr:to>
      <xdr:col>36</xdr:col>
      <xdr:colOff>357188</xdr:colOff>
      <xdr:row>5</xdr:row>
      <xdr:rowOff>148827</xdr:rowOff>
    </xdr:to>
    <xdr:cxnSp macro="">
      <xdr:nvCxnSpPr>
        <xdr:cNvPr id="90" name="直線コネクタ 89"/>
        <xdr:cNvCxnSpPr>
          <a:stCxn id="89" idx="6"/>
          <a:endCxn id="64" idx="1"/>
        </xdr:cNvCxnSpPr>
      </xdr:nvCxnSpPr>
      <xdr:spPr>
        <a:xfrm>
          <a:off x="15644814" y="1404937"/>
          <a:ext cx="1916905" cy="595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261938</xdr:colOff>
      <xdr:row>5</xdr:row>
      <xdr:rowOff>71432</xdr:rowOff>
    </xdr:from>
    <xdr:to>
      <xdr:col>9</xdr:col>
      <xdr:colOff>440532</xdr:colOff>
      <xdr:row>5</xdr:row>
      <xdr:rowOff>226213</xdr:rowOff>
    </xdr:to>
    <xdr:sp macro="" textlink="">
      <xdr:nvSpPr>
        <xdr:cNvPr id="97" name="正方形/長方形 96"/>
        <xdr:cNvSpPr/>
      </xdr:nvSpPr>
      <xdr:spPr>
        <a:xfrm flipV="1">
          <a:off x="4929188" y="1333495"/>
          <a:ext cx="178594" cy="154781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11906</xdr:colOff>
      <xdr:row>5</xdr:row>
      <xdr:rowOff>148822</xdr:rowOff>
    </xdr:from>
    <xdr:to>
      <xdr:col>9</xdr:col>
      <xdr:colOff>261938</xdr:colOff>
      <xdr:row>5</xdr:row>
      <xdr:rowOff>154781</xdr:rowOff>
    </xdr:to>
    <xdr:cxnSp macro="">
      <xdr:nvCxnSpPr>
        <xdr:cNvPr id="98" name="直線コネクタ 97"/>
        <xdr:cNvCxnSpPr>
          <a:endCxn id="97" idx="1"/>
        </xdr:cNvCxnSpPr>
      </xdr:nvCxnSpPr>
      <xdr:spPr>
        <a:xfrm flipV="1">
          <a:off x="1893094" y="1410885"/>
          <a:ext cx="3036094" cy="595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23815</xdr:colOff>
      <xdr:row>7</xdr:row>
      <xdr:rowOff>47625</xdr:rowOff>
    </xdr:from>
    <xdr:to>
      <xdr:col>16</xdr:col>
      <xdr:colOff>158610</xdr:colOff>
      <xdr:row>7</xdr:row>
      <xdr:rowOff>187902</xdr:rowOff>
    </xdr:to>
    <xdr:sp macro="" textlink="">
      <xdr:nvSpPr>
        <xdr:cNvPr id="106" name="円/楕円 105"/>
        <xdr:cNvSpPr/>
      </xdr:nvSpPr>
      <xdr:spPr>
        <a:xfrm>
          <a:off x="7941471" y="1833563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353872</xdr:colOff>
      <xdr:row>7</xdr:row>
      <xdr:rowOff>73342</xdr:rowOff>
    </xdr:from>
    <xdr:to>
      <xdr:col>19</xdr:col>
      <xdr:colOff>20496</xdr:colOff>
      <xdr:row>7</xdr:row>
      <xdr:rowOff>209332</xdr:rowOff>
    </xdr:to>
    <xdr:sp macro="" textlink="">
      <xdr:nvSpPr>
        <xdr:cNvPr id="107" name="正方形/長方形 106"/>
        <xdr:cNvSpPr/>
      </xdr:nvSpPr>
      <xdr:spPr>
        <a:xfrm flipV="1">
          <a:off x="9200216" y="1859280"/>
          <a:ext cx="130968" cy="13599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158610</xdr:colOff>
      <xdr:row>7</xdr:row>
      <xdr:rowOff>117764</xdr:rowOff>
    </xdr:from>
    <xdr:to>
      <xdr:col>18</xdr:col>
      <xdr:colOff>353872</xdr:colOff>
      <xdr:row>7</xdr:row>
      <xdr:rowOff>141337</xdr:rowOff>
    </xdr:to>
    <xdr:cxnSp macro="">
      <xdr:nvCxnSpPr>
        <xdr:cNvPr id="108" name="直線コネクタ 107"/>
        <xdr:cNvCxnSpPr>
          <a:stCxn id="106" idx="6"/>
          <a:endCxn id="107" idx="1"/>
        </xdr:cNvCxnSpPr>
      </xdr:nvCxnSpPr>
      <xdr:spPr>
        <a:xfrm>
          <a:off x="8076266" y="1903702"/>
          <a:ext cx="1123950" cy="2357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126962</xdr:colOff>
      <xdr:row>5</xdr:row>
      <xdr:rowOff>191171</xdr:rowOff>
    </xdr:from>
    <xdr:to>
      <xdr:col>16</xdr:col>
      <xdr:colOff>43555</xdr:colOff>
      <xdr:row>7</xdr:row>
      <xdr:rowOff>68168</xdr:rowOff>
    </xdr:to>
    <xdr:cxnSp macro="">
      <xdr:nvCxnSpPr>
        <xdr:cNvPr id="122" name="直線コネクタ 121"/>
        <xdr:cNvCxnSpPr>
          <a:stCxn id="3" idx="5"/>
          <a:endCxn id="106" idx="1"/>
        </xdr:cNvCxnSpPr>
      </xdr:nvCxnSpPr>
      <xdr:spPr>
        <a:xfrm>
          <a:off x="6187243" y="1453234"/>
          <a:ext cx="1773968" cy="40087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357188</xdr:colOff>
      <xdr:row>5</xdr:row>
      <xdr:rowOff>83344</xdr:rowOff>
    </xdr:from>
    <xdr:to>
      <xdr:col>37</xdr:col>
      <xdr:colOff>8080</xdr:colOff>
      <xdr:row>5</xdr:row>
      <xdr:rowOff>214310</xdr:rowOff>
    </xdr:to>
    <xdr:sp macro="" textlink="">
      <xdr:nvSpPr>
        <xdr:cNvPr id="64" name="正方形/長方形 63"/>
        <xdr:cNvSpPr/>
      </xdr:nvSpPr>
      <xdr:spPr>
        <a:xfrm flipV="1">
          <a:off x="17561719" y="1345407"/>
          <a:ext cx="115236" cy="130966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273843</xdr:colOff>
      <xdr:row>7</xdr:row>
      <xdr:rowOff>71437</xdr:rowOff>
    </xdr:from>
    <xdr:to>
      <xdr:col>22</xdr:col>
      <xdr:colOff>268451</xdr:colOff>
      <xdr:row>7</xdr:row>
      <xdr:rowOff>211714</xdr:rowOff>
    </xdr:to>
    <xdr:grpSp>
      <xdr:nvGrpSpPr>
        <xdr:cNvPr id="76" name="グループ化 75"/>
        <xdr:cNvGrpSpPr/>
      </xdr:nvGrpSpPr>
      <xdr:grpSpPr>
        <a:xfrm>
          <a:off x="9697243" y="1849437"/>
          <a:ext cx="1404308" cy="140277"/>
          <a:chOff x="9584531" y="1857375"/>
          <a:chExt cx="1387639" cy="140277"/>
        </a:xfrm>
      </xdr:grpSpPr>
      <xdr:sp macro="" textlink="">
        <xdr:nvSpPr>
          <xdr:cNvPr id="88" name="円/楕円 87"/>
          <xdr:cNvSpPr/>
        </xdr:nvSpPr>
        <xdr:spPr>
          <a:xfrm>
            <a:off x="9584531" y="1857375"/>
            <a:ext cx="129245" cy="140277"/>
          </a:xfrm>
          <a:prstGeom prst="ellipse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2" name="正方形/長方形 91"/>
          <xdr:cNvSpPr/>
        </xdr:nvSpPr>
        <xdr:spPr>
          <a:xfrm flipV="1">
            <a:off x="10846594" y="1857376"/>
            <a:ext cx="125576" cy="13599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3" name="直線コネクタ 92"/>
          <xdr:cNvCxnSpPr>
            <a:stCxn id="88" idx="6"/>
            <a:endCxn id="92" idx="1"/>
          </xdr:cNvCxnSpPr>
        </xdr:nvCxnSpPr>
        <xdr:spPr>
          <a:xfrm flipV="1">
            <a:off x="9713776" y="1925371"/>
            <a:ext cx="1132818" cy="214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11907</xdr:colOff>
      <xdr:row>7</xdr:row>
      <xdr:rowOff>59532</xdr:rowOff>
    </xdr:from>
    <xdr:to>
      <xdr:col>27</xdr:col>
      <xdr:colOff>6514</xdr:colOff>
      <xdr:row>7</xdr:row>
      <xdr:rowOff>199809</xdr:rowOff>
    </xdr:to>
    <xdr:grpSp>
      <xdr:nvGrpSpPr>
        <xdr:cNvPr id="104" name="グループ化 103"/>
        <xdr:cNvGrpSpPr/>
      </xdr:nvGrpSpPr>
      <xdr:grpSpPr>
        <a:xfrm>
          <a:off x="11784807" y="1837532"/>
          <a:ext cx="1404307" cy="140277"/>
          <a:chOff x="9584531" y="1857375"/>
          <a:chExt cx="1387639" cy="140277"/>
        </a:xfrm>
      </xdr:grpSpPr>
      <xdr:sp macro="" textlink="">
        <xdr:nvSpPr>
          <xdr:cNvPr id="105" name="円/楕円 104"/>
          <xdr:cNvSpPr/>
        </xdr:nvSpPr>
        <xdr:spPr>
          <a:xfrm>
            <a:off x="9584531" y="1857375"/>
            <a:ext cx="129245" cy="140277"/>
          </a:xfrm>
          <a:prstGeom prst="ellipse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9" name="正方形/長方形 108"/>
          <xdr:cNvSpPr/>
        </xdr:nvSpPr>
        <xdr:spPr>
          <a:xfrm flipV="1">
            <a:off x="10846594" y="1857376"/>
            <a:ext cx="125576" cy="13599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0" name="直線コネクタ 109"/>
          <xdr:cNvCxnSpPr>
            <a:stCxn id="105" idx="6"/>
            <a:endCxn id="109" idx="1"/>
          </xdr:cNvCxnSpPr>
        </xdr:nvCxnSpPr>
        <xdr:spPr>
          <a:xfrm flipV="1">
            <a:off x="9713776" y="1925371"/>
            <a:ext cx="1132818" cy="214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28</xdr:col>
      <xdr:colOff>59532</xdr:colOff>
      <xdr:row>7</xdr:row>
      <xdr:rowOff>59531</xdr:rowOff>
    </xdr:from>
    <xdr:to>
      <xdr:col>28</xdr:col>
      <xdr:colOff>188777</xdr:colOff>
      <xdr:row>7</xdr:row>
      <xdr:rowOff>199808</xdr:rowOff>
    </xdr:to>
    <xdr:sp macro="" textlink="">
      <xdr:nvSpPr>
        <xdr:cNvPr id="115" name="円/楕円 114"/>
        <xdr:cNvSpPr/>
      </xdr:nvSpPr>
      <xdr:spPr>
        <a:xfrm>
          <a:off x="13549313" y="1845469"/>
          <a:ext cx="12924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35719</xdr:colOff>
      <xdr:row>7</xdr:row>
      <xdr:rowOff>59532</xdr:rowOff>
    </xdr:from>
    <xdr:to>
      <xdr:col>31</xdr:col>
      <xdr:colOff>161295</xdr:colOff>
      <xdr:row>7</xdr:row>
      <xdr:rowOff>195522</xdr:rowOff>
    </xdr:to>
    <xdr:sp macro="" textlink="">
      <xdr:nvSpPr>
        <xdr:cNvPr id="116" name="正方形/長方形 115"/>
        <xdr:cNvSpPr/>
      </xdr:nvSpPr>
      <xdr:spPr>
        <a:xfrm flipV="1">
          <a:off x="14918532" y="1845470"/>
          <a:ext cx="125576" cy="13599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188777</xdr:colOff>
      <xdr:row>7</xdr:row>
      <xdr:rowOff>127527</xdr:rowOff>
    </xdr:from>
    <xdr:to>
      <xdr:col>31</xdr:col>
      <xdr:colOff>35719</xdr:colOff>
      <xdr:row>7</xdr:row>
      <xdr:rowOff>129670</xdr:rowOff>
    </xdr:to>
    <xdr:cxnSp macro="">
      <xdr:nvCxnSpPr>
        <xdr:cNvPr id="117" name="直線コネクタ 116"/>
        <xdr:cNvCxnSpPr>
          <a:stCxn id="115" idx="6"/>
          <a:endCxn id="116" idx="1"/>
        </xdr:cNvCxnSpPr>
      </xdr:nvCxnSpPr>
      <xdr:spPr>
        <a:xfrm flipV="1">
          <a:off x="13678558" y="1913465"/>
          <a:ext cx="1239974" cy="214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345280</xdr:colOff>
      <xdr:row>7</xdr:row>
      <xdr:rowOff>59531</xdr:rowOff>
    </xdr:from>
    <xdr:to>
      <xdr:col>32</xdr:col>
      <xdr:colOff>10182</xdr:colOff>
      <xdr:row>7</xdr:row>
      <xdr:rowOff>199808</xdr:rowOff>
    </xdr:to>
    <xdr:sp macro="" textlink="">
      <xdr:nvSpPr>
        <xdr:cNvPr id="124" name="円/楕円 123"/>
        <xdr:cNvSpPr/>
      </xdr:nvSpPr>
      <xdr:spPr>
        <a:xfrm>
          <a:off x="15228093" y="1845469"/>
          <a:ext cx="12924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226219</xdr:colOff>
      <xdr:row>7</xdr:row>
      <xdr:rowOff>71438</xdr:rowOff>
    </xdr:from>
    <xdr:to>
      <xdr:col>36</xdr:col>
      <xdr:colOff>351795</xdr:colOff>
      <xdr:row>7</xdr:row>
      <xdr:rowOff>207428</xdr:rowOff>
    </xdr:to>
    <xdr:sp macro="" textlink="">
      <xdr:nvSpPr>
        <xdr:cNvPr id="125" name="正方形/長方形 124"/>
        <xdr:cNvSpPr/>
      </xdr:nvSpPr>
      <xdr:spPr>
        <a:xfrm flipV="1">
          <a:off x="17430750" y="1857376"/>
          <a:ext cx="125576" cy="13599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10182</xdr:colOff>
      <xdr:row>7</xdr:row>
      <xdr:rowOff>129670</xdr:rowOff>
    </xdr:from>
    <xdr:to>
      <xdr:col>36</xdr:col>
      <xdr:colOff>226219</xdr:colOff>
      <xdr:row>7</xdr:row>
      <xdr:rowOff>139433</xdr:rowOff>
    </xdr:to>
    <xdr:cxnSp macro="">
      <xdr:nvCxnSpPr>
        <xdr:cNvPr id="126" name="直線コネクタ 125"/>
        <xdr:cNvCxnSpPr>
          <a:stCxn id="124" idx="6"/>
          <a:endCxn id="125" idx="1"/>
        </xdr:cNvCxnSpPr>
      </xdr:nvCxnSpPr>
      <xdr:spPr>
        <a:xfrm>
          <a:off x="15357338" y="1915608"/>
          <a:ext cx="2073412" cy="976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250030</xdr:colOff>
      <xdr:row>7</xdr:row>
      <xdr:rowOff>59531</xdr:rowOff>
    </xdr:from>
    <xdr:to>
      <xdr:col>11</xdr:col>
      <xdr:colOff>379275</xdr:colOff>
      <xdr:row>7</xdr:row>
      <xdr:rowOff>199808</xdr:rowOff>
    </xdr:to>
    <xdr:sp macro="" textlink="">
      <xdr:nvSpPr>
        <xdr:cNvPr id="132" name="円/楕円 131"/>
        <xdr:cNvSpPr/>
      </xdr:nvSpPr>
      <xdr:spPr>
        <a:xfrm>
          <a:off x="5845968" y="1845469"/>
          <a:ext cx="12924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47624</xdr:colOff>
      <xdr:row>7</xdr:row>
      <xdr:rowOff>59532</xdr:rowOff>
    </xdr:from>
    <xdr:to>
      <xdr:col>15</xdr:col>
      <xdr:colOff>173200</xdr:colOff>
      <xdr:row>7</xdr:row>
      <xdr:rowOff>195522</xdr:rowOff>
    </xdr:to>
    <xdr:sp macro="" textlink="">
      <xdr:nvSpPr>
        <xdr:cNvPr id="133" name="正方形/長方形 132"/>
        <xdr:cNvSpPr/>
      </xdr:nvSpPr>
      <xdr:spPr>
        <a:xfrm flipV="1">
          <a:off x="7500937" y="1845470"/>
          <a:ext cx="125576" cy="13599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379275</xdr:colOff>
      <xdr:row>7</xdr:row>
      <xdr:rowOff>127527</xdr:rowOff>
    </xdr:from>
    <xdr:to>
      <xdr:col>15</xdr:col>
      <xdr:colOff>47624</xdr:colOff>
      <xdr:row>7</xdr:row>
      <xdr:rowOff>129670</xdr:rowOff>
    </xdr:to>
    <xdr:cxnSp macro="">
      <xdr:nvCxnSpPr>
        <xdr:cNvPr id="134" name="直線コネクタ 133"/>
        <xdr:cNvCxnSpPr>
          <a:stCxn id="132" idx="6"/>
          <a:endCxn id="133" idx="1"/>
        </xdr:cNvCxnSpPr>
      </xdr:nvCxnSpPr>
      <xdr:spPr>
        <a:xfrm flipV="1">
          <a:off x="5975213" y="1913465"/>
          <a:ext cx="1525724" cy="214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83344</xdr:colOff>
      <xdr:row>7</xdr:row>
      <xdr:rowOff>47625</xdr:rowOff>
    </xdr:from>
    <xdr:to>
      <xdr:col>38</xdr:col>
      <xdr:colOff>238125</xdr:colOff>
      <xdr:row>7</xdr:row>
      <xdr:rowOff>190500</xdr:rowOff>
    </xdr:to>
    <xdr:sp macro="" textlink="">
      <xdr:nvSpPr>
        <xdr:cNvPr id="136" name="円/楕円 135"/>
        <xdr:cNvSpPr/>
      </xdr:nvSpPr>
      <xdr:spPr>
        <a:xfrm>
          <a:off x="18216563" y="1833563"/>
          <a:ext cx="154781" cy="1428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238125</xdr:colOff>
      <xdr:row>7</xdr:row>
      <xdr:rowOff>119062</xdr:rowOff>
    </xdr:from>
    <xdr:to>
      <xdr:col>39</xdr:col>
      <xdr:colOff>35718</xdr:colOff>
      <xdr:row>7</xdr:row>
      <xdr:rowOff>119063</xdr:rowOff>
    </xdr:to>
    <xdr:cxnSp macro="">
      <xdr:nvCxnSpPr>
        <xdr:cNvPr id="138" name="直線コネクタ 137"/>
        <xdr:cNvCxnSpPr>
          <a:stCxn id="136" idx="6"/>
        </xdr:cNvCxnSpPr>
      </xdr:nvCxnSpPr>
      <xdr:spPr>
        <a:xfrm flipV="1">
          <a:off x="18371344" y="1905000"/>
          <a:ext cx="261937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7</xdr:row>
      <xdr:rowOff>142873</xdr:rowOff>
    </xdr:from>
    <xdr:to>
      <xdr:col>10</xdr:col>
      <xdr:colOff>47625</xdr:colOff>
      <xdr:row>7</xdr:row>
      <xdr:rowOff>154781</xdr:rowOff>
    </xdr:to>
    <xdr:cxnSp macro="">
      <xdr:nvCxnSpPr>
        <xdr:cNvPr id="141" name="直線コネクタ 140"/>
        <xdr:cNvCxnSpPr>
          <a:endCxn id="78" idx="1"/>
        </xdr:cNvCxnSpPr>
      </xdr:nvCxnSpPr>
      <xdr:spPr>
        <a:xfrm flipV="1">
          <a:off x="1893094" y="1928811"/>
          <a:ext cx="3286125" cy="1190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171780</xdr:colOff>
      <xdr:row>5</xdr:row>
      <xdr:rowOff>223621</xdr:rowOff>
    </xdr:from>
    <xdr:to>
      <xdr:col>19</xdr:col>
      <xdr:colOff>292770</xdr:colOff>
      <xdr:row>7</xdr:row>
      <xdr:rowOff>91980</xdr:rowOff>
    </xdr:to>
    <xdr:cxnSp macro="">
      <xdr:nvCxnSpPr>
        <xdr:cNvPr id="152" name="直線コネクタ 151"/>
        <xdr:cNvCxnSpPr>
          <a:stCxn id="7" idx="4"/>
          <a:endCxn id="88" idx="1"/>
        </xdr:cNvCxnSpPr>
      </xdr:nvCxnSpPr>
      <xdr:spPr>
        <a:xfrm>
          <a:off x="8089436" y="1485684"/>
          <a:ext cx="1514022" cy="39223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228358</xdr:colOff>
      <xdr:row>5</xdr:row>
      <xdr:rowOff>223619</xdr:rowOff>
    </xdr:from>
    <xdr:to>
      <xdr:col>22</xdr:col>
      <xdr:colOff>205663</xdr:colOff>
      <xdr:row>7</xdr:row>
      <xdr:rowOff>71438</xdr:rowOff>
    </xdr:to>
    <xdr:cxnSp macro="">
      <xdr:nvCxnSpPr>
        <xdr:cNvPr id="156" name="直線コネクタ 155"/>
        <xdr:cNvCxnSpPr>
          <a:stCxn id="8" idx="0"/>
          <a:endCxn id="92" idx="2"/>
        </xdr:cNvCxnSpPr>
      </xdr:nvCxnSpPr>
      <xdr:spPr>
        <a:xfrm>
          <a:off x="9539046" y="1485682"/>
          <a:ext cx="1370336" cy="37169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144852</xdr:colOff>
      <xdr:row>5</xdr:row>
      <xdr:rowOff>191171</xdr:rowOff>
    </xdr:from>
    <xdr:to>
      <xdr:col>24</xdr:col>
      <xdr:colOff>30834</xdr:colOff>
      <xdr:row>7</xdr:row>
      <xdr:rowOff>80075</xdr:rowOff>
    </xdr:to>
    <xdr:cxnSp macro="">
      <xdr:nvCxnSpPr>
        <xdr:cNvPr id="159" name="直線コネクタ 158"/>
        <xdr:cNvCxnSpPr>
          <a:stCxn id="24" idx="5"/>
          <a:endCxn id="105" idx="1"/>
        </xdr:cNvCxnSpPr>
      </xdr:nvCxnSpPr>
      <xdr:spPr>
        <a:xfrm>
          <a:off x="10384227" y="1453234"/>
          <a:ext cx="1279013" cy="41277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388867</xdr:colOff>
      <xdr:row>5</xdr:row>
      <xdr:rowOff>223619</xdr:rowOff>
    </xdr:from>
    <xdr:to>
      <xdr:col>28</xdr:col>
      <xdr:colOff>78459</xdr:colOff>
      <xdr:row>7</xdr:row>
      <xdr:rowOff>80074</xdr:rowOff>
    </xdr:to>
    <xdr:cxnSp macro="">
      <xdr:nvCxnSpPr>
        <xdr:cNvPr id="163" name="直線コネクタ 162"/>
        <xdr:cNvCxnSpPr>
          <a:stCxn id="36" idx="4"/>
          <a:endCxn id="115" idx="1"/>
        </xdr:cNvCxnSpPr>
      </xdr:nvCxnSpPr>
      <xdr:spPr>
        <a:xfrm>
          <a:off x="12021273" y="1485682"/>
          <a:ext cx="1546967" cy="38033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111451</xdr:colOff>
      <xdr:row>5</xdr:row>
      <xdr:rowOff>216692</xdr:rowOff>
    </xdr:from>
    <xdr:to>
      <xdr:col>31</xdr:col>
      <xdr:colOff>98507</xdr:colOff>
      <xdr:row>7</xdr:row>
      <xdr:rowOff>59532</xdr:rowOff>
    </xdr:to>
    <xdr:cxnSp macro="">
      <xdr:nvCxnSpPr>
        <xdr:cNvPr id="168" name="直線コネクタ 167"/>
        <xdr:cNvCxnSpPr>
          <a:stCxn id="37" idx="0"/>
          <a:endCxn id="116" idx="2"/>
        </xdr:cNvCxnSpPr>
      </xdr:nvCxnSpPr>
      <xdr:spPr>
        <a:xfrm>
          <a:off x="13136889" y="1478755"/>
          <a:ext cx="1844431" cy="36671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419702</xdr:colOff>
      <xdr:row>5</xdr:row>
      <xdr:rowOff>193388</xdr:rowOff>
    </xdr:from>
    <xdr:to>
      <xdr:col>31</xdr:col>
      <xdr:colOff>364207</xdr:colOff>
      <xdr:row>7</xdr:row>
      <xdr:rowOff>80074</xdr:rowOff>
    </xdr:to>
    <xdr:cxnSp macro="">
      <xdr:nvCxnSpPr>
        <xdr:cNvPr id="171" name="直線コネクタ 170"/>
        <xdr:cNvCxnSpPr>
          <a:stCxn id="67" idx="5"/>
          <a:endCxn id="124" idx="1"/>
        </xdr:cNvCxnSpPr>
      </xdr:nvCxnSpPr>
      <xdr:spPr>
        <a:xfrm>
          <a:off x="13909483" y="1455451"/>
          <a:ext cx="1337537" cy="41056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390993</xdr:colOff>
      <xdr:row>5</xdr:row>
      <xdr:rowOff>202403</xdr:rowOff>
    </xdr:from>
    <xdr:to>
      <xdr:col>36</xdr:col>
      <xdr:colOff>289007</xdr:colOff>
      <xdr:row>7</xdr:row>
      <xdr:rowOff>71438</xdr:rowOff>
    </xdr:to>
    <xdr:cxnSp macro="">
      <xdr:nvCxnSpPr>
        <xdr:cNvPr id="176" name="直線コネクタ 175"/>
        <xdr:cNvCxnSpPr>
          <a:stCxn id="68" idx="0"/>
          <a:endCxn id="125" idx="2"/>
        </xdr:cNvCxnSpPr>
      </xdr:nvCxnSpPr>
      <xdr:spPr>
        <a:xfrm>
          <a:off x="15273806" y="1464466"/>
          <a:ext cx="2219732" cy="39291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278477</xdr:colOff>
      <xdr:row>5</xdr:row>
      <xdr:rowOff>193388</xdr:rowOff>
    </xdr:from>
    <xdr:to>
      <xdr:col>38</xdr:col>
      <xdr:colOff>106011</xdr:colOff>
      <xdr:row>7</xdr:row>
      <xdr:rowOff>68549</xdr:rowOff>
    </xdr:to>
    <xdr:cxnSp macro="">
      <xdr:nvCxnSpPr>
        <xdr:cNvPr id="179" name="直線コネクタ 178"/>
        <xdr:cNvCxnSpPr>
          <a:stCxn id="89" idx="5"/>
          <a:endCxn id="136" idx="1"/>
        </xdr:cNvCxnSpPr>
      </xdr:nvCxnSpPr>
      <xdr:spPr>
        <a:xfrm>
          <a:off x="15625633" y="1455451"/>
          <a:ext cx="2613597" cy="39903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6</xdr:row>
      <xdr:rowOff>0</xdr:rowOff>
    </xdr:from>
    <xdr:to>
      <xdr:col>11</xdr:col>
      <xdr:colOff>268957</xdr:colOff>
      <xdr:row>7</xdr:row>
      <xdr:rowOff>80074</xdr:rowOff>
    </xdr:to>
    <xdr:cxnSp macro="">
      <xdr:nvCxnSpPr>
        <xdr:cNvPr id="182" name="直線コネクタ 181"/>
        <xdr:cNvCxnSpPr>
          <a:endCxn id="132" idx="1"/>
        </xdr:cNvCxnSpPr>
      </xdr:nvCxnSpPr>
      <xdr:spPr>
        <a:xfrm>
          <a:off x="1893094" y="1524000"/>
          <a:ext cx="3971801" cy="34201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414806</xdr:colOff>
      <xdr:row>5</xdr:row>
      <xdr:rowOff>214310</xdr:rowOff>
    </xdr:from>
    <xdr:to>
      <xdr:col>39</xdr:col>
      <xdr:colOff>11906</xdr:colOff>
      <xdr:row>6</xdr:row>
      <xdr:rowOff>23813</xdr:rowOff>
    </xdr:to>
    <xdr:cxnSp macro="">
      <xdr:nvCxnSpPr>
        <xdr:cNvPr id="186" name="直線コネクタ 185"/>
        <xdr:cNvCxnSpPr>
          <a:stCxn id="64" idx="0"/>
        </xdr:cNvCxnSpPr>
      </xdr:nvCxnSpPr>
      <xdr:spPr>
        <a:xfrm>
          <a:off x="17619337" y="1476373"/>
          <a:ext cx="990132" cy="7144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6</xdr:row>
      <xdr:rowOff>35719</xdr:rowOff>
    </xdr:from>
    <xdr:to>
      <xdr:col>10</xdr:col>
      <xdr:colOff>113988</xdr:colOff>
      <xdr:row>7</xdr:row>
      <xdr:rowOff>71436</xdr:rowOff>
    </xdr:to>
    <xdr:cxnSp macro="">
      <xdr:nvCxnSpPr>
        <xdr:cNvPr id="189" name="直線コネクタ 188"/>
        <xdr:cNvCxnSpPr>
          <a:endCxn id="78" idx="2"/>
        </xdr:cNvCxnSpPr>
      </xdr:nvCxnSpPr>
      <xdr:spPr>
        <a:xfrm>
          <a:off x="1893094" y="1559719"/>
          <a:ext cx="3352488" cy="29765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351235</xdr:colOff>
      <xdr:row>5</xdr:row>
      <xdr:rowOff>226213</xdr:rowOff>
    </xdr:from>
    <xdr:to>
      <xdr:col>15</xdr:col>
      <xdr:colOff>110412</xdr:colOff>
      <xdr:row>7</xdr:row>
      <xdr:rowOff>59532</xdr:rowOff>
    </xdr:to>
    <xdr:cxnSp macro="">
      <xdr:nvCxnSpPr>
        <xdr:cNvPr id="194" name="直線コネクタ 193"/>
        <xdr:cNvCxnSpPr>
          <a:stCxn id="97" idx="0"/>
          <a:endCxn id="133" idx="2"/>
        </xdr:cNvCxnSpPr>
      </xdr:nvCxnSpPr>
      <xdr:spPr>
        <a:xfrm>
          <a:off x="5018485" y="1488276"/>
          <a:ext cx="2545240" cy="35719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2"/>
  <sheetViews>
    <sheetView tabSelected="1" zoomScale="75" zoomScaleNormal="75" zoomScaleSheetLayoutView="100" workbookViewId="0"/>
  </sheetViews>
  <sheetFormatPr defaultRowHeight="13.5" x14ac:dyDescent="0.15"/>
  <cols>
    <col min="1" max="1" width="1.625" style="66" customWidth="1"/>
    <col min="2" max="3" width="7.625" style="66" customWidth="1"/>
    <col min="4" max="6" width="9" style="66"/>
    <col min="7" max="7" width="3.5" style="66" customWidth="1"/>
    <col min="8" max="8" width="3.625" style="66" customWidth="1"/>
    <col min="9" max="9" width="3.75" style="66" customWidth="1"/>
    <col min="10" max="42" width="3.5" style="66" customWidth="1"/>
    <col min="43" max="43" width="1.375" style="66" customWidth="1"/>
    <col min="44" max="16384" width="9" style="66"/>
  </cols>
  <sheetData>
    <row r="1" spans="1:42" ht="9.9499999999999993" customHeight="1" thickBot="1" x14ac:dyDescent="0.2"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42" ht="39.950000000000003" customHeight="1" thickBot="1" x14ac:dyDescent="0.2">
      <c r="A2" s="72"/>
      <c r="B2" s="244" t="s">
        <v>71</v>
      </c>
      <c r="C2" s="406" t="s">
        <v>384</v>
      </c>
      <c r="D2" s="407"/>
      <c r="E2" s="245" t="s">
        <v>56</v>
      </c>
      <c r="F2" s="406" t="s">
        <v>263</v>
      </c>
      <c r="G2" s="408"/>
      <c r="H2" s="408"/>
      <c r="I2" s="408"/>
      <c r="J2" s="408"/>
      <c r="K2" s="408"/>
      <c r="L2" s="408"/>
      <c r="M2" s="408"/>
      <c r="N2" s="407"/>
      <c r="O2" s="412" t="s">
        <v>57</v>
      </c>
      <c r="P2" s="413"/>
      <c r="Q2" s="414"/>
      <c r="R2" s="415" t="s">
        <v>264</v>
      </c>
      <c r="S2" s="416"/>
      <c r="T2" s="416"/>
      <c r="U2" s="416"/>
      <c r="V2" s="415" t="s">
        <v>58</v>
      </c>
      <c r="W2" s="416"/>
      <c r="X2" s="416"/>
      <c r="Y2" s="409" t="s">
        <v>365</v>
      </c>
      <c r="Z2" s="410"/>
      <c r="AA2" s="411"/>
      <c r="AB2" s="73"/>
      <c r="AC2" s="73"/>
      <c r="AD2" s="73"/>
    </row>
    <row r="3" spans="1:42" ht="9.9499999999999993" customHeight="1" x14ac:dyDescent="0.15">
      <c r="B3" s="74"/>
    </row>
    <row r="4" spans="1:42" ht="24.95" customHeight="1" thickBot="1" x14ac:dyDescent="0.2">
      <c r="B4" s="66" t="s">
        <v>95</v>
      </c>
    </row>
    <row r="5" spans="1:42" ht="20.25" customHeight="1" x14ac:dyDescent="0.15">
      <c r="B5" s="500" t="s">
        <v>96</v>
      </c>
      <c r="C5" s="456"/>
      <c r="D5" s="501" t="s">
        <v>386</v>
      </c>
      <c r="E5" s="502"/>
      <c r="F5" s="502"/>
      <c r="G5" s="503"/>
      <c r="H5" s="458" t="s">
        <v>59</v>
      </c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6"/>
      <c r="U5" s="456"/>
      <c r="V5" s="456"/>
      <c r="W5" s="456"/>
      <c r="X5" s="456"/>
      <c r="Y5" s="456"/>
      <c r="Z5" s="456"/>
      <c r="AA5" s="457"/>
      <c r="AD5" s="73"/>
      <c r="AE5" s="73"/>
      <c r="AF5" s="73"/>
      <c r="AG5" s="73"/>
      <c r="AH5" s="73"/>
      <c r="AI5" s="73"/>
      <c r="AJ5" s="73"/>
      <c r="AK5" s="73"/>
      <c r="AL5" s="73"/>
    </row>
    <row r="6" spans="1:42" ht="20.25" customHeight="1" x14ac:dyDescent="0.15">
      <c r="B6" s="473" t="s">
        <v>60</v>
      </c>
      <c r="C6" s="474"/>
      <c r="D6" s="474"/>
      <c r="E6" s="474"/>
      <c r="F6" s="474"/>
      <c r="G6" s="470"/>
      <c r="H6" s="470" t="s">
        <v>61</v>
      </c>
      <c r="I6" s="471"/>
      <c r="J6" s="471"/>
      <c r="K6" s="471"/>
      <c r="L6" s="471"/>
      <c r="M6" s="471"/>
      <c r="N6" s="470" t="s">
        <v>62</v>
      </c>
      <c r="O6" s="471"/>
      <c r="P6" s="471"/>
      <c r="Q6" s="470" t="s">
        <v>63</v>
      </c>
      <c r="R6" s="471"/>
      <c r="S6" s="471"/>
      <c r="T6" s="471"/>
      <c r="U6" s="471"/>
      <c r="V6" s="471"/>
      <c r="W6" s="471"/>
      <c r="X6" s="472"/>
      <c r="Y6" s="471" t="s">
        <v>64</v>
      </c>
      <c r="Z6" s="471"/>
      <c r="AA6" s="499"/>
    </row>
    <row r="7" spans="1:42" ht="20.25" customHeight="1" x14ac:dyDescent="0.15">
      <c r="B7" s="452" t="s">
        <v>65</v>
      </c>
      <c r="C7" s="477"/>
      <c r="D7" s="508" t="s">
        <v>383</v>
      </c>
      <c r="E7" s="509"/>
      <c r="F7" s="509"/>
      <c r="G7" s="510"/>
      <c r="H7" s="470" t="s">
        <v>265</v>
      </c>
      <c r="I7" s="471"/>
      <c r="J7" s="471"/>
      <c r="K7" s="471"/>
      <c r="L7" s="471"/>
      <c r="M7" s="472"/>
      <c r="N7" s="485" t="s">
        <v>337</v>
      </c>
      <c r="O7" s="486"/>
      <c r="P7" s="487"/>
      <c r="Q7" s="504"/>
      <c r="R7" s="505"/>
      <c r="S7" s="505"/>
      <c r="T7" s="505"/>
      <c r="U7" s="505"/>
      <c r="V7" s="505"/>
      <c r="W7" s="505"/>
      <c r="X7" s="506"/>
      <c r="Y7" s="489"/>
      <c r="Z7" s="489"/>
      <c r="AA7" s="507"/>
    </row>
    <row r="8" spans="1:42" ht="20.25" customHeight="1" x14ac:dyDescent="0.15">
      <c r="B8" s="473" t="s">
        <v>66</v>
      </c>
      <c r="C8" s="474"/>
      <c r="D8" s="475"/>
      <c r="E8" s="475"/>
      <c r="F8" s="475"/>
      <c r="G8" s="476"/>
      <c r="H8" s="470"/>
      <c r="I8" s="471"/>
      <c r="J8" s="471"/>
      <c r="K8" s="471"/>
      <c r="L8" s="471"/>
      <c r="M8" s="472"/>
      <c r="N8" s="470"/>
      <c r="O8" s="471"/>
      <c r="P8" s="472"/>
      <c r="Q8" s="496"/>
      <c r="R8" s="497"/>
      <c r="S8" s="497"/>
      <c r="T8" s="497"/>
      <c r="U8" s="497"/>
      <c r="V8" s="497"/>
      <c r="W8" s="497"/>
      <c r="X8" s="498"/>
      <c r="Y8" s="470"/>
      <c r="Z8" s="471"/>
      <c r="AA8" s="499"/>
    </row>
    <row r="9" spans="1:42" ht="19.7" customHeight="1" x14ac:dyDescent="0.15">
      <c r="B9" s="473" t="s">
        <v>67</v>
      </c>
      <c r="C9" s="474"/>
      <c r="D9" s="475"/>
      <c r="E9" s="475"/>
      <c r="F9" s="475"/>
      <c r="G9" s="476"/>
      <c r="H9" s="470"/>
      <c r="I9" s="471"/>
      <c r="J9" s="471"/>
      <c r="K9" s="471"/>
      <c r="L9" s="471"/>
      <c r="M9" s="472"/>
      <c r="N9" s="470"/>
      <c r="O9" s="471"/>
      <c r="P9" s="472"/>
      <c r="Q9" s="496"/>
      <c r="R9" s="497"/>
      <c r="S9" s="497"/>
      <c r="T9" s="497"/>
      <c r="U9" s="497"/>
      <c r="V9" s="497"/>
      <c r="W9" s="497"/>
      <c r="X9" s="498"/>
      <c r="Y9" s="470"/>
      <c r="Z9" s="471"/>
      <c r="AA9" s="499"/>
    </row>
    <row r="10" spans="1:42" ht="20.25" customHeight="1" x14ac:dyDescent="0.15">
      <c r="B10" s="473" t="s">
        <v>68</v>
      </c>
      <c r="C10" s="474"/>
      <c r="D10" s="475"/>
      <c r="E10" s="475"/>
      <c r="F10" s="475"/>
      <c r="G10" s="476"/>
      <c r="H10" s="468"/>
      <c r="I10" s="469"/>
      <c r="J10" s="469"/>
      <c r="K10" s="469"/>
      <c r="L10" s="469"/>
      <c r="M10" s="469"/>
      <c r="N10" s="470"/>
      <c r="O10" s="471"/>
      <c r="P10" s="472"/>
      <c r="Q10" s="496"/>
      <c r="R10" s="497"/>
      <c r="S10" s="497"/>
      <c r="T10" s="497"/>
      <c r="U10" s="497"/>
      <c r="V10" s="497"/>
      <c r="W10" s="497"/>
      <c r="X10" s="498"/>
      <c r="Y10" s="471"/>
      <c r="Z10" s="471"/>
      <c r="AA10" s="499"/>
    </row>
    <row r="11" spans="1:42" ht="20.25" customHeight="1" thickBot="1" x14ac:dyDescent="0.2">
      <c r="B11" s="453" t="s">
        <v>69</v>
      </c>
      <c r="C11" s="477"/>
      <c r="D11" s="478" t="s">
        <v>350</v>
      </c>
      <c r="E11" s="478"/>
      <c r="F11" s="478"/>
      <c r="G11" s="479"/>
      <c r="H11" s="480"/>
      <c r="I11" s="481"/>
      <c r="J11" s="481"/>
      <c r="K11" s="481"/>
      <c r="L11" s="481"/>
      <c r="M11" s="481"/>
      <c r="N11" s="467"/>
      <c r="O11" s="465"/>
      <c r="P11" s="465"/>
      <c r="Q11" s="462"/>
      <c r="R11" s="463"/>
      <c r="S11" s="463"/>
      <c r="T11" s="463"/>
      <c r="U11" s="463"/>
      <c r="V11" s="463"/>
      <c r="W11" s="463"/>
      <c r="X11" s="464"/>
      <c r="Y11" s="465"/>
      <c r="Z11" s="465"/>
      <c r="AA11" s="466"/>
    </row>
    <row r="12" spans="1:42" ht="20.25" customHeight="1" x14ac:dyDescent="0.15">
      <c r="B12" s="482" t="s">
        <v>93</v>
      </c>
      <c r="C12" s="458" t="s">
        <v>97</v>
      </c>
      <c r="D12" s="456"/>
      <c r="E12" s="459"/>
      <c r="F12" s="67" t="s">
        <v>94</v>
      </c>
      <c r="G12" s="458">
        <v>1</v>
      </c>
      <c r="H12" s="456"/>
      <c r="I12" s="456"/>
      <c r="J12" s="458">
        <v>2</v>
      </c>
      <c r="K12" s="456"/>
      <c r="L12" s="459"/>
      <c r="M12" s="456">
        <v>3</v>
      </c>
      <c r="N12" s="456"/>
      <c r="O12" s="461"/>
      <c r="P12" s="458">
        <v>4</v>
      </c>
      <c r="Q12" s="456"/>
      <c r="R12" s="459"/>
      <c r="S12" s="460">
        <v>5</v>
      </c>
      <c r="T12" s="456"/>
      <c r="U12" s="461"/>
      <c r="V12" s="458">
        <v>6</v>
      </c>
      <c r="W12" s="456"/>
      <c r="X12" s="459"/>
      <c r="Y12" s="460">
        <v>7</v>
      </c>
      <c r="Z12" s="456"/>
      <c r="AA12" s="461"/>
      <c r="AB12" s="458">
        <v>8</v>
      </c>
      <c r="AC12" s="456"/>
      <c r="AD12" s="459"/>
      <c r="AE12" s="460">
        <v>9</v>
      </c>
      <c r="AF12" s="456"/>
      <c r="AG12" s="461"/>
      <c r="AH12" s="458">
        <v>10</v>
      </c>
      <c r="AI12" s="456"/>
      <c r="AJ12" s="459"/>
      <c r="AK12" s="458">
        <v>11</v>
      </c>
      <c r="AL12" s="456"/>
      <c r="AM12" s="459"/>
      <c r="AN12" s="456">
        <v>12</v>
      </c>
      <c r="AO12" s="456"/>
      <c r="AP12" s="457"/>
    </row>
    <row r="13" spans="1:42" ht="20.25" customHeight="1" x14ac:dyDescent="0.15">
      <c r="B13" s="483"/>
      <c r="C13" s="485" t="s">
        <v>266</v>
      </c>
      <c r="D13" s="486"/>
      <c r="E13" s="487"/>
      <c r="F13" s="494" t="s">
        <v>338</v>
      </c>
      <c r="G13" s="343"/>
      <c r="H13" s="344"/>
      <c r="I13" s="345"/>
      <c r="J13" s="343"/>
      <c r="K13" s="344"/>
      <c r="L13" s="345"/>
      <c r="M13" s="344"/>
      <c r="N13" s="344"/>
      <c r="O13" s="349"/>
      <c r="P13" s="343"/>
      <c r="Q13" s="344"/>
      <c r="R13" s="345"/>
      <c r="S13" s="350"/>
      <c r="T13" s="344"/>
      <c r="U13" s="349"/>
      <c r="V13" s="343"/>
      <c r="W13" s="344"/>
      <c r="X13" s="345"/>
      <c r="Y13" s="350"/>
      <c r="Z13" s="344"/>
      <c r="AA13" s="349"/>
      <c r="AB13" s="343"/>
      <c r="AC13" s="344"/>
      <c r="AD13" s="345"/>
      <c r="AE13" s="344"/>
      <c r="AF13" s="344"/>
      <c r="AG13" s="344"/>
      <c r="AH13" s="343"/>
      <c r="AI13" s="344"/>
      <c r="AJ13" s="345"/>
      <c r="AK13" s="343"/>
      <c r="AL13" s="344"/>
      <c r="AM13" s="345"/>
      <c r="AN13" s="344"/>
      <c r="AO13" s="344"/>
      <c r="AP13" s="351"/>
    </row>
    <row r="14" spans="1:42" ht="20.25" customHeight="1" x14ac:dyDescent="0.15">
      <c r="B14" s="483"/>
      <c r="C14" s="488"/>
      <c r="D14" s="489"/>
      <c r="E14" s="490"/>
      <c r="F14" s="477"/>
      <c r="G14" s="75"/>
      <c r="H14" s="76"/>
      <c r="I14" s="76"/>
      <c r="J14" s="75"/>
      <c r="K14" s="76"/>
      <c r="L14" s="346"/>
      <c r="M14" s="76"/>
      <c r="N14" s="76"/>
      <c r="O14" s="80"/>
      <c r="P14" s="347"/>
      <c r="Q14" s="76"/>
      <c r="R14" s="346"/>
      <c r="S14" s="81"/>
      <c r="T14" s="76"/>
      <c r="U14" s="80"/>
      <c r="V14" s="75"/>
      <c r="W14" s="76"/>
      <c r="X14" s="346"/>
      <c r="Y14" s="81"/>
      <c r="Z14" s="76"/>
      <c r="AA14" s="80"/>
      <c r="AB14" s="75"/>
      <c r="AC14" s="76"/>
      <c r="AD14" s="346"/>
      <c r="AE14" s="75"/>
      <c r="AF14" s="76"/>
      <c r="AG14" s="346"/>
      <c r="AH14" s="75"/>
      <c r="AI14" s="76"/>
      <c r="AJ14" s="346"/>
      <c r="AK14" s="75"/>
      <c r="AL14" s="76"/>
      <c r="AM14" s="346"/>
      <c r="AN14" s="76"/>
      <c r="AO14" s="76"/>
      <c r="AP14" s="348"/>
    </row>
    <row r="15" spans="1:42" ht="20.25" customHeight="1" x14ac:dyDescent="0.15">
      <c r="B15" s="483"/>
      <c r="C15" s="488"/>
      <c r="D15" s="489"/>
      <c r="E15" s="490"/>
      <c r="F15" s="477"/>
      <c r="G15" s="75"/>
      <c r="H15" s="76"/>
      <c r="I15" s="76"/>
      <c r="J15" s="75"/>
      <c r="K15" s="76"/>
      <c r="L15" s="346"/>
      <c r="M15" s="76"/>
      <c r="N15" s="76"/>
      <c r="O15" s="80"/>
      <c r="P15" s="75"/>
      <c r="Q15" s="76"/>
      <c r="R15" s="346"/>
      <c r="S15" s="81"/>
      <c r="T15" s="76"/>
      <c r="U15" s="80"/>
      <c r="V15" s="75"/>
      <c r="W15" s="76"/>
      <c r="X15" s="346"/>
      <c r="Y15" s="81"/>
      <c r="Z15" s="76"/>
      <c r="AA15" s="80"/>
      <c r="AB15" s="75"/>
      <c r="AC15" s="76"/>
      <c r="AD15" s="346"/>
      <c r="AE15" s="75"/>
      <c r="AF15" s="76"/>
      <c r="AG15" s="346"/>
      <c r="AH15" s="75"/>
      <c r="AI15" s="76"/>
      <c r="AJ15" s="346"/>
      <c r="AK15" s="75"/>
      <c r="AL15" s="76"/>
      <c r="AM15" s="346"/>
      <c r="AN15" s="76"/>
      <c r="AO15" s="76"/>
      <c r="AP15" s="348"/>
    </row>
    <row r="16" spans="1:42" ht="20.25" customHeight="1" x14ac:dyDescent="0.15">
      <c r="B16" s="483"/>
      <c r="C16" s="488"/>
      <c r="D16" s="489"/>
      <c r="E16" s="490"/>
      <c r="F16" s="477"/>
      <c r="G16" s="75"/>
      <c r="H16" s="76"/>
      <c r="I16" s="76"/>
      <c r="J16" s="75"/>
      <c r="K16" s="76"/>
      <c r="L16" s="346"/>
      <c r="M16" s="76"/>
      <c r="N16" s="76"/>
      <c r="O16" s="80"/>
      <c r="P16" s="75"/>
      <c r="Q16" s="76"/>
      <c r="R16" s="346"/>
      <c r="S16" s="81"/>
      <c r="T16" s="76"/>
      <c r="U16" s="80"/>
      <c r="V16" s="75"/>
      <c r="W16" s="76"/>
      <c r="X16" s="346"/>
      <c r="Y16" s="81"/>
      <c r="Z16" s="76"/>
      <c r="AA16" s="80"/>
      <c r="AB16" s="75"/>
      <c r="AC16" s="76"/>
      <c r="AD16" s="346"/>
      <c r="AE16" s="75"/>
      <c r="AF16" s="76"/>
      <c r="AG16" s="346"/>
      <c r="AH16" s="75"/>
      <c r="AI16" s="76"/>
      <c r="AJ16" s="346"/>
      <c r="AK16" s="75"/>
      <c r="AL16" s="76"/>
      <c r="AM16" s="346"/>
      <c r="AN16" s="76"/>
      <c r="AO16" s="76"/>
      <c r="AP16" s="348"/>
    </row>
    <row r="17" spans="2:42" ht="20.25" customHeight="1" x14ac:dyDescent="0.15">
      <c r="B17" s="483"/>
      <c r="C17" s="488"/>
      <c r="D17" s="489"/>
      <c r="E17" s="490"/>
      <c r="F17" s="477"/>
      <c r="G17" s="75"/>
      <c r="H17" s="76"/>
      <c r="I17" s="76"/>
      <c r="J17" s="75"/>
      <c r="K17" s="76"/>
      <c r="L17" s="346"/>
      <c r="M17" s="76"/>
      <c r="N17" s="76"/>
      <c r="O17" s="80"/>
      <c r="P17" s="75"/>
      <c r="Q17" s="76"/>
      <c r="R17" s="346"/>
      <c r="S17" s="81"/>
      <c r="T17" s="76"/>
      <c r="U17" s="80"/>
      <c r="V17" s="75"/>
      <c r="W17" s="76"/>
      <c r="X17" s="346"/>
      <c r="Y17" s="81"/>
      <c r="Z17" s="76"/>
      <c r="AA17" s="80"/>
      <c r="AB17" s="75"/>
      <c r="AC17" s="76"/>
      <c r="AD17" s="346"/>
      <c r="AE17" s="75"/>
      <c r="AF17" s="76"/>
      <c r="AG17" s="346"/>
      <c r="AH17" s="75"/>
      <c r="AI17" s="76"/>
      <c r="AJ17" s="346"/>
      <c r="AK17" s="75"/>
      <c r="AL17" s="76"/>
      <c r="AM17" s="346"/>
      <c r="AN17" s="76"/>
      <c r="AO17" s="76"/>
      <c r="AP17" s="348"/>
    </row>
    <row r="18" spans="2:42" ht="20.25" customHeight="1" x14ac:dyDescent="0.15">
      <c r="B18" s="483"/>
      <c r="C18" s="488"/>
      <c r="D18" s="489"/>
      <c r="E18" s="490"/>
      <c r="F18" s="477"/>
      <c r="G18" s="75"/>
      <c r="H18" s="76"/>
      <c r="I18" s="76"/>
      <c r="J18" s="75"/>
      <c r="K18" s="76"/>
      <c r="L18" s="346"/>
      <c r="M18" s="76"/>
      <c r="N18" s="76"/>
      <c r="O18" s="80"/>
      <c r="P18" s="75"/>
      <c r="Q18" s="76"/>
      <c r="R18" s="346"/>
      <c r="S18" s="81"/>
      <c r="T18" s="76"/>
      <c r="U18" s="80"/>
      <c r="V18" s="75"/>
      <c r="W18" s="76"/>
      <c r="X18" s="346"/>
      <c r="Y18" s="81"/>
      <c r="Z18" s="76"/>
      <c r="AA18" s="80"/>
      <c r="AB18" s="75"/>
      <c r="AC18" s="76"/>
      <c r="AD18" s="346"/>
      <c r="AE18" s="75"/>
      <c r="AF18" s="76"/>
      <c r="AG18" s="346"/>
      <c r="AH18" s="75"/>
      <c r="AI18" s="76"/>
      <c r="AJ18" s="346"/>
      <c r="AK18" s="75"/>
      <c r="AL18" s="76"/>
      <c r="AM18" s="346"/>
      <c r="AN18" s="76"/>
      <c r="AO18" s="76"/>
      <c r="AP18" s="348"/>
    </row>
    <row r="19" spans="2:42" ht="20.25" customHeight="1" x14ac:dyDescent="0.15">
      <c r="B19" s="483"/>
      <c r="C19" s="488"/>
      <c r="D19" s="489"/>
      <c r="E19" s="490"/>
      <c r="F19" s="477"/>
      <c r="G19" s="75"/>
      <c r="H19" s="76"/>
      <c r="I19" s="76"/>
      <c r="J19" s="75"/>
      <c r="K19" s="76"/>
      <c r="L19" s="346"/>
      <c r="M19" s="76"/>
      <c r="N19" s="76"/>
      <c r="O19" s="80"/>
      <c r="P19" s="75"/>
      <c r="Q19" s="76"/>
      <c r="R19" s="346"/>
      <c r="S19" s="81"/>
      <c r="T19" s="76"/>
      <c r="U19" s="80"/>
      <c r="V19" s="75"/>
      <c r="W19" s="76"/>
      <c r="X19" s="346"/>
      <c r="Y19" s="81"/>
      <c r="Z19" s="76"/>
      <c r="AA19" s="80"/>
      <c r="AB19" s="75"/>
      <c r="AC19" s="76"/>
      <c r="AD19" s="346"/>
      <c r="AE19" s="75"/>
      <c r="AF19" s="76"/>
      <c r="AG19" s="346"/>
      <c r="AH19" s="75"/>
      <c r="AI19" s="76"/>
      <c r="AJ19" s="346"/>
      <c r="AK19" s="75"/>
      <c r="AL19" s="76"/>
      <c r="AM19" s="346"/>
      <c r="AN19" s="76"/>
      <c r="AO19" s="76"/>
      <c r="AP19" s="348"/>
    </row>
    <row r="20" spans="2:42" ht="20.25" customHeight="1" x14ac:dyDescent="0.15">
      <c r="B20" s="483"/>
      <c r="C20" s="488"/>
      <c r="D20" s="489"/>
      <c r="E20" s="490"/>
      <c r="F20" s="477"/>
      <c r="G20" s="75"/>
      <c r="H20" s="76"/>
      <c r="I20" s="76"/>
      <c r="J20" s="75"/>
      <c r="K20" s="76"/>
      <c r="L20" s="346"/>
      <c r="M20" s="76"/>
      <c r="N20" s="76"/>
      <c r="O20" s="80"/>
      <c r="P20" s="75"/>
      <c r="Q20" s="76"/>
      <c r="R20" s="346"/>
      <c r="S20" s="81"/>
      <c r="T20" s="76"/>
      <c r="U20" s="80"/>
      <c r="V20" s="75"/>
      <c r="W20" s="76"/>
      <c r="X20" s="346"/>
      <c r="Y20" s="81"/>
      <c r="Z20" s="76"/>
      <c r="AA20" s="80"/>
      <c r="AB20" s="75"/>
      <c r="AC20" s="76"/>
      <c r="AD20" s="346"/>
      <c r="AE20" s="75"/>
      <c r="AF20" s="76"/>
      <c r="AG20" s="346"/>
      <c r="AH20" s="75"/>
      <c r="AI20" s="76"/>
      <c r="AJ20" s="346"/>
      <c r="AK20" s="75"/>
      <c r="AL20" s="76"/>
      <c r="AM20" s="346"/>
      <c r="AN20" s="76"/>
      <c r="AO20" s="76"/>
      <c r="AP20" s="348"/>
    </row>
    <row r="21" spans="2:42" ht="20.25" customHeight="1" x14ac:dyDescent="0.15">
      <c r="B21" s="484"/>
      <c r="C21" s="491"/>
      <c r="D21" s="492"/>
      <c r="E21" s="493"/>
      <c r="F21" s="495"/>
      <c r="G21" s="75"/>
      <c r="H21" s="76"/>
      <c r="I21" s="76"/>
      <c r="J21" s="77"/>
      <c r="K21" s="78"/>
      <c r="L21" s="79"/>
      <c r="M21" s="76"/>
      <c r="N21" s="76"/>
      <c r="O21" s="80"/>
      <c r="P21" s="77"/>
      <c r="Q21" s="78"/>
      <c r="R21" s="79"/>
      <c r="S21" s="81"/>
      <c r="T21" s="76"/>
      <c r="U21" s="80"/>
      <c r="V21" s="77"/>
      <c r="W21" s="78"/>
      <c r="X21" s="79"/>
      <c r="Y21" s="81"/>
      <c r="Z21" s="76"/>
      <c r="AA21" s="80"/>
      <c r="AB21" s="77"/>
      <c r="AC21" s="78"/>
      <c r="AD21" s="79"/>
      <c r="AE21" s="77"/>
      <c r="AF21" s="78"/>
      <c r="AG21" s="79"/>
      <c r="AH21" s="77"/>
      <c r="AI21" s="78"/>
      <c r="AJ21" s="79"/>
      <c r="AK21" s="77"/>
      <c r="AL21" s="78"/>
      <c r="AM21" s="79"/>
      <c r="AN21" s="78"/>
      <c r="AO21" s="78"/>
      <c r="AP21" s="82"/>
    </row>
    <row r="22" spans="2:42" ht="20.25" customHeight="1" x14ac:dyDescent="0.15">
      <c r="B22" s="451" t="s">
        <v>70</v>
      </c>
      <c r="C22" s="434"/>
      <c r="D22" s="435"/>
      <c r="E22" s="435"/>
      <c r="F22" s="435"/>
      <c r="G22" s="435"/>
      <c r="H22" s="435"/>
      <c r="I22" s="435"/>
      <c r="J22" s="435"/>
      <c r="K22" s="435"/>
      <c r="L22" s="435"/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6"/>
    </row>
    <row r="23" spans="2:42" ht="20.25" customHeight="1" x14ac:dyDescent="0.15">
      <c r="B23" s="452"/>
      <c r="C23" s="454" t="s">
        <v>385</v>
      </c>
      <c r="D23" s="455"/>
      <c r="E23" s="455"/>
      <c r="F23" s="455"/>
      <c r="G23" s="455"/>
      <c r="H23" s="455"/>
      <c r="I23" s="455"/>
      <c r="J23" s="455"/>
      <c r="K23" s="455"/>
      <c r="L23" s="455"/>
      <c r="M23" s="455"/>
      <c r="N23" s="455"/>
      <c r="O23" s="455"/>
      <c r="P23" s="455"/>
      <c r="Q23" s="455"/>
      <c r="R23" s="455"/>
      <c r="S23" s="455"/>
      <c r="T23" s="455"/>
      <c r="U23" s="455"/>
      <c r="V23" s="83"/>
      <c r="W23" s="83"/>
      <c r="Y23" s="437"/>
      <c r="Z23" s="437"/>
      <c r="AA23" s="437"/>
      <c r="AB23" s="437"/>
      <c r="AC23" s="83"/>
      <c r="AD23" s="83"/>
      <c r="AI23" s="83"/>
      <c r="AJ23" s="83"/>
      <c r="AK23" s="83"/>
      <c r="AL23" s="83"/>
      <c r="AM23" s="83"/>
      <c r="AN23" s="83"/>
      <c r="AO23" s="83"/>
      <c r="AP23" s="84"/>
    </row>
    <row r="24" spans="2:42" ht="20.25" customHeight="1" thickBot="1" x14ac:dyDescent="0.2">
      <c r="B24" s="453"/>
      <c r="C24" s="438"/>
      <c r="D24" s="439"/>
      <c r="E24" s="439"/>
      <c r="F24" s="439"/>
      <c r="G24" s="439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39"/>
      <c r="W24" s="439"/>
      <c r="X24" s="439"/>
      <c r="Y24" s="439"/>
      <c r="Z24" s="439"/>
      <c r="AA24" s="439"/>
      <c r="AB24" s="439"/>
      <c r="AC24" s="439"/>
      <c r="AD24" s="439"/>
      <c r="AE24" s="439"/>
      <c r="AF24" s="439"/>
      <c r="AG24" s="439"/>
      <c r="AH24" s="439"/>
      <c r="AI24" s="439"/>
      <c r="AJ24" s="439"/>
      <c r="AK24" s="439"/>
      <c r="AL24" s="439"/>
      <c r="AM24" s="439"/>
      <c r="AN24" s="439"/>
      <c r="AO24" s="439"/>
      <c r="AP24" s="440"/>
    </row>
    <row r="25" spans="2:42" ht="9.9499999999999993" customHeight="1" x14ac:dyDescent="0.15"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</row>
    <row r="26" spans="2:42" ht="42" customHeight="1" thickBot="1" x14ac:dyDescent="0.2">
      <c r="B26" s="66" t="s">
        <v>98</v>
      </c>
    </row>
    <row r="27" spans="2:42" ht="20.25" customHeight="1" thickBot="1" x14ac:dyDescent="0.2">
      <c r="B27" s="441" t="s">
        <v>16</v>
      </c>
      <c r="C27" s="442"/>
      <c r="D27" s="442"/>
      <c r="E27" s="442"/>
      <c r="F27" s="442"/>
      <c r="G27" s="442"/>
      <c r="H27" s="442"/>
      <c r="I27" s="442"/>
      <c r="J27" s="442"/>
      <c r="K27" s="442"/>
      <c r="L27" s="442"/>
      <c r="M27" s="442"/>
      <c r="N27" s="443"/>
      <c r="O27" s="444" t="s">
        <v>15</v>
      </c>
      <c r="P27" s="445"/>
      <c r="Q27" s="445"/>
      <c r="R27" s="445"/>
      <c r="S27" s="445"/>
      <c r="T27" s="445"/>
      <c r="U27" s="445"/>
      <c r="V27" s="445"/>
      <c r="W27" s="445"/>
      <c r="X27" s="445"/>
      <c r="Y27" s="445"/>
      <c r="Z27" s="445"/>
      <c r="AA27" s="445"/>
      <c r="AB27" s="445"/>
      <c r="AC27" s="445"/>
      <c r="AD27" s="445"/>
      <c r="AE27" s="445"/>
      <c r="AF27" s="445"/>
      <c r="AG27" s="445"/>
      <c r="AH27" s="445"/>
      <c r="AI27" s="445"/>
      <c r="AJ27" s="445"/>
      <c r="AK27" s="445"/>
      <c r="AL27" s="445"/>
      <c r="AM27" s="445"/>
      <c r="AN27" s="445"/>
      <c r="AO27" s="445"/>
      <c r="AP27" s="446"/>
    </row>
    <row r="28" spans="2:42" ht="39.950000000000003" customHeight="1" x14ac:dyDescent="0.15">
      <c r="B28" s="447" t="s">
        <v>11</v>
      </c>
      <c r="C28" s="430"/>
      <c r="D28" s="430"/>
      <c r="E28" s="448" t="s">
        <v>267</v>
      </c>
      <c r="F28" s="449"/>
      <c r="G28" s="449"/>
      <c r="H28" s="449"/>
      <c r="I28" s="449"/>
      <c r="J28" s="449"/>
      <c r="K28" s="449"/>
      <c r="L28" s="449"/>
      <c r="M28" s="449"/>
      <c r="N28" s="450"/>
      <c r="O28" s="429" t="s">
        <v>8</v>
      </c>
      <c r="P28" s="430"/>
      <c r="Q28" s="430"/>
      <c r="R28" s="430"/>
      <c r="S28" s="430"/>
      <c r="T28" s="431" t="s">
        <v>332</v>
      </c>
      <c r="U28" s="432"/>
      <c r="V28" s="432"/>
      <c r="W28" s="432"/>
      <c r="X28" s="432"/>
      <c r="Y28" s="432"/>
      <c r="Z28" s="432"/>
      <c r="AA28" s="432"/>
      <c r="AB28" s="432"/>
      <c r="AC28" s="432"/>
      <c r="AD28" s="432"/>
      <c r="AE28" s="432"/>
      <c r="AF28" s="432"/>
      <c r="AG28" s="432"/>
      <c r="AH28" s="432"/>
      <c r="AI28" s="432"/>
      <c r="AJ28" s="432"/>
      <c r="AK28" s="432"/>
      <c r="AL28" s="432"/>
      <c r="AM28" s="432"/>
      <c r="AN28" s="432"/>
      <c r="AO28" s="432"/>
      <c r="AP28" s="433"/>
    </row>
    <row r="29" spans="2:42" ht="39.950000000000003" customHeight="1" x14ac:dyDescent="0.15">
      <c r="B29" s="420" t="s">
        <v>12</v>
      </c>
      <c r="C29" s="421"/>
      <c r="D29" s="421"/>
      <c r="E29" s="422" t="s">
        <v>368</v>
      </c>
      <c r="F29" s="422"/>
      <c r="G29" s="422"/>
      <c r="H29" s="422"/>
      <c r="I29" s="422"/>
      <c r="J29" s="422"/>
      <c r="K29" s="422"/>
      <c r="L29" s="422"/>
      <c r="M29" s="422"/>
      <c r="N29" s="423"/>
      <c r="O29" s="424" t="s">
        <v>9</v>
      </c>
      <c r="P29" s="421"/>
      <c r="Q29" s="421"/>
      <c r="R29" s="421"/>
      <c r="S29" s="421"/>
      <c r="T29" s="425" t="s">
        <v>357</v>
      </c>
      <c r="U29" s="422"/>
      <c r="V29" s="422"/>
      <c r="W29" s="422"/>
      <c r="X29" s="422"/>
      <c r="Y29" s="422"/>
      <c r="Z29" s="422"/>
      <c r="AA29" s="422"/>
      <c r="AB29" s="422"/>
      <c r="AC29" s="422"/>
      <c r="AD29" s="422"/>
      <c r="AE29" s="422"/>
      <c r="AF29" s="422"/>
      <c r="AG29" s="422"/>
      <c r="AH29" s="422"/>
      <c r="AI29" s="422"/>
      <c r="AJ29" s="422"/>
      <c r="AK29" s="422"/>
      <c r="AL29" s="422"/>
      <c r="AM29" s="422"/>
      <c r="AN29" s="422"/>
      <c r="AO29" s="422"/>
      <c r="AP29" s="423"/>
    </row>
    <row r="30" spans="2:42" ht="39.950000000000003" customHeight="1" x14ac:dyDescent="0.15">
      <c r="B30" s="420" t="s">
        <v>13</v>
      </c>
      <c r="C30" s="421"/>
      <c r="D30" s="421"/>
      <c r="E30" s="422" t="s">
        <v>358</v>
      </c>
      <c r="F30" s="422"/>
      <c r="G30" s="422"/>
      <c r="H30" s="422"/>
      <c r="I30" s="422"/>
      <c r="J30" s="422"/>
      <c r="K30" s="422"/>
      <c r="L30" s="422"/>
      <c r="M30" s="422"/>
      <c r="N30" s="423"/>
      <c r="O30" s="424" t="s">
        <v>10</v>
      </c>
      <c r="P30" s="421"/>
      <c r="Q30" s="421"/>
      <c r="R30" s="421"/>
      <c r="S30" s="421"/>
      <c r="T30" s="425" t="s">
        <v>268</v>
      </c>
      <c r="U30" s="422"/>
      <c r="V30" s="422"/>
      <c r="W30" s="422"/>
      <c r="X30" s="422"/>
      <c r="Y30" s="422"/>
      <c r="Z30" s="422"/>
      <c r="AA30" s="422"/>
      <c r="AB30" s="422"/>
      <c r="AC30" s="422"/>
      <c r="AD30" s="422"/>
      <c r="AE30" s="422"/>
      <c r="AF30" s="422"/>
      <c r="AG30" s="422"/>
      <c r="AH30" s="422"/>
      <c r="AI30" s="422"/>
      <c r="AJ30" s="422"/>
      <c r="AK30" s="422"/>
      <c r="AL30" s="422"/>
      <c r="AM30" s="422"/>
      <c r="AN30" s="422"/>
      <c r="AO30" s="422"/>
      <c r="AP30" s="423"/>
    </row>
    <row r="31" spans="2:42" ht="39.950000000000003" customHeight="1" thickBot="1" x14ac:dyDescent="0.2">
      <c r="B31" s="428" t="s">
        <v>14</v>
      </c>
      <c r="C31" s="427"/>
      <c r="D31" s="427"/>
      <c r="E31" s="417" t="s">
        <v>377</v>
      </c>
      <c r="F31" s="418"/>
      <c r="G31" s="418"/>
      <c r="H31" s="418"/>
      <c r="I31" s="418"/>
      <c r="J31" s="418"/>
      <c r="K31" s="418"/>
      <c r="L31" s="418"/>
      <c r="M31" s="418"/>
      <c r="N31" s="419"/>
      <c r="O31" s="426"/>
      <c r="P31" s="427"/>
      <c r="Q31" s="427"/>
      <c r="R31" s="427"/>
      <c r="S31" s="427"/>
      <c r="T31" s="418"/>
      <c r="U31" s="418"/>
      <c r="V31" s="418"/>
      <c r="W31" s="418"/>
      <c r="X31" s="418"/>
      <c r="Y31" s="418"/>
      <c r="Z31" s="418"/>
      <c r="AA31" s="418"/>
      <c r="AB31" s="418"/>
      <c r="AC31" s="418"/>
      <c r="AD31" s="418"/>
      <c r="AE31" s="418"/>
      <c r="AF31" s="418"/>
      <c r="AG31" s="418"/>
      <c r="AH31" s="418"/>
      <c r="AI31" s="418"/>
      <c r="AJ31" s="418"/>
      <c r="AK31" s="418"/>
      <c r="AL31" s="418"/>
      <c r="AM31" s="418"/>
      <c r="AN31" s="418"/>
      <c r="AO31" s="418"/>
      <c r="AP31" s="419"/>
    </row>
    <row r="32" spans="2:42" ht="9.9499999999999993" customHeight="1" x14ac:dyDescent="0.15">
      <c r="B32" s="71"/>
    </row>
  </sheetData>
  <mergeCells count="81">
    <mergeCell ref="Y6:AA6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  <mergeCell ref="B9:C9"/>
    <mergeCell ref="D9:G9"/>
    <mergeCell ref="H9:M9"/>
    <mergeCell ref="N9:P9"/>
    <mergeCell ref="B8:C8"/>
    <mergeCell ref="D8:G8"/>
    <mergeCell ref="H8:M8"/>
    <mergeCell ref="N8:P8"/>
    <mergeCell ref="Q8:X8"/>
    <mergeCell ref="Y8:AA8"/>
    <mergeCell ref="Q9:X9"/>
    <mergeCell ref="Y9:AA9"/>
    <mergeCell ref="Q10:X10"/>
    <mergeCell ref="Y10:AA10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21"/>
    <mergeCell ref="C13:E21"/>
    <mergeCell ref="F13:F21"/>
    <mergeCell ref="AN12:AP12"/>
    <mergeCell ref="AB12:AD12"/>
    <mergeCell ref="AE12:AG12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O28:S28"/>
    <mergeCell ref="T28:AP28"/>
    <mergeCell ref="C22:AP22"/>
    <mergeCell ref="Y23:AB23"/>
    <mergeCell ref="C24:AP24"/>
    <mergeCell ref="B27:N27"/>
    <mergeCell ref="O27:AP27"/>
    <mergeCell ref="B28:D28"/>
    <mergeCell ref="E28:N28"/>
    <mergeCell ref="B22:B24"/>
    <mergeCell ref="C23:U23"/>
    <mergeCell ref="E31:N31"/>
    <mergeCell ref="B29:D29"/>
    <mergeCell ref="E29:N29"/>
    <mergeCell ref="O29:S29"/>
    <mergeCell ref="T29:AP29"/>
    <mergeCell ref="B30:D30"/>
    <mergeCell ref="E30:N30"/>
    <mergeCell ref="O30:S31"/>
    <mergeCell ref="T30:AP31"/>
    <mergeCell ref="B31:D31"/>
    <mergeCell ref="C2:D2"/>
    <mergeCell ref="F2:N2"/>
    <mergeCell ref="Y2:AA2"/>
    <mergeCell ref="O2:Q2"/>
    <mergeCell ref="R2:U2"/>
    <mergeCell ref="V2:X2"/>
  </mergeCells>
  <phoneticPr fontId="3"/>
  <pageMargins left="0.78740157480314965" right="0.78740157480314965" top="0.78740157480314965" bottom="0.78740157480314965" header="0.39370078740157483" footer="0.39370078740157483"/>
  <pageSetup paperSize="9" scale="73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2"/>
  <sheetViews>
    <sheetView zoomScale="75" zoomScaleNormal="75" zoomScaleSheetLayoutView="100" workbookViewId="0"/>
  </sheetViews>
  <sheetFormatPr defaultRowHeight="13.5" x14ac:dyDescent="0.15"/>
  <cols>
    <col min="1" max="1" width="1.625" style="66" customWidth="1"/>
    <col min="2" max="2" width="7.625" style="66" customWidth="1"/>
    <col min="3" max="3" width="25.625" style="66" customWidth="1"/>
    <col min="4" max="12" width="16.875" style="66" customWidth="1"/>
    <col min="13" max="16384" width="9" style="66"/>
  </cols>
  <sheetData>
    <row r="1" spans="2:12" ht="9.9499999999999993" customHeight="1" x14ac:dyDescent="0.15"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2:12" ht="24.95" customHeight="1" thickBot="1" x14ac:dyDescent="0.2">
      <c r="B2" s="243" t="s">
        <v>379</v>
      </c>
      <c r="F2" s="263" t="s">
        <v>199</v>
      </c>
      <c r="G2" s="243" t="s">
        <v>274</v>
      </c>
      <c r="I2" s="263" t="s">
        <v>200</v>
      </c>
      <c r="J2" s="243" t="s">
        <v>275</v>
      </c>
    </row>
    <row r="3" spans="2:12" ht="20.25" customHeight="1" x14ac:dyDescent="0.15">
      <c r="B3" s="512" t="s">
        <v>92</v>
      </c>
      <c r="C3" s="513"/>
      <c r="D3" s="372" t="s">
        <v>277</v>
      </c>
      <c r="E3" s="372" t="s">
        <v>273</v>
      </c>
      <c r="F3" s="372" t="s">
        <v>276</v>
      </c>
      <c r="G3" s="372" t="s">
        <v>269</v>
      </c>
      <c r="H3" s="372" t="s">
        <v>270</v>
      </c>
      <c r="I3" s="372" t="s">
        <v>278</v>
      </c>
      <c r="J3" s="372" t="s">
        <v>271</v>
      </c>
      <c r="K3" s="372" t="s">
        <v>272</v>
      </c>
      <c r="L3" s="373" t="s">
        <v>335</v>
      </c>
    </row>
    <row r="4" spans="2:12" ht="150" customHeight="1" x14ac:dyDescent="0.15">
      <c r="B4" s="511" t="s">
        <v>83</v>
      </c>
      <c r="C4" s="367" t="s">
        <v>84</v>
      </c>
      <c r="D4" s="391" t="s">
        <v>393</v>
      </c>
      <c r="E4" s="391" t="s">
        <v>394</v>
      </c>
      <c r="F4" s="391" t="s">
        <v>395</v>
      </c>
      <c r="G4" s="391" t="s">
        <v>396</v>
      </c>
      <c r="H4" s="391" t="s">
        <v>397</v>
      </c>
      <c r="I4" s="391" t="s">
        <v>398</v>
      </c>
      <c r="J4" s="391" t="s">
        <v>399</v>
      </c>
      <c r="K4" s="391" t="s">
        <v>400</v>
      </c>
      <c r="L4" s="392" t="s">
        <v>401</v>
      </c>
    </row>
    <row r="5" spans="2:12" ht="20.25" customHeight="1" x14ac:dyDescent="0.15">
      <c r="B5" s="511"/>
      <c r="C5" s="367" t="s">
        <v>85</v>
      </c>
      <c r="D5" s="310" t="s">
        <v>325</v>
      </c>
      <c r="E5" s="310" t="s">
        <v>326</v>
      </c>
      <c r="F5" s="310" t="s">
        <v>327</v>
      </c>
      <c r="G5" s="310" t="s">
        <v>327</v>
      </c>
      <c r="H5" s="367" t="s">
        <v>328</v>
      </c>
      <c r="I5" s="367" t="s">
        <v>329</v>
      </c>
      <c r="J5" s="367" t="s">
        <v>329</v>
      </c>
      <c r="K5" s="367" t="s">
        <v>327</v>
      </c>
      <c r="L5" s="375" t="s">
        <v>336</v>
      </c>
    </row>
    <row r="6" spans="2:12" ht="150" customHeight="1" x14ac:dyDescent="0.15">
      <c r="B6" s="511"/>
      <c r="C6" s="367" t="s">
        <v>91</v>
      </c>
      <c r="D6" s="357" t="s">
        <v>369</v>
      </c>
      <c r="E6" s="309" t="s">
        <v>352</v>
      </c>
      <c r="F6" s="309" t="s">
        <v>352</v>
      </c>
      <c r="G6" s="309" t="s">
        <v>353</v>
      </c>
      <c r="H6" s="68" t="s">
        <v>354</v>
      </c>
      <c r="I6" s="68"/>
      <c r="J6" s="68" t="s">
        <v>355</v>
      </c>
      <c r="K6" s="68" t="s">
        <v>356</v>
      </c>
      <c r="L6" s="374" t="s">
        <v>351</v>
      </c>
    </row>
    <row r="7" spans="2:12" ht="20.25" customHeight="1" x14ac:dyDescent="0.15">
      <c r="B7" s="511"/>
      <c r="C7" s="69" t="s">
        <v>88</v>
      </c>
      <c r="D7" s="368">
        <v>8.8000000000000007</v>
      </c>
      <c r="E7" s="368"/>
      <c r="F7" s="368">
        <v>35</v>
      </c>
      <c r="G7" s="368">
        <v>23.4</v>
      </c>
      <c r="H7" s="368">
        <v>36</v>
      </c>
      <c r="I7" s="368"/>
      <c r="J7" s="368">
        <v>11.6</v>
      </c>
      <c r="K7" s="368"/>
      <c r="L7" s="376"/>
    </row>
    <row r="8" spans="2:12" ht="20.25" customHeight="1" x14ac:dyDescent="0.15">
      <c r="B8" s="511"/>
      <c r="C8" s="368" t="s">
        <v>89</v>
      </c>
      <c r="D8" s="368"/>
      <c r="E8" s="368">
        <v>23.4</v>
      </c>
      <c r="F8" s="368"/>
      <c r="G8" s="368"/>
      <c r="H8" s="368"/>
      <c r="I8" s="368">
        <v>35</v>
      </c>
      <c r="J8" s="368"/>
      <c r="K8" s="368">
        <v>1750</v>
      </c>
      <c r="L8" s="376">
        <v>23.4</v>
      </c>
    </row>
    <row r="9" spans="2:12" ht="20.25" customHeight="1" x14ac:dyDescent="0.15">
      <c r="B9" s="511"/>
      <c r="C9" s="367" t="s">
        <v>90</v>
      </c>
      <c r="D9" s="368"/>
      <c r="E9" s="368"/>
      <c r="F9" s="368"/>
      <c r="G9" s="368"/>
      <c r="H9" s="368"/>
      <c r="I9" s="368">
        <v>2</v>
      </c>
      <c r="J9" s="368">
        <v>2</v>
      </c>
      <c r="K9" s="368">
        <v>6</v>
      </c>
      <c r="L9" s="376"/>
    </row>
    <row r="10" spans="2:12" ht="150" customHeight="1" x14ac:dyDescent="0.15">
      <c r="B10" s="516" t="s">
        <v>86</v>
      </c>
      <c r="C10" s="517"/>
      <c r="D10" s="68" t="s">
        <v>333</v>
      </c>
      <c r="E10" s="68" t="s">
        <v>341</v>
      </c>
      <c r="F10" s="70"/>
      <c r="G10" s="310" t="s">
        <v>331</v>
      </c>
      <c r="H10" s="310" t="s">
        <v>359</v>
      </c>
      <c r="I10" s="310" t="s">
        <v>349</v>
      </c>
      <c r="J10" s="310" t="s">
        <v>342</v>
      </c>
      <c r="K10" s="310" t="s">
        <v>360</v>
      </c>
      <c r="L10" s="376"/>
    </row>
    <row r="11" spans="2:12" ht="150" customHeight="1" thickBot="1" x14ac:dyDescent="0.2">
      <c r="B11" s="514" t="s">
        <v>87</v>
      </c>
      <c r="C11" s="515"/>
      <c r="D11" s="395" t="s">
        <v>402</v>
      </c>
      <c r="E11" s="396"/>
      <c r="F11" s="398" t="s">
        <v>403</v>
      </c>
      <c r="G11" s="395" t="s">
        <v>404</v>
      </c>
      <c r="H11" s="397"/>
      <c r="I11" s="397"/>
      <c r="J11" s="398" t="s">
        <v>405</v>
      </c>
      <c r="K11" s="397"/>
      <c r="L11" s="399" t="s">
        <v>406</v>
      </c>
    </row>
    <row r="12" spans="2:12" ht="9.9499999999999993" customHeight="1" x14ac:dyDescent="0.15">
      <c r="B12" s="71"/>
    </row>
  </sheetData>
  <mergeCells count="4">
    <mergeCell ref="B4:B9"/>
    <mergeCell ref="B3:C3"/>
    <mergeCell ref="B11:C11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7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8"/>
  <sheetViews>
    <sheetView zoomScale="75" zoomScaleNormal="75" zoomScaleSheetLayoutView="85" workbookViewId="0"/>
  </sheetViews>
  <sheetFormatPr defaultRowHeight="13.5" x14ac:dyDescent="0.15"/>
  <cols>
    <col min="1" max="1" width="1.625" style="8" customWidth="1"/>
    <col min="2" max="2" width="7.625" style="8" customWidth="1"/>
    <col min="3" max="3" width="15.625" style="8" customWidth="1"/>
    <col min="4" max="7" width="20.625" style="8" customWidth="1"/>
    <col min="8" max="14" width="12.625" style="8" customWidth="1"/>
    <col min="15" max="16384" width="9" style="8"/>
  </cols>
  <sheetData>
    <row r="1" spans="2:14" ht="9.9499999999999993" customHeight="1" x14ac:dyDescent="0.15"/>
    <row r="2" spans="2:14" ht="24.95" customHeight="1" thickBot="1" x14ac:dyDescent="0.2">
      <c r="B2" s="9" t="s">
        <v>82</v>
      </c>
      <c r="C2" s="10"/>
      <c r="D2" s="10"/>
      <c r="M2" s="11"/>
      <c r="N2" s="11"/>
    </row>
    <row r="3" spans="2:14" ht="20.25" customHeight="1" x14ac:dyDescent="0.15">
      <c r="B3" s="518" t="s">
        <v>258</v>
      </c>
      <c r="C3" s="519"/>
      <c r="D3" s="519"/>
      <c r="E3" s="519"/>
      <c r="F3" s="12" t="s">
        <v>22</v>
      </c>
      <c r="G3" s="12" t="s">
        <v>305</v>
      </c>
      <c r="H3" s="549" t="s">
        <v>257</v>
      </c>
      <c r="I3" s="550"/>
      <c r="J3" s="550"/>
      <c r="K3" s="550"/>
      <c r="L3" s="550"/>
      <c r="M3" s="550"/>
      <c r="N3" s="551"/>
    </row>
    <row r="4" spans="2:14" ht="20.25" customHeight="1" thickBot="1" x14ac:dyDescent="0.2">
      <c r="B4" s="520"/>
      <c r="C4" s="521"/>
      <c r="D4" s="521"/>
      <c r="E4" s="521"/>
      <c r="F4" s="13"/>
      <c r="G4" s="290">
        <v>50</v>
      </c>
      <c r="H4" s="552"/>
      <c r="I4" s="553"/>
      <c r="J4" s="553"/>
      <c r="K4" s="553"/>
      <c r="L4" s="553"/>
      <c r="M4" s="553"/>
      <c r="N4" s="554"/>
    </row>
    <row r="5" spans="2:14" ht="20.25" customHeight="1" x14ac:dyDescent="0.15">
      <c r="B5" s="530" t="s">
        <v>46</v>
      </c>
      <c r="C5" s="531"/>
      <c r="D5" s="14" t="s">
        <v>164</v>
      </c>
      <c r="E5" s="15"/>
      <c r="F5" s="16">
        <f>SUM(G5:G5)</f>
        <v>19272880</v>
      </c>
      <c r="G5" s="242">
        <f>'７　コマツナ部門収支'!F4*G$4/10</f>
        <v>19272880</v>
      </c>
      <c r="H5" s="555"/>
      <c r="I5" s="556"/>
      <c r="J5" s="556"/>
      <c r="K5" s="556"/>
      <c r="L5" s="556"/>
      <c r="M5" s="556"/>
      <c r="N5" s="557"/>
    </row>
    <row r="6" spans="2:14" ht="20.25" customHeight="1" x14ac:dyDescent="0.15">
      <c r="B6" s="532"/>
      <c r="C6" s="533"/>
      <c r="D6" s="17" t="s">
        <v>73</v>
      </c>
      <c r="E6" s="18"/>
      <c r="F6" s="19">
        <f>SUM(G6:G6)</f>
        <v>0</v>
      </c>
      <c r="G6" s="22">
        <f>'７　コマツナ部門収支'!F5*'４　経営収支'!G4</f>
        <v>0</v>
      </c>
      <c r="H6" s="536"/>
      <c r="I6" s="537"/>
      <c r="J6" s="537"/>
      <c r="K6" s="537"/>
      <c r="L6" s="537"/>
      <c r="M6" s="537"/>
      <c r="N6" s="538"/>
    </row>
    <row r="7" spans="2:14" ht="20.25" customHeight="1" x14ac:dyDescent="0.15">
      <c r="B7" s="534"/>
      <c r="C7" s="535"/>
      <c r="D7" s="522" t="s">
        <v>160</v>
      </c>
      <c r="E7" s="523"/>
      <c r="F7" s="20">
        <f>SUM(G7,H7,M7)</f>
        <v>19272880</v>
      </c>
      <c r="G7" s="21">
        <f>G5+G6</f>
        <v>19272880</v>
      </c>
      <c r="H7" s="536"/>
      <c r="I7" s="537"/>
      <c r="J7" s="537"/>
      <c r="K7" s="537"/>
      <c r="L7" s="537"/>
      <c r="M7" s="537"/>
      <c r="N7" s="538"/>
    </row>
    <row r="8" spans="2:14" ht="20.25" customHeight="1" x14ac:dyDescent="0.15">
      <c r="B8" s="561" t="s">
        <v>244</v>
      </c>
      <c r="C8" s="567" t="s">
        <v>259</v>
      </c>
      <c r="D8" s="17" t="s">
        <v>47</v>
      </c>
      <c r="E8" s="18"/>
      <c r="F8" s="19">
        <f t="shared" ref="F8:F21" si="0">SUM(G8:G8)</f>
        <v>280000</v>
      </c>
      <c r="G8" s="22">
        <f>'７　コマツナ部門収支'!F6*G$4/10</f>
        <v>280000</v>
      </c>
      <c r="H8" s="536"/>
      <c r="I8" s="537"/>
      <c r="J8" s="537"/>
      <c r="K8" s="537"/>
      <c r="L8" s="537"/>
      <c r="M8" s="537"/>
      <c r="N8" s="538"/>
    </row>
    <row r="9" spans="2:14" ht="20.25" customHeight="1" x14ac:dyDescent="0.15">
      <c r="B9" s="562"/>
      <c r="C9" s="568"/>
      <c r="D9" s="17" t="s">
        <v>48</v>
      </c>
      <c r="E9" s="18"/>
      <c r="F9" s="19">
        <f t="shared" si="0"/>
        <v>399800</v>
      </c>
      <c r="G9" s="22">
        <f>'７　コマツナ部門収支'!F7*G$4/10</f>
        <v>399800</v>
      </c>
      <c r="H9" s="536"/>
      <c r="I9" s="537"/>
      <c r="J9" s="537"/>
      <c r="K9" s="537"/>
      <c r="L9" s="537"/>
      <c r="M9" s="537"/>
      <c r="N9" s="538"/>
    </row>
    <row r="10" spans="2:14" ht="20.25" customHeight="1" x14ac:dyDescent="0.15">
      <c r="B10" s="562"/>
      <c r="C10" s="568"/>
      <c r="D10" s="17" t="s">
        <v>49</v>
      </c>
      <c r="E10" s="18"/>
      <c r="F10" s="19">
        <f t="shared" si="0"/>
        <v>107216.25000000003</v>
      </c>
      <c r="G10" s="22">
        <f>'７　コマツナ部門収支'!F8*G$4/10</f>
        <v>107216.25000000003</v>
      </c>
      <c r="H10" s="536"/>
      <c r="I10" s="537"/>
      <c r="J10" s="537"/>
      <c r="K10" s="537"/>
      <c r="L10" s="537"/>
      <c r="M10" s="537"/>
      <c r="N10" s="538"/>
    </row>
    <row r="11" spans="2:14" ht="20.25" customHeight="1" x14ac:dyDescent="0.15">
      <c r="B11" s="562"/>
      <c r="C11" s="568"/>
      <c r="D11" s="17" t="s">
        <v>74</v>
      </c>
      <c r="E11" s="18"/>
      <c r="F11" s="19">
        <f t="shared" si="0"/>
        <v>252220.50500000003</v>
      </c>
      <c r="G11" s="22">
        <f>'７　コマツナ部門収支'!F9*G$4/10</f>
        <v>252220.50500000003</v>
      </c>
      <c r="H11" s="536"/>
      <c r="I11" s="537"/>
      <c r="J11" s="537"/>
      <c r="K11" s="537"/>
      <c r="L11" s="537"/>
      <c r="M11" s="537"/>
      <c r="N11" s="538"/>
    </row>
    <row r="12" spans="2:14" ht="20.25" customHeight="1" x14ac:dyDescent="0.15">
      <c r="B12" s="562"/>
      <c r="C12" s="568"/>
      <c r="D12" s="17" t="s">
        <v>50</v>
      </c>
      <c r="E12" s="18"/>
      <c r="F12" s="19">
        <f t="shared" si="0"/>
        <v>438071.42857142864</v>
      </c>
      <c r="G12" s="22">
        <f>'７　コマツナ部門収支'!F10*G$4/10</f>
        <v>438071.42857142864</v>
      </c>
      <c r="H12" s="536"/>
      <c r="I12" s="537"/>
      <c r="J12" s="537"/>
      <c r="K12" s="537"/>
      <c r="L12" s="537"/>
      <c r="M12" s="537"/>
      <c r="N12" s="538"/>
    </row>
    <row r="13" spans="2:14" ht="20.25" customHeight="1" x14ac:dyDescent="0.15">
      <c r="B13" s="562"/>
      <c r="C13" s="568"/>
      <c r="D13" s="17" t="s">
        <v>4</v>
      </c>
      <c r="E13" s="18"/>
      <c r="F13" s="19">
        <f t="shared" si="0"/>
        <v>27471.428571428572</v>
      </c>
      <c r="G13" s="22">
        <f>'７　コマツナ部門収支'!F11*G$4/10</f>
        <v>27471.428571428572</v>
      </c>
      <c r="H13" s="536"/>
      <c r="I13" s="537"/>
      <c r="J13" s="537"/>
      <c r="K13" s="537"/>
      <c r="L13" s="537"/>
      <c r="M13" s="537"/>
      <c r="N13" s="538"/>
    </row>
    <row r="14" spans="2:14" ht="20.25" customHeight="1" x14ac:dyDescent="0.15">
      <c r="B14" s="562"/>
      <c r="C14" s="568"/>
      <c r="D14" s="17" t="s">
        <v>5</v>
      </c>
      <c r="E14" s="18"/>
      <c r="F14" s="22">
        <f t="shared" si="0"/>
        <v>0</v>
      </c>
      <c r="G14" s="22">
        <f>'７　コマツナ部門収支'!F12*G$4/10</f>
        <v>0</v>
      </c>
      <c r="H14" s="536"/>
      <c r="I14" s="537"/>
      <c r="J14" s="537"/>
      <c r="K14" s="537"/>
      <c r="L14" s="537"/>
      <c r="M14" s="537"/>
      <c r="N14" s="538"/>
    </row>
    <row r="15" spans="2:14" ht="20.25" customHeight="1" x14ac:dyDescent="0.15">
      <c r="B15" s="562"/>
      <c r="C15" s="568"/>
      <c r="D15" s="524" t="s">
        <v>51</v>
      </c>
      <c r="E15" s="282" t="s">
        <v>154</v>
      </c>
      <c r="F15" s="22">
        <f t="shared" si="0"/>
        <v>184560</v>
      </c>
      <c r="G15" s="22">
        <f>'７　コマツナ部門収支'!F13*G$4/10</f>
        <v>184560</v>
      </c>
      <c r="H15" s="536"/>
      <c r="I15" s="537"/>
      <c r="J15" s="537"/>
      <c r="K15" s="537"/>
      <c r="L15" s="537"/>
      <c r="M15" s="537"/>
      <c r="N15" s="538"/>
    </row>
    <row r="16" spans="2:14" ht="20.25" customHeight="1" x14ac:dyDescent="0.15">
      <c r="B16" s="562"/>
      <c r="C16" s="568"/>
      <c r="D16" s="525"/>
      <c r="E16" s="282" t="s">
        <v>155</v>
      </c>
      <c r="F16" s="22">
        <f t="shared" si="0"/>
        <v>181575</v>
      </c>
      <c r="G16" s="22">
        <f>'７　コマツナ部門収支'!F14*G$4/10</f>
        <v>181575</v>
      </c>
      <c r="H16" s="536"/>
      <c r="I16" s="537"/>
      <c r="J16" s="537"/>
      <c r="K16" s="537"/>
      <c r="L16" s="537"/>
      <c r="M16" s="537"/>
      <c r="N16" s="538"/>
    </row>
    <row r="17" spans="2:14" ht="20.25" customHeight="1" x14ac:dyDescent="0.15">
      <c r="B17" s="562"/>
      <c r="C17" s="568"/>
      <c r="D17" s="526" t="s">
        <v>75</v>
      </c>
      <c r="E17" s="282" t="s">
        <v>154</v>
      </c>
      <c r="F17" s="22">
        <f t="shared" si="0"/>
        <v>1644000</v>
      </c>
      <c r="G17" s="22">
        <f>'７　コマツナ部門収支'!F15*G$4/10</f>
        <v>1644000</v>
      </c>
      <c r="H17" s="536"/>
      <c r="I17" s="537"/>
      <c r="J17" s="537"/>
      <c r="K17" s="537"/>
      <c r="L17" s="537"/>
      <c r="M17" s="537"/>
      <c r="N17" s="538"/>
    </row>
    <row r="18" spans="2:14" ht="20.25" customHeight="1" x14ac:dyDescent="0.15">
      <c r="B18" s="562"/>
      <c r="C18" s="568"/>
      <c r="D18" s="527"/>
      <c r="E18" s="282" t="s">
        <v>155</v>
      </c>
      <c r="F18" s="22">
        <f t="shared" si="0"/>
        <v>617357.14285714296</v>
      </c>
      <c r="G18" s="22">
        <f>'７　コマツナ部門収支'!F16*G$4/10</f>
        <v>617357.14285714296</v>
      </c>
      <c r="H18" s="536"/>
      <c r="I18" s="537"/>
      <c r="J18" s="537"/>
      <c r="K18" s="537"/>
      <c r="L18" s="537"/>
      <c r="M18" s="537"/>
      <c r="N18" s="538"/>
    </row>
    <row r="19" spans="2:14" ht="20.25" customHeight="1" x14ac:dyDescent="0.15">
      <c r="B19" s="562"/>
      <c r="C19" s="568"/>
      <c r="D19" s="525"/>
      <c r="E19" s="283" t="s">
        <v>52</v>
      </c>
      <c r="F19" s="22">
        <f t="shared" si="0"/>
        <v>0</v>
      </c>
      <c r="G19" s="22">
        <f>'７　コマツナ部門収支'!F17*G$4/10</f>
        <v>0</v>
      </c>
      <c r="H19" s="536"/>
      <c r="I19" s="537"/>
      <c r="J19" s="537"/>
      <c r="K19" s="537"/>
      <c r="L19" s="537"/>
      <c r="M19" s="537"/>
      <c r="N19" s="538"/>
    </row>
    <row r="20" spans="2:14" ht="20.25" customHeight="1" x14ac:dyDescent="0.15">
      <c r="B20" s="562"/>
      <c r="C20" s="568"/>
      <c r="D20" s="17" t="s">
        <v>53</v>
      </c>
      <c r="E20" s="18"/>
      <c r="F20" s="19">
        <f t="shared" si="0"/>
        <v>24000</v>
      </c>
      <c r="G20" s="22">
        <f>'７　コマツナ部門収支'!F18*G$4/10</f>
        <v>24000</v>
      </c>
      <c r="H20" s="536"/>
      <c r="I20" s="537"/>
      <c r="J20" s="537"/>
      <c r="K20" s="537"/>
      <c r="L20" s="537"/>
      <c r="M20" s="537"/>
      <c r="N20" s="538"/>
    </row>
    <row r="21" spans="2:14" ht="20.25" customHeight="1" x14ac:dyDescent="0.15">
      <c r="B21" s="562"/>
      <c r="C21" s="568"/>
      <c r="D21" s="17" t="s">
        <v>132</v>
      </c>
      <c r="E21" s="18"/>
      <c r="F21" s="19">
        <f t="shared" si="0"/>
        <v>41982.542979797989</v>
      </c>
      <c r="G21" s="22">
        <f>'７　コマツナ部門収支'!F19*G$4/10</f>
        <v>41982.542979797989</v>
      </c>
      <c r="H21" s="536"/>
      <c r="I21" s="537"/>
      <c r="J21" s="537"/>
      <c r="K21" s="537"/>
      <c r="L21" s="537"/>
      <c r="M21" s="537"/>
      <c r="N21" s="538"/>
    </row>
    <row r="22" spans="2:14" ht="20.25" customHeight="1" x14ac:dyDescent="0.15">
      <c r="B22" s="562"/>
      <c r="C22" s="569"/>
      <c r="D22" s="528" t="s">
        <v>161</v>
      </c>
      <c r="E22" s="529"/>
      <c r="F22" s="293">
        <f>SUM(F8:F21)</f>
        <v>4198254.2979797982</v>
      </c>
      <c r="G22" s="293">
        <f>SUM(G8:G21)</f>
        <v>4198254.2979797982</v>
      </c>
      <c r="H22" s="536"/>
      <c r="I22" s="537"/>
      <c r="J22" s="537"/>
      <c r="K22" s="537"/>
      <c r="L22" s="537"/>
      <c r="M22" s="537"/>
      <c r="N22" s="538"/>
    </row>
    <row r="23" spans="2:14" ht="20.25" customHeight="1" x14ac:dyDescent="0.15">
      <c r="B23" s="562"/>
      <c r="C23" s="570" t="s">
        <v>158</v>
      </c>
      <c r="D23" s="541" t="s">
        <v>54</v>
      </c>
      <c r="E23" s="25" t="s">
        <v>1</v>
      </c>
      <c r="F23" s="22">
        <f t="shared" ref="F23:F31" si="1">SUM(G23:G23)</f>
        <v>2297665</v>
      </c>
      <c r="G23" s="22">
        <f>'７　コマツナ部門収支'!F21*G$4/10</f>
        <v>2297665</v>
      </c>
      <c r="H23" s="536"/>
      <c r="I23" s="537"/>
      <c r="J23" s="537"/>
      <c r="K23" s="537"/>
      <c r="L23" s="537"/>
      <c r="M23" s="537"/>
      <c r="N23" s="538"/>
    </row>
    <row r="24" spans="2:14" ht="20.25" customHeight="1" x14ac:dyDescent="0.15">
      <c r="B24" s="562"/>
      <c r="C24" s="571"/>
      <c r="D24" s="542"/>
      <c r="E24" s="25" t="s">
        <v>2</v>
      </c>
      <c r="F24" s="22">
        <f t="shared" si="1"/>
        <v>847485</v>
      </c>
      <c r="G24" s="22">
        <f>'７　コマツナ部門収支'!F22*G$4/10</f>
        <v>847485</v>
      </c>
      <c r="H24" s="536"/>
      <c r="I24" s="537"/>
      <c r="J24" s="537"/>
      <c r="K24" s="537"/>
      <c r="L24" s="537"/>
      <c r="M24" s="537"/>
      <c r="N24" s="538"/>
    </row>
    <row r="25" spans="2:14" ht="20.25" customHeight="1" x14ac:dyDescent="0.15">
      <c r="B25" s="562"/>
      <c r="C25" s="571"/>
      <c r="D25" s="543"/>
      <c r="E25" s="25" t="s">
        <v>6</v>
      </c>
      <c r="F25" s="22">
        <f t="shared" si="1"/>
        <v>2216381.2000000002</v>
      </c>
      <c r="G25" s="22">
        <f>'７　コマツナ部門収支'!F23*G$4/10</f>
        <v>2216381.2000000002</v>
      </c>
      <c r="H25" s="536"/>
      <c r="I25" s="537"/>
      <c r="J25" s="537"/>
      <c r="K25" s="537"/>
      <c r="L25" s="537"/>
      <c r="M25" s="537"/>
      <c r="N25" s="538"/>
    </row>
    <row r="26" spans="2:14" ht="20.25" customHeight="1" x14ac:dyDescent="0.15">
      <c r="B26" s="562"/>
      <c r="C26" s="571"/>
      <c r="D26" s="25" t="s">
        <v>242</v>
      </c>
      <c r="E26" s="26"/>
      <c r="F26" s="22">
        <f t="shared" si="1"/>
        <v>0</v>
      </c>
      <c r="G26" s="22">
        <f>'７　コマツナ部門収支'!F24*G$4/10</f>
        <v>0</v>
      </c>
      <c r="H26" s="536"/>
      <c r="I26" s="537"/>
      <c r="J26" s="537"/>
      <c r="K26" s="537"/>
      <c r="L26" s="537"/>
      <c r="M26" s="537"/>
      <c r="N26" s="538"/>
    </row>
    <row r="27" spans="2:14" ht="20.25" customHeight="1" x14ac:dyDescent="0.15">
      <c r="B27" s="562"/>
      <c r="C27" s="571"/>
      <c r="D27" s="25" t="s">
        <v>76</v>
      </c>
      <c r="E27" s="26"/>
      <c r="F27" s="22">
        <f t="shared" si="1"/>
        <v>0</v>
      </c>
      <c r="G27" s="22">
        <f>'７　コマツナ部門収支'!F25*G$4/10</f>
        <v>0</v>
      </c>
      <c r="H27" s="536"/>
      <c r="I27" s="537"/>
      <c r="J27" s="537"/>
      <c r="K27" s="537"/>
      <c r="L27" s="537"/>
      <c r="M27" s="537"/>
      <c r="N27" s="538"/>
    </row>
    <row r="28" spans="2:14" ht="20.25" customHeight="1" x14ac:dyDescent="0.15">
      <c r="B28" s="562"/>
      <c r="C28" s="571"/>
      <c r="D28" s="25" t="s">
        <v>99</v>
      </c>
      <c r="E28" s="26"/>
      <c r="F28" s="22">
        <f t="shared" si="1"/>
        <v>145300</v>
      </c>
      <c r="G28" s="22">
        <f>'７　コマツナ部門収支'!F26*G$4/10</f>
        <v>145300</v>
      </c>
      <c r="H28" s="536"/>
      <c r="I28" s="537"/>
      <c r="J28" s="537"/>
      <c r="K28" s="537"/>
      <c r="L28" s="537"/>
      <c r="M28" s="537"/>
      <c r="N28" s="538"/>
    </row>
    <row r="29" spans="2:14" ht="20.25" customHeight="1" x14ac:dyDescent="0.15">
      <c r="B29" s="562"/>
      <c r="C29" s="571"/>
      <c r="D29" s="25" t="s">
        <v>77</v>
      </c>
      <c r="E29" s="26"/>
      <c r="F29" s="22">
        <f t="shared" si="1"/>
        <v>4000</v>
      </c>
      <c r="G29" s="22">
        <f>'７　コマツナ部門収支'!F27*G$4/10</f>
        <v>4000</v>
      </c>
      <c r="H29" s="536"/>
      <c r="I29" s="537"/>
      <c r="J29" s="537"/>
      <c r="K29" s="537"/>
      <c r="L29" s="537"/>
      <c r="M29" s="537"/>
      <c r="N29" s="538"/>
    </row>
    <row r="30" spans="2:14" ht="20.25" customHeight="1" x14ac:dyDescent="0.15">
      <c r="B30" s="562"/>
      <c r="C30" s="571"/>
      <c r="D30" s="25" t="s">
        <v>55</v>
      </c>
      <c r="E30" s="26"/>
      <c r="F30" s="22">
        <f t="shared" si="1"/>
        <v>40015.199999999997</v>
      </c>
      <c r="G30" s="22">
        <f>'７　コマツナ部門収支'!F28*G$4/10</f>
        <v>40015.199999999997</v>
      </c>
      <c r="H30" s="536"/>
      <c r="I30" s="537"/>
      <c r="J30" s="537"/>
      <c r="K30" s="537"/>
      <c r="L30" s="537"/>
      <c r="M30" s="537"/>
      <c r="N30" s="538"/>
    </row>
    <row r="31" spans="2:14" ht="20.25" customHeight="1" x14ac:dyDescent="0.15">
      <c r="B31" s="562"/>
      <c r="C31" s="571"/>
      <c r="D31" s="25" t="s">
        <v>243</v>
      </c>
      <c r="E31" s="26"/>
      <c r="F31" s="22">
        <f t="shared" si="1"/>
        <v>56069.155555555553</v>
      </c>
      <c r="G31" s="22">
        <f>'７　コマツナ部門収支'!F29*G$4/10</f>
        <v>56069.155555555553</v>
      </c>
      <c r="H31" s="536"/>
      <c r="I31" s="537"/>
      <c r="J31" s="537"/>
      <c r="K31" s="537"/>
      <c r="L31" s="537"/>
      <c r="M31" s="537"/>
      <c r="N31" s="538"/>
    </row>
    <row r="32" spans="2:14" ht="20.25" customHeight="1" x14ac:dyDescent="0.15">
      <c r="B32" s="562"/>
      <c r="C32" s="571"/>
      <c r="D32" s="544" t="s">
        <v>245</v>
      </c>
      <c r="E32" s="545"/>
      <c r="F32" s="291">
        <f>SUM(F23:F31)</f>
        <v>5606915.555555556</v>
      </c>
      <c r="G32" s="291">
        <f>SUM(G23:G31)</f>
        <v>5606915.555555556</v>
      </c>
      <c r="H32" s="536"/>
      <c r="I32" s="537"/>
      <c r="J32" s="537"/>
      <c r="K32" s="537"/>
      <c r="L32" s="537"/>
      <c r="M32" s="537"/>
      <c r="N32" s="538"/>
    </row>
    <row r="33" spans="2:14" ht="20.25" customHeight="1" x14ac:dyDescent="0.15">
      <c r="B33" s="562"/>
      <c r="C33" s="546" t="s">
        <v>246</v>
      </c>
      <c r="D33" s="547"/>
      <c r="E33" s="548"/>
      <c r="F33" s="22">
        <f>SUM(G33:G33)</f>
        <v>4206419.9999999991</v>
      </c>
      <c r="G33" s="292">
        <f>'５　コマツナ作業時間'!AN51*'４　経営収支'!I33</f>
        <v>4206419.9999999991</v>
      </c>
      <c r="H33" s="23" t="s">
        <v>248</v>
      </c>
      <c r="I33" s="297">
        <v>900</v>
      </c>
      <c r="J33" s="295" t="s">
        <v>249</v>
      </c>
      <c r="K33" s="295"/>
      <c r="L33" s="295"/>
      <c r="M33" s="295"/>
      <c r="N33" s="296"/>
    </row>
    <row r="34" spans="2:14" ht="20.25" customHeight="1" x14ac:dyDescent="0.15">
      <c r="B34" s="539" t="s">
        <v>247</v>
      </c>
      <c r="C34" s="540"/>
      <c r="D34" s="540"/>
      <c r="E34" s="540"/>
      <c r="F34" s="294">
        <f>F22+F32+F33</f>
        <v>14011589.853535354</v>
      </c>
      <c r="G34" s="294">
        <f>G22+G32+G33</f>
        <v>14011589.853535354</v>
      </c>
      <c r="H34" s="536"/>
      <c r="I34" s="537"/>
      <c r="J34" s="537"/>
      <c r="K34" s="537"/>
      <c r="L34" s="537"/>
      <c r="M34" s="537"/>
      <c r="N34" s="538"/>
    </row>
    <row r="35" spans="2:14" ht="20.25" customHeight="1" x14ac:dyDescent="0.15">
      <c r="B35" s="565" t="s">
        <v>250</v>
      </c>
      <c r="C35" s="566"/>
      <c r="D35" s="566"/>
      <c r="E35" s="566"/>
      <c r="F35" s="298">
        <f>F7-F34</f>
        <v>5261290.1464646459</v>
      </c>
      <c r="G35" s="298">
        <f>G7-G34</f>
        <v>5261290.1464646459</v>
      </c>
      <c r="H35" s="536"/>
      <c r="I35" s="537"/>
      <c r="J35" s="537"/>
      <c r="K35" s="537"/>
      <c r="L35" s="537"/>
      <c r="M35" s="537"/>
      <c r="N35" s="538"/>
    </row>
    <row r="36" spans="2:14" ht="20.25" customHeight="1" x14ac:dyDescent="0.15">
      <c r="B36" s="565" t="s">
        <v>251</v>
      </c>
      <c r="C36" s="566"/>
      <c r="D36" s="566"/>
      <c r="E36" s="566"/>
      <c r="F36" s="300">
        <f>F35/F7</f>
        <v>0.27298930655224574</v>
      </c>
      <c r="G36" s="300">
        <f>G35/G7</f>
        <v>0.27298930655224574</v>
      </c>
      <c r="H36" s="536"/>
      <c r="I36" s="537"/>
      <c r="J36" s="537"/>
      <c r="K36" s="537"/>
      <c r="L36" s="537"/>
      <c r="M36" s="537"/>
      <c r="N36" s="538"/>
    </row>
    <row r="37" spans="2:14" ht="20.25" customHeight="1" x14ac:dyDescent="0.15">
      <c r="B37" s="565" t="s">
        <v>255</v>
      </c>
      <c r="C37" s="566"/>
      <c r="D37" s="566"/>
      <c r="E37" s="566"/>
      <c r="F37" s="298">
        <f>SUM(G37:G37)</f>
        <v>9673.7999999999993</v>
      </c>
      <c r="G37" s="298">
        <f>I37+L37</f>
        <v>9673.7999999999993</v>
      </c>
      <c r="H37" s="23" t="s">
        <v>252</v>
      </c>
      <c r="I37" s="297">
        <v>5000</v>
      </c>
      <c r="J37" s="295" t="s">
        <v>253</v>
      </c>
      <c r="K37" s="299" t="s">
        <v>254</v>
      </c>
      <c r="L37" s="297">
        <f>'５　コマツナ作業時間'!AN51</f>
        <v>4673.7999999999993</v>
      </c>
      <c r="M37" s="295" t="s">
        <v>253</v>
      </c>
      <c r="N37" s="296"/>
    </row>
    <row r="38" spans="2:14" ht="20.25" customHeight="1" thickBot="1" x14ac:dyDescent="0.2">
      <c r="B38" s="563" t="s">
        <v>256</v>
      </c>
      <c r="C38" s="564"/>
      <c r="D38" s="564"/>
      <c r="E38" s="564"/>
      <c r="F38" s="301">
        <f>F35/I37</f>
        <v>1052.2580292929292</v>
      </c>
      <c r="G38" s="301">
        <f>G35/I37</f>
        <v>1052.2580292929292</v>
      </c>
      <c r="H38" s="558"/>
      <c r="I38" s="559"/>
      <c r="J38" s="559"/>
      <c r="K38" s="559"/>
      <c r="L38" s="559"/>
      <c r="M38" s="559"/>
      <c r="N38" s="560"/>
    </row>
  </sheetData>
  <mergeCells count="50">
    <mergeCell ref="B35:E35"/>
    <mergeCell ref="B36:E36"/>
    <mergeCell ref="B37:E37"/>
    <mergeCell ref="C8:C22"/>
    <mergeCell ref="C23:C32"/>
    <mergeCell ref="H38:N38"/>
    <mergeCell ref="B8:B33"/>
    <mergeCell ref="B38:E38"/>
    <mergeCell ref="H34:N34"/>
    <mergeCell ref="H35:N35"/>
    <mergeCell ref="H36:N36"/>
    <mergeCell ref="H28:N28"/>
    <mergeCell ref="H29:N29"/>
    <mergeCell ref="H30:N30"/>
    <mergeCell ref="H31:N31"/>
    <mergeCell ref="H32:N32"/>
    <mergeCell ref="H23:N23"/>
    <mergeCell ref="H24:N24"/>
    <mergeCell ref="H25:N25"/>
    <mergeCell ref="H26:N26"/>
    <mergeCell ref="H27:N27"/>
    <mergeCell ref="H3:N4"/>
    <mergeCell ref="H5:N5"/>
    <mergeCell ref="H6:N6"/>
    <mergeCell ref="H7:N7"/>
    <mergeCell ref="H8:N8"/>
    <mergeCell ref="H9:N9"/>
    <mergeCell ref="H10:N10"/>
    <mergeCell ref="H11:N11"/>
    <mergeCell ref="H12:N12"/>
    <mergeCell ref="H13:N13"/>
    <mergeCell ref="H14:N14"/>
    <mergeCell ref="H15:N15"/>
    <mergeCell ref="H16:N16"/>
    <mergeCell ref="H17:N17"/>
    <mergeCell ref="B34:E34"/>
    <mergeCell ref="D23:D25"/>
    <mergeCell ref="D32:E32"/>
    <mergeCell ref="H18:N18"/>
    <mergeCell ref="H19:N19"/>
    <mergeCell ref="H20:N20"/>
    <mergeCell ref="H21:N21"/>
    <mergeCell ref="H22:N22"/>
    <mergeCell ref="C33:E33"/>
    <mergeCell ref="B3:E4"/>
    <mergeCell ref="D7:E7"/>
    <mergeCell ref="D15:D16"/>
    <mergeCell ref="D17:D19"/>
    <mergeCell ref="D22:E22"/>
    <mergeCell ref="B5:C7"/>
  </mergeCells>
  <phoneticPr fontId="4"/>
  <pageMargins left="0.78740157480314965" right="0.78740157480314965" top="0.78740157480314965" bottom="0.78740157480314965" header="0.39370078740157483" footer="0.39370078740157483"/>
  <pageSetup paperSize="9" scale="6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51"/>
  <sheetViews>
    <sheetView showZeros="0" zoomScale="75" zoomScaleNormal="75" zoomScaleSheetLayoutView="80" workbookViewId="0"/>
  </sheetViews>
  <sheetFormatPr defaultRowHeight="13.5" x14ac:dyDescent="0.15"/>
  <cols>
    <col min="1" max="1" width="1.625" style="28" customWidth="1"/>
    <col min="2" max="3" width="11.625" style="28" customWidth="1"/>
    <col min="4" max="39" width="6.125" style="28" customWidth="1"/>
    <col min="40" max="40" width="7" style="28" customWidth="1"/>
    <col min="41" max="41" width="1.5" style="28" customWidth="1"/>
    <col min="42" max="16384" width="9" style="28"/>
  </cols>
  <sheetData>
    <row r="1" spans="2:63" ht="9.9499999999999993" customHeight="1" x14ac:dyDescent="0.15"/>
    <row r="2" spans="2:63" ht="24.95" customHeight="1" x14ac:dyDescent="0.15">
      <c r="B2" s="3" t="s">
        <v>315</v>
      </c>
      <c r="C2" s="3"/>
      <c r="D2" s="3"/>
      <c r="E2" s="3"/>
      <c r="F2" s="3"/>
      <c r="G2" s="3"/>
      <c r="H2" s="3"/>
      <c r="I2" s="3"/>
      <c r="J2" s="3"/>
      <c r="K2" s="3"/>
      <c r="L2" s="266" t="s">
        <v>199</v>
      </c>
      <c r="M2" s="243" t="s">
        <v>274</v>
      </c>
      <c r="N2" s="243"/>
      <c r="O2" s="266" t="s">
        <v>200</v>
      </c>
      <c r="P2" s="243" t="s">
        <v>275</v>
      </c>
      <c r="Q2" s="3"/>
      <c r="R2" s="3"/>
      <c r="S2" s="3"/>
      <c r="T2" s="3"/>
      <c r="U2" s="3"/>
      <c r="V2" s="3"/>
      <c r="W2" s="30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2:63" ht="24.95" customHeight="1" thickBot="1" x14ac:dyDescent="0.2">
      <c r="B3" s="3" t="s">
        <v>203</v>
      </c>
      <c r="C3" s="3"/>
      <c r="D3" s="3"/>
      <c r="E3" s="3"/>
      <c r="F3" s="3"/>
      <c r="G3" s="3"/>
      <c r="H3" s="3"/>
      <c r="I3" s="3"/>
      <c r="J3" s="3"/>
      <c r="K3" s="3"/>
      <c r="L3" s="3"/>
      <c r="M3" s="30"/>
      <c r="N3" s="3"/>
      <c r="O3" s="3"/>
      <c r="P3" s="30"/>
      <c r="Q3" s="3"/>
      <c r="R3" s="3"/>
      <c r="S3" s="3"/>
      <c r="T3" s="3"/>
      <c r="U3" s="3"/>
      <c r="V3" s="3"/>
      <c r="W3" s="30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</row>
    <row r="4" spans="2:63" ht="20.25" customHeight="1" x14ac:dyDescent="0.15">
      <c r="B4" s="588" t="s">
        <v>100</v>
      </c>
      <c r="C4" s="589"/>
      <c r="D4" s="576">
        <v>1</v>
      </c>
      <c r="E4" s="577"/>
      <c r="F4" s="578"/>
      <c r="G4" s="576">
        <v>2</v>
      </c>
      <c r="H4" s="577"/>
      <c r="I4" s="578"/>
      <c r="J4" s="576">
        <v>3</v>
      </c>
      <c r="K4" s="577"/>
      <c r="L4" s="578"/>
      <c r="M4" s="576">
        <v>4</v>
      </c>
      <c r="N4" s="577"/>
      <c r="O4" s="578"/>
      <c r="P4" s="576">
        <v>5</v>
      </c>
      <c r="Q4" s="577"/>
      <c r="R4" s="578"/>
      <c r="S4" s="576">
        <v>6</v>
      </c>
      <c r="T4" s="577"/>
      <c r="U4" s="578"/>
      <c r="V4" s="576">
        <v>7</v>
      </c>
      <c r="W4" s="577"/>
      <c r="X4" s="578"/>
      <c r="Y4" s="576">
        <v>8</v>
      </c>
      <c r="Z4" s="577"/>
      <c r="AA4" s="578"/>
      <c r="AB4" s="576">
        <v>9</v>
      </c>
      <c r="AC4" s="577"/>
      <c r="AD4" s="578"/>
      <c r="AE4" s="576">
        <v>10</v>
      </c>
      <c r="AF4" s="577"/>
      <c r="AG4" s="578"/>
      <c r="AH4" s="576">
        <v>11</v>
      </c>
      <c r="AI4" s="577"/>
      <c r="AJ4" s="578"/>
      <c r="AK4" s="576">
        <v>12</v>
      </c>
      <c r="AL4" s="577"/>
      <c r="AM4" s="578"/>
      <c r="AN4" s="579" t="s">
        <v>30</v>
      </c>
    </row>
    <row r="5" spans="2:63" ht="20.25" customHeight="1" x14ac:dyDescent="0.15">
      <c r="B5" s="581"/>
      <c r="C5" s="582"/>
      <c r="D5" s="50" t="s">
        <v>31</v>
      </c>
      <c r="E5" s="51" t="s">
        <v>32</v>
      </c>
      <c r="F5" s="52" t="s">
        <v>33</v>
      </c>
      <c r="G5" s="50" t="s">
        <v>31</v>
      </c>
      <c r="H5" s="52" t="s">
        <v>32</v>
      </c>
      <c r="I5" s="52" t="s">
        <v>33</v>
      </c>
      <c r="J5" s="50" t="s">
        <v>31</v>
      </c>
      <c r="K5" s="52" t="s">
        <v>32</v>
      </c>
      <c r="L5" s="52" t="s">
        <v>33</v>
      </c>
      <c r="M5" s="50" t="s">
        <v>31</v>
      </c>
      <c r="N5" s="52" t="s">
        <v>32</v>
      </c>
      <c r="O5" s="52" t="s">
        <v>33</v>
      </c>
      <c r="P5" s="50" t="s">
        <v>31</v>
      </c>
      <c r="Q5" s="52" t="s">
        <v>32</v>
      </c>
      <c r="R5" s="52" t="s">
        <v>33</v>
      </c>
      <c r="S5" s="50" t="s">
        <v>31</v>
      </c>
      <c r="T5" s="53" t="s">
        <v>32</v>
      </c>
      <c r="U5" s="53" t="s">
        <v>33</v>
      </c>
      <c r="V5" s="50" t="s">
        <v>31</v>
      </c>
      <c r="W5" s="52" t="s">
        <v>32</v>
      </c>
      <c r="X5" s="52" t="s">
        <v>33</v>
      </c>
      <c r="Y5" s="50" t="s">
        <v>31</v>
      </c>
      <c r="Z5" s="52" t="s">
        <v>32</v>
      </c>
      <c r="AA5" s="52" t="s">
        <v>33</v>
      </c>
      <c r="AB5" s="50" t="s">
        <v>31</v>
      </c>
      <c r="AC5" s="52" t="s">
        <v>32</v>
      </c>
      <c r="AD5" s="52" t="s">
        <v>33</v>
      </c>
      <c r="AE5" s="50" t="s">
        <v>31</v>
      </c>
      <c r="AF5" s="52" t="s">
        <v>32</v>
      </c>
      <c r="AG5" s="52" t="s">
        <v>33</v>
      </c>
      <c r="AH5" s="50" t="s">
        <v>31</v>
      </c>
      <c r="AI5" s="52" t="s">
        <v>32</v>
      </c>
      <c r="AJ5" s="52" t="s">
        <v>33</v>
      </c>
      <c r="AK5" s="50" t="s">
        <v>31</v>
      </c>
      <c r="AL5" s="52" t="s">
        <v>32</v>
      </c>
      <c r="AM5" s="52" t="s">
        <v>33</v>
      </c>
      <c r="AN5" s="580"/>
    </row>
    <row r="6" spans="2:63" ht="20.25" customHeight="1" x14ac:dyDescent="0.15">
      <c r="B6" s="583" t="s">
        <v>101</v>
      </c>
      <c r="C6" s="584"/>
      <c r="D6" s="54"/>
      <c r="E6" s="3"/>
      <c r="F6" s="3"/>
      <c r="G6" s="3"/>
      <c r="H6" s="3"/>
      <c r="I6" s="3"/>
      <c r="J6" s="3"/>
      <c r="K6" s="3"/>
      <c r="L6" s="3"/>
      <c r="M6" s="3"/>
      <c r="N6" s="3"/>
      <c r="O6" s="30"/>
      <c r="P6" s="30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26"/>
    </row>
    <row r="7" spans="2:63" ht="20.25" customHeight="1" x14ac:dyDescent="0.15">
      <c r="B7" s="586"/>
      <c r="C7" s="594"/>
      <c r="D7" s="54"/>
      <c r="E7" s="3"/>
      <c r="F7" s="3"/>
      <c r="G7" s="3"/>
      <c r="H7" s="3"/>
      <c r="I7" s="3"/>
      <c r="J7" s="3"/>
      <c r="K7" s="3"/>
      <c r="L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27"/>
    </row>
    <row r="8" spans="2:63" ht="20.25" customHeight="1" x14ac:dyDescent="0.15">
      <c r="B8" s="581"/>
      <c r="C8" s="582"/>
      <c r="D8" s="55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328"/>
    </row>
    <row r="9" spans="2:63" ht="20.25" customHeight="1" x14ac:dyDescent="0.15">
      <c r="B9" s="365" t="s">
        <v>316</v>
      </c>
      <c r="C9" s="366"/>
      <c r="D9" s="57">
        <v>0.33300000000000002</v>
      </c>
      <c r="E9" s="58">
        <v>0.33300000000000002</v>
      </c>
      <c r="F9" s="58">
        <v>0.33300000000000002</v>
      </c>
      <c r="G9" s="57">
        <v>0.5</v>
      </c>
      <c r="H9" s="58">
        <v>0.5</v>
      </c>
      <c r="I9" s="58">
        <v>0.5</v>
      </c>
      <c r="J9" s="57">
        <v>1.1659999999999999</v>
      </c>
      <c r="K9" s="58">
        <v>1.1659999999999999</v>
      </c>
      <c r="L9" s="58">
        <v>1.1659999999999999</v>
      </c>
      <c r="M9" s="57">
        <v>0.83299999999999996</v>
      </c>
      <c r="N9" s="58">
        <v>0.83299999999999996</v>
      </c>
      <c r="O9" s="58">
        <v>0.83299999999999996</v>
      </c>
      <c r="P9" s="57">
        <v>1.333</v>
      </c>
      <c r="Q9" s="58">
        <v>1.333</v>
      </c>
      <c r="R9" s="58">
        <v>1.333</v>
      </c>
      <c r="S9" s="57">
        <v>1.1659999999999999</v>
      </c>
      <c r="T9" s="58">
        <v>1.1659999999999999</v>
      </c>
      <c r="U9" s="58">
        <v>1.1659999999999999</v>
      </c>
      <c r="V9" s="57">
        <v>1.333</v>
      </c>
      <c r="W9" s="58">
        <v>1.333</v>
      </c>
      <c r="X9" s="58">
        <v>1.333</v>
      </c>
      <c r="Y9" s="57">
        <v>1.333</v>
      </c>
      <c r="Z9" s="58">
        <v>1.333</v>
      </c>
      <c r="AA9" s="58">
        <v>1.333</v>
      </c>
      <c r="AB9" s="57">
        <v>1</v>
      </c>
      <c r="AC9" s="58">
        <v>1</v>
      </c>
      <c r="AD9" s="58">
        <v>1</v>
      </c>
      <c r="AE9" s="57">
        <v>1</v>
      </c>
      <c r="AF9" s="58">
        <v>1</v>
      </c>
      <c r="AG9" s="58">
        <v>1</v>
      </c>
      <c r="AH9" s="57">
        <v>1</v>
      </c>
      <c r="AI9" s="58">
        <v>1</v>
      </c>
      <c r="AJ9" s="58">
        <v>1</v>
      </c>
      <c r="AK9" s="57">
        <v>0.66600000000000004</v>
      </c>
      <c r="AL9" s="58">
        <v>0.66600000000000004</v>
      </c>
      <c r="AM9" s="58">
        <v>0.66600000000000004</v>
      </c>
      <c r="AN9" s="59">
        <f t="shared" ref="AN9:AN16" si="0">SUM(D9:AM9)</f>
        <v>34.988999999999983</v>
      </c>
    </row>
    <row r="10" spans="2:63" ht="20.25" customHeight="1" x14ac:dyDescent="0.15">
      <c r="B10" s="365" t="s">
        <v>273</v>
      </c>
      <c r="C10" s="366"/>
      <c r="D10" s="57">
        <v>0.23300000000000001</v>
      </c>
      <c r="E10" s="58">
        <v>0.23300000000000001</v>
      </c>
      <c r="F10" s="58">
        <v>0.23300000000000001</v>
      </c>
      <c r="G10" s="57">
        <v>0.33300000000000002</v>
      </c>
      <c r="H10" s="58">
        <v>0.33300000000000002</v>
      </c>
      <c r="I10" s="58">
        <v>0.33300000000000002</v>
      </c>
      <c r="J10" s="57">
        <v>0.76600000000000001</v>
      </c>
      <c r="K10" s="58">
        <v>0.76600000000000001</v>
      </c>
      <c r="L10" s="58">
        <v>0.76600000000000001</v>
      </c>
      <c r="M10" s="57">
        <v>0.56599999999999995</v>
      </c>
      <c r="N10" s="58">
        <v>0.56599999999999995</v>
      </c>
      <c r="O10" s="58">
        <v>0.56599999999999995</v>
      </c>
      <c r="P10" s="57">
        <v>0.9</v>
      </c>
      <c r="Q10" s="58">
        <v>0.9</v>
      </c>
      <c r="R10" s="58">
        <v>0.9</v>
      </c>
      <c r="S10" s="57">
        <v>0.76600000000000001</v>
      </c>
      <c r="T10" s="58">
        <v>0.76600000000000001</v>
      </c>
      <c r="U10" s="58">
        <v>0.76600000000000001</v>
      </c>
      <c r="V10" s="57">
        <v>0.9</v>
      </c>
      <c r="W10" s="58">
        <v>0.9</v>
      </c>
      <c r="X10" s="58">
        <v>0.9</v>
      </c>
      <c r="Y10" s="57">
        <v>0.9</v>
      </c>
      <c r="Z10" s="58">
        <v>0.9</v>
      </c>
      <c r="AA10" s="58">
        <v>0.9</v>
      </c>
      <c r="AB10" s="57">
        <v>0.66600000000000004</v>
      </c>
      <c r="AC10" s="58">
        <v>0.66600000000000004</v>
      </c>
      <c r="AD10" s="58">
        <v>0.66600000000000004</v>
      </c>
      <c r="AE10" s="57">
        <v>0.66600000000000004</v>
      </c>
      <c r="AF10" s="58">
        <v>0.66600000000000004</v>
      </c>
      <c r="AG10" s="58">
        <v>0.66600000000000004</v>
      </c>
      <c r="AH10" s="57">
        <v>0.66600000000000004</v>
      </c>
      <c r="AI10" s="58">
        <v>0.66600000000000004</v>
      </c>
      <c r="AJ10" s="58">
        <v>0.66600000000000004</v>
      </c>
      <c r="AK10" s="57">
        <v>0.433</v>
      </c>
      <c r="AL10" s="58">
        <v>0.433</v>
      </c>
      <c r="AM10" s="58">
        <v>0.433</v>
      </c>
      <c r="AN10" s="59">
        <f t="shared" si="0"/>
        <v>23.385000000000005</v>
      </c>
    </row>
    <row r="11" spans="2:63" ht="20.25" customHeight="1" x14ac:dyDescent="0.15">
      <c r="B11" s="365" t="s">
        <v>269</v>
      </c>
      <c r="C11" s="366"/>
      <c r="D11" s="57">
        <v>0.23300000000000001</v>
      </c>
      <c r="E11" s="58">
        <v>0.23300000000000001</v>
      </c>
      <c r="F11" s="58">
        <v>0.23300000000000001</v>
      </c>
      <c r="G11" s="57">
        <v>0.33300000000000002</v>
      </c>
      <c r="H11" s="58">
        <v>0.33300000000000002</v>
      </c>
      <c r="I11" s="58">
        <v>0.33300000000000002</v>
      </c>
      <c r="J11" s="57">
        <v>0.76600000000000001</v>
      </c>
      <c r="K11" s="58">
        <v>0.76600000000000001</v>
      </c>
      <c r="L11" s="58">
        <v>0.76600000000000001</v>
      </c>
      <c r="M11" s="57">
        <v>0.56599999999999995</v>
      </c>
      <c r="N11" s="58">
        <v>0.56599999999999995</v>
      </c>
      <c r="O11" s="58">
        <v>0.56599999999999995</v>
      </c>
      <c r="P11" s="57">
        <v>0.9</v>
      </c>
      <c r="Q11" s="58">
        <v>0.9</v>
      </c>
      <c r="R11" s="58">
        <v>0.9</v>
      </c>
      <c r="S11" s="57">
        <v>0.76600000000000001</v>
      </c>
      <c r="T11" s="58">
        <v>0.76600000000000001</v>
      </c>
      <c r="U11" s="58">
        <v>0.76600000000000001</v>
      </c>
      <c r="V11" s="57">
        <v>0.9</v>
      </c>
      <c r="W11" s="58">
        <v>0.9</v>
      </c>
      <c r="X11" s="58">
        <v>0.9</v>
      </c>
      <c r="Y11" s="57">
        <v>0.9</v>
      </c>
      <c r="Z11" s="58">
        <v>0.9</v>
      </c>
      <c r="AA11" s="58">
        <v>0.9</v>
      </c>
      <c r="AB11" s="57">
        <v>0.66600000000000004</v>
      </c>
      <c r="AC11" s="58">
        <v>0.66600000000000004</v>
      </c>
      <c r="AD11" s="58">
        <v>0.66600000000000004</v>
      </c>
      <c r="AE11" s="57">
        <v>0.66600000000000004</v>
      </c>
      <c r="AF11" s="58">
        <v>0.66600000000000004</v>
      </c>
      <c r="AG11" s="58">
        <v>0.66600000000000004</v>
      </c>
      <c r="AH11" s="57">
        <v>0.66600000000000004</v>
      </c>
      <c r="AI11" s="58">
        <v>0.66600000000000004</v>
      </c>
      <c r="AJ11" s="58">
        <v>0.66600000000000004</v>
      </c>
      <c r="AK11" s="57">
        <v>0.433</v>
      </c>
      <c r="AL11" s="58">
        <v>0.433</v>
      </c>
      <c r="AM11" s="58">
        <v>0.433</v>
      </c>
      <c r="AN11" s="59">
        <f t="shared" si="0"/>
        <v>23.385000000000005</v>
      </c>
    </row>
    <row r="12" spans="2:63" ht="20.25" customHeight="1" x14ac:dyDescent="0.15">
      <c r="B12" s="365" t="s">
        <v>317</v>
      </c>
      <c r="C12" s="366"/>
      <c r="D12" s="57">
        <v>0.33300000000000002</v>
      </c>
      <c r="E12" s="58">
        <v>0.33300000000000002</v>
      </c>
      <c r="F12" s="58">
        <v>0.33300000000000002</v>
      </c>
      <c r="G12" s="57">
        <v>0.5</v>
      </c>
      <c r="H12" s="58">
        <v>0.5</v>
      </c>
      <c r="I12" s="58">
        <v>0.5</v>
      </c>
      <c r="J12" s="57">
        <v>1.1659999999999999</v>
      </c>
      <c r="K12" s="58">
        <v>1.1659999999999999</v>
      </c>
      <c r="L12" s="58">
        <v>1.1659999999999999</v>
      </c>
      <c r="M12" s="57">
        <v>0.83299999999999996</v>
      </c>
      <c r="N12" s="58">
        <v>0.83299999999999996</v>
      </c>
      <c r="O12" s="58">
        <v>0.83299999999999996</v>
      </c>
      <c r="P12" s="57">
        <v>1.333</v>
      </c>
      <c r="Q12" s="58">
        <v>1.333</v>
      </c>
      <c r="R12" s="58">
        <v>1.333</v>
      </c>
      <c r="S12" s="57">
        <v>1.1659999999999999</v>
      </c>
      <c r="T12" s="58">
        <v>1.1659999999999999</v>
      </c>
      <c r="U12" s="58">
        <v>1.1659999999999999</v>
      </c>
      <c r="V12" s="57">
        <v>1.333</v>
      </c>
      <c r="W12" s="58">
        <v>1.333</v>
      </c>
      <c r="X12" s="58">
        <v>1.333</v>
      </c>
      <c r="Y12" s="57">
        <v>1.333</v>
      </c>
      <c r="Z12" s="58">
        <v>1.333</v>
      </c>
      <c r="AA12" s="58">
        <v>1.333</v>
      </c>
      <c r="AB12" s="57">
        <v>1</v>
      </c>
      <c r="AC12" s="58">
        <v>1</v>
      </c>
      <c r="AD12" s="58">
        <v>1</v>
      </c>
      <c r="AE12" s="57">
        <v>1</v>
      </c>
      <c r="AF12" s="58">
        <v>1</v>
      </c>
      <c r="AG12" s="58">
        <v>1</v>
      </c>
      <c r="AH12" s="57">
        <v>1</v>
      </c>
      <c r="AI12" s="58">
        <v>1</v>
      </c>
      <c r="AJ12" s="58">
        <v>1</v>
      </c>
      <c r="AK12" s="57">
        <v>1</v>
      </c>
      <c r="AL12" s="58">
        <v>1</v>
      </c>
      <c r="AM12" s="58">
        <v>1</v>
      </c>
      <c r="AN12" s="59">
        <f t="shared" si="0"/>
        <v>35.990999999999993</v>
      </c>
    </row>
    <row r="13" spans="2:63" ht="20.25" customHeight="1" x14ac:dyDescent="0.15">
      <c r="B13" s="365" t="s">
        <v>271</v>
      </c>
      <c r="C13" s="366"/>
      <c r="D13" s="57">
        <v>0.1</v>
      </c>
      <c r="E13" s="58">
        <v>0.1</v>
      </c>
      <c r="F13" s="58">
        <v>0.1</v>
      </c>
      <c r="G13" s="57">
        <v>0.16600000000000001</v>
      </c>
      <c r="H13" s="58">
        <v>0.16600000000000001</v>
      </c>
      <c r="I13" s="58">
        <v>0.16600000000000001</v>
      </c>
      <c r="J13" s="57">
        <v>0.4</v>
      </c>
      <c r="K13" s="58">
        <v>0.4</v>
      </c>
      <c r="L13" s="58">
        <v>0.4</v>
      </c>
      <c r="M13" s="57">
        <v>0.26600000000000001</v>
      </c>
      <c r="N13" s="58">
        <v>0.26600000000000001</v>
      </c>
      <c r="O13" s="58">
        <v>0.26600000000000001</v>
      </c>
      <c r="P13" s="57">
        <v>0.433</v>
      </c>
      <c r="Q13" s="58">
        <v>0.433</v>
      </c>
      <c r="R13" s="58">
        <v>0.433</v>
      </c>
      <c r="S13" s="57">
        <v>0.4</v>
      </c>
      <c r="T13" s="58">
        <v>0.4</v>
      </c>
      <c r="U13" s="58">
        <v>0.4</v>
      </c>
      <c r="V13" s="57">
        <v>0.433</v>
      </c>
      <c r="W13" s="58">
        <v>0.433</v>
      </c>
      <c r="X13" s="58">
        <v>0.433</v>
      </c>
      <c r="Y13" s="57">
        <v>0.433</v>
      </c>
      <c r="Z13" s="58">
        <v>0.433</v>
      </c>
      <c r="AA13" s="58">
        <v>0.433</v>
      </c>
      <c r="AB13" s="57">
        <v>0.33300000000000002</v>
      </c>
      <c r="AC13" s="58">
        <v>0.33300000000000002</v>
      </c>
      <c r="AD13" s="58">
        <v>0.33300000000000002</v>
      </c>
      <c r="AE13" s="57">
        <v>0.33300000000000002</v>
      </c>
      <c r="AF13" s="58">
        <v>0.33300000000000002</v>
      </c>
      <c r="AG13" s="58">
        <v>0.33300000000000002</v>
      </c>
      <c r="AH13" s="57">
        <v>0.33300000000000002</v>
      </c>
      <c r="AI13" s="58">
        <v>0.33300000000000002</v>
      </c>
      <c r="AJ13" s="58">
        <v>0.33300000000000002</v>
      </c>
      <c r="AK13" s="57">
        <v>0.23300000000000001</v>
      </c>
      <c r="AL13" s="58">
        <v>0.23300000000000001</v>
      </c>
      <c r="AM13" s="58">
        <v>0.23300000000000001</v>
      </c>
      <c r="AN13" s="59">
        <f t="shared" si="0"/>
        <v>11.589000000000002</v>
      </c>
    </row>
    <row r="14" spans="2:63" ht="20.25" customHeight="1" x14ac:dyDescent="0.15">
      <c r="B14" s="365" t="s">
        <v>318</v>
      </c>
      <c r="C14" s="366"/>
      <c r="D14" s="57">
        <v>16.666</v>
      </c>
      <c r="E14" s="58">
        <v>16.666</v>
      </c>
      <c r="F14" s="58">
        <v>16.666</v>
      </c>
      <c r="G14" s="57">
        <v>25</v>
      </c>
      <c r="H14" s="58">
        <v>25</v>
      </c>
      <c r="I14" s="58">
        <v>25</v>
      </c>
      <c r="J14" s="57">
        <v>58.332999999999998</v>
      </c>
      <c r="K14" s="58">
        <v>58.332999999999998</v>
      </c>
      <c r="L14" s="58">
        <v>58.332999999999998</v>
      </c>
      <c r="M14" s="57">
        <v>41.665999999999997</v>
      </c>
      <c r="N14" s="58">
        <v>41.665999999999997</v>
      </c>
      <c r="O14" s="58">
        <v>41.665999999999997</v>
      </c>
      <c r="P14" s="57">
        <v>66.66</v>
      </c>
      <c r="Q14" s="58">
        <v>66.66</v>
      </c>
      <c r="R14" s="58">
        <v>66.66</v>
      </c>
      <c r="S14" s="57">
        <v>58.332999999999998</v>
      </c>
      <c r="T14" s="58">
        <v>58.332999999999998</v>
      </c>
      <c r="U14" s="58">
        <v>58.332999999999998</v>
      </c>
      <c r="V14" s="57">
        <v>66.665999999999997</v>
      </c>
      <c r="W14" s="58">
        <v>66.665999999999997</v>
      </c>
      <c r="X14" s="58">
        <v>66.665999999999997</v>
      </c>
      <c r="Y14" s="57">
        <v>66.665999999999997</v>
      </c>
      <c r="Z14" s="58">
        <v>66.665999999999997</v>
      </c>
      <c r="AA14" s="58">
        <v>66.665999999999997</v>
      </c>
      <c r="AB14" s="57">
        <v>50</v>
      </c>
      <c r="AC14" s="58">
        <v>50</v>
      </c>
      <c r="AD14" s="58">
        <v>50</v>
      </c>
      <c r="AE14" s="57">
        <v>50</v>
      </c>
      <c r="AF14" s="58">
        <v>50</v>
      </c>
      <c r="AG14" s="58">
        <v>50</v>
      </c>
      <c r="AH14" s="57">
        <v>50</v>
      </c>
      <c r="AI14" s="58">
        <v>50</v>
      </c>
      <c r="AJ14" s="58">
        <v>50</v>
      </c>
      <c r="AK14" s="57">
        <v>33.332999999999998</v>
      </c>
      <c r="AL14" s="58">
        <v>33.332999999999998</v>
      </c>
      <c r="AM14" s="58">
        <v>33.332999999999998</v>
      </c>
      <c r="AN14" s="59">
        <f t="shared" si="0"/>
        <v>1749.9689999999998</v>
      </c>
    </row>
    <row r="15" spans="2:63" ht="20.25" customHeight="1" x14ac:dyDescent="0.15">
      <c r="B15" s="331" t="s">
        <v>319</v>
      </c>
      <c r="C15" s="332"/>
      <c r="D15" s="57">
        <v>0.23300000000000001</v>
      </c>
      <c r="E15" s="58">
        <v>0.23300000000000001</v>
      </c>
      <c r="F15" s="58">
        <v>0.23300000000000001</v>
      </c>
      <c r="G15" s="57">
        <v>0.33300000000000002</v>
      </c>
      <c r="H15" s="58">
        <v>0.33300000000000002</v>
      </c>
      <c r="I15" s="58">
        <v>0.33300000000000002</v>
      </c>
      <c r="J15" s="57">
        <v>0.77700000000000002</v>
      </c>
      <c r="K15" s="58">
        <v>0.77700000000000002</v>
      </c>
      <c r="L15" s="58">
        <v>0.77700000000000002</v>
      </c>
      <c r="M15" s="57">
        <v>0.55500000000000005</v>
      </c>
      <c r="N15" s="58">
        <v>0.55500000000000005</v>
      </c>
      <c r="O15" s="58">
        <v>0.55500000000000005</v>
      </c>
      <c r="P15" s="57">
        <v>0.88800000000000001</v>
      </c>
      <c r="Q15" s="58">
        <v>0.88800000000000001</v>
      </c>
      <c r="R15" s="58">
        <v>0.88800000000000001</v>
      </c>
      <c r="S15" s="57">
        <v>0.77700000000000002</v>
      </c>
      <c r="T15" s="58">
        <v>0.77700000000000002</v>
      </c>
      <c r="U15" s="58">
        <v>0.77700000000000002</v>
      </c>
      <c r="V15" s="57">
        <v>0.88800000000000001</v>
      </c>
      <c r="W15" s="58">
        <v>0.88800000000000001</v>
      </c>
      <c r="X15" s="58">
        <v>0.88800000000000001</v>
      </c>
      <c r="Y15" s="57">
        <v>0.88800000000000001</v>
      </c>
      <c r="Z15" s="58">
        <v>0.88800000000000001</v>
      </c>
      <c r="AA15" s="58">
        <v>0.88800000000000001</v>
      </c>
      <c r="AB15" s="57">
        <v>0.66600000000000004</v>
      </c>
      <c r="AC15" s="58">
        <v>0.66600000000000004</v>
      </c>
      <c r="AD15" s="58">
        <v>0.66600000000000004</v>
      </c>
      <c r="AE15" s="57">
        <v>0.66600000000000004</v>
      </c>
      <c r="AF15" s="58">
        <v>0.66600000000000004</v>
      </c>
      <c r="AG15" s="58">
        <v>0.66600000000000004</v>
      </c>
      <c r="AH15" s="57">
        <v>0.66600000000000004</v>
      </c>
      <c r="AI15" s="58">
        <v>0.66600000000000004</v>
      </c>
      <c r="AJ15" s="58">
        <v>0.66600000000000004</v>
      </c>
      <c r="AK15" s="57">
        <v>0.44400000000000001</v>
      </c>
      <c r="AL15" s="58">
        <v>0.44400000000000001</v>
      </c>
      <c r="AM15" s="58">
        <v>0.44400000000000001</v>
      </c>
      <c r="AN15" s="59">
        <f t="shared" si="0"/>
        <v>23.342999999999996</v>
      </c>
    </row>
    <row r="16" spans="2:63" ht="20.25" customHeight="1" x14ac:dyDescent="0.15">
      <c r="B16" s="365" t="s">
        <v>335</v>
      </c>
      <c r="C16" s="366"/>
      <c r="D16" s="57">
        <v>0.23300000000000001</v>
      </c>
      <c r="E16" s="58">
        <v>0.23300000000000001</v>
      </c>
      <c r="F16" s="58">
        <v>0.23300000000000001</v>
      </c>
      <c r="G16" s="57">
        <v>0.33300000000000002</v>
      </c>
      <c r="H16" s="58">
        <v>0.33300000000000002</v>
      </c>
      <c r="I16" s="58">
        <v>0.33300000000000002</v>
      </c>
      <c r="J16" s="57">
        <v>0.76600000000000001</v>
      </c>
      <c r="K16" s="58">
        <v>0.76600000000000001</v>
      </c>
      <c r="L16" s="58">
        <v>0.76600000000000001</v>
      </c>
      <c r="M16" s="57">
        <v>0.56599999999999995</v>
      </c>
      <c r="N16" s="58">
        <v>0.56599999999999995</v>
      </c>
      <c r="O16" s="58">
        <v>0.56599999999999995</v>
      </c>
      <c r="P16" s="57">
        <v>0.9</v>
      </c>
      <c r="Q16" s="58">
        <v>0.9</v>
      </c>
      <c r="R16" s="58">
        <v>0.9</v>
      </c>
      <c r="S16" s="57">
        <v>0.76600000000000001</v>
      </c>
      <c r="T16" s="58">
        <v>0.76600000000000001</v>
      </c>
      <c r="U16" s="58">
        <v>0.76600000000000001</v>
      </c>
      <c r="V16" s="57">
        <v>0.9</v>
      </c>
      <c r="W16" s="58">
        <v>0.9</v>
      </c>
      <c r="X16" s="58">
        <v>0.9</v>
      </c>
      <c r="Y16" s="57">
        <v>0.9</v>
      </c>
      <c r="Z16" s="58">
        <v>0.9</v>
      </c>
      <c r="AA16" s="58">
        <v>0.9</v>
      </c>
      <c r="AB16" s="57">
        <v>0.66600000000000004</v>
      </c>
      <c r="AC16" s="58">
        <v>0.66600000000000004</v>
      </c>
      <c r="AD16" s="58">
        <v>0.66600000000000004</v>
      </c>
      <c r="AE16" s="57">
        <v>0.66600000000000004</v>
      </c>
      <c r="AF16" s="58">
        <v>0.66600000000000004</v>
      </c>
      <c r="AG16" s="58">
        <v>0.66600000000000004</v>
      </c>
      <c r="AH16" s="57">
        <v>0.66600000000000004</v>
      </c>
      <c r="AI16" s="58">
        <v>0.66600000000000004</v>
      </c>
      <c r="AJ16" s="58">
        <v>0.66600000000000004</v>
      </c>
      <c r="AK16" s="57">
        <v>0.433</v>
      </c>
      <c r="AL16" s="58">
        <v>0.433</v>
      </c>
      <c r="AM16" s="58">
        <v>0.433</v>
      </c>
      <c r="AN16" s="59">
        <f t="shared" si="0"/>
        <v>23.385000000000005</v>
      </c>
    </row>
    <row r="17" spans="2:40" ht="20.25" customHeight="1" x14ac:dyDescent="0.15">
      <c r="B17" s="590" t="s">
        <v>277</v>
      </c>
      <c r="C17" s="591"/>
      <c r="D17" s="57">
        <v>0.1</v>
      </c>
      <c r="E17" s="58">
        <v>0.1</v>
      </c>
      <c r="F17" s="58">
        <v>0.1</v>
      </c>
      <c r="G17" s="57">
        <v>0.125</v>
      </c>
      <c r="H17" s="58">
        <v>0.125</v>
      </c>
      <c r="I17" s="58">
        <v>0.125</v>
      </c>
      <c r="J17" s="57">
        <v>0.29099999999999998</v>
      </c>
      <c r="K17" s="58">
        <v>0.29099999999999998</v>
      </c>
      <c r="L17" s="58">
        <v>0.29099999999999998</v>
      </c>
      <c r="M17" s="57">
        <v>0.20799999999999999</v>
      </c>
      <c r="N17" s="58">
        <v>0.20799999999999999</v>
      </c>
      <c r="O17" s="58">
        <v>0.20799999999999999</v>
      </c>
      <c r="P17" s="57">
        <v>0.33300000000000002</v>
      </c>
      <c r="Q17" s="58">
        <v>0.33300000000000002</v>
      </c>
      <c r="R17" s="58">
        <v>0.33300000000000002</v>
      </c>
      <c r="S17" s="57">
        <v>0.29099999999999998</v>
      </c>
      <c r="T17" s="58">
        <v>0.29099999999999998</v>
      </c>
      <c r="U17" s="58">
        <v>0.29099999999999998</v>
      </c>
      <c r="V17" s="57">
        <v>0.33300000000000002</v>
      </c>
      <c r="W17" s="58">
        <v>0.33300000000000002</v>
      </c>
      <c r="X17" s="58">
        <v>0.33300000000000002</v>
      </c>
      <c r="Y17" s="57">
        <v>0.33300000000000002</v>
      </c>
      <c r="Z17" s="58">
        <v>0.33300000000000002</v>
      </c>
      <c r="AA17" s="58">
        <v>0.33300000000000002</v>
      </c>
      <c r="AB17" s="57">
        <v>0.25</v>
      </c>
      <c r="AC17" s="58">
        <v>0.25</v>
      </c>
      <c r="AD17" s="58">
        <v>0.25</v>
      </c>
      <c r="AE17" s="57">
        <v>0.25</v>
      </c>
      <c r="AF17" s="58">
        <v>0.25</v>
      </c>
      <c r="AG17" s="58">
        <v>0.25</v>
      </c>
      <c r="AH17" s="57">
        <v>0.25</v>
      </c>
      <c r="AI17" s="58">
        <v>0.25</v>
      </c>
      <c r="AJ17" s="58">
        <v>0.25</v>
      </c>
      <c r="AK17" s="57">
        <v>0.16600000000000001</v>
      </c>
      <c r="AL17" s="58">
        <v>0.16600000000000001</v>
      </c>
      <c r="AM17" s="58">
        <v>0.16600000000000001</v>
      </c>
      <c r="AN17" s="59">
        <f>SUM(D17:AM17)</f>
        <v>8.7900000000000027</v>
      </c>
    </row>
    <row r="18" spans="2:40" ht="20.25" customHeight="1" x14ac:dyDescent="0.15">
      <c r="B18" s="590"/>
      <c r="C18" s="591"/>
      <c r="D18" s="57"/>
      <c r="E18" s="58"/>
      <c r="F18" s="58"/>
      <c r="G18" s="57"/>
      <c r="H18" s="58"/>
      <c r="I18" s="58"/>
      <c r="J18" s="57"/>
      <c r="K18" s="58"/>
      <c r="L18" s="58"/>
      <c r="M18" s="57"/>
      <c r="N18" s="58"/>
      <c r="O18" s="58"/>
      <c r="P18" s="57"/>
      <c r="Q18" s="58"/>
      <c r="R18" s="58"/>
      <c r="S18" s="57"/>
      <c r="T18" s="58"/>
      <c r="U18" s="58"/>
      <c r="V18" s="57"/>
      <c r="W18" s="58"/>
      <c r="X18" s="58"/>
      <c r="Y18" s="57"/>
      <c r="Z18" s="58"/>
      <c r="AA18" s="58"/>
      <c r="AB18" s="57"/>
      <c r="AC18" s="58"/>
      <c r="AD18" s="58"/>
      <c r="AE18" s="57"/>
      <c r="AF18" s="58"/>
      <c r="AG18" s="58"/>
      <c r="AH18" s="57"/>
      <c r="AI18" s="58"/>
      <c r="AJ18" s="58"/>
      <c r="AK18" s="57"/>
      <c r="AL18" s="58"/>
      <c r="AM18" s="58"/>
      <c r="AN18" s="59">
        <f>SUM(D18:AM18)</f>
        <v>0</v>
      </c>
    </row>
    <row r="19" spans="2:40" ht="20.25" customHeight="1" x14ac:dyDescent="0.15">
      <c r="B19" s="590"/>
      <c r="C19" s="591"/>
      <c r="D19" s="57"/>
      <c r="E19" s="58"/>
      <c r="F19" s="58"/>
      <c r="G19" s="57"/>
      <c r="H19" s="58"/>
      <c r="I19" s="58"/>
      <c r="J19" s="57"/>
      <c r="K19" s="58"/>
      <c r="L19" s="58"/>
      <c r="M19" s="57"/>
      <c r="N19" s="58"/>
      <c r="O19" s="58"/>
      <c r="P19" s="57"/>
      <c r="Q19" s="58"/>
      <c r="R19" s="58"/>
      <c r="S19" s="57"/>
      <c r="T19" s="58"/>
      <c r="U19" s="58"/>
      <c r="V19" s="57"/>
      <c r="W19" s="58"/>
      <c r="X19" s="58"/>
      <c r="Y19" s="57"/>
      <c r="Z19" s="58"/>
      <c r="AA19" s="58"/>
      <c r="AB19" s="57"/>
      <c r="AC19" s="58"/>
      <c r="AD19" s="58"/>
      <c r="AE19" s="57"/>
      <c r="AF19" s="58"/>
      <c r="AG19" s="58"/>
      <c r="AH19" s="57"/>
      <c r="AI19" s="58"/>
      <c r="AJ19" s="58"/>
      <c r="AK19" s="57"/>
      <c r="AL19" s="58"/>
      <c r="AM19" s="58"/>
      <c r="AN19" s="59">
        <f t="shared" ref="AN19:AN34" si="1">SUM(D19:AM19)</f>
        <v>0</v>
      </c>
    </row>
    <row r="20" spans="2:40" ht="20.25" customHeight="1" x14ac:dyDescent="0.15">
      <c r="B20" s="590"/>
      <c r="C20" s="591"/>
      <c r="D20" s="57"/>
      <c r="E20" s="58"/>
      <c r="F20" s="58"/>
      <c r="G20" s="57"/>
      <c r="H20" s="58"/>
      <c r="I20" s="58"/>
      <c r="J20" s="57"/>
      <c r="K20" s="58"/>
      <c r="L20" s="58"/>
      <c r="M20" s="57"/>
      <c r="N20" s="58"/>
      <c r="O20" s="58"/>
      <c r="P20" s="57"/>
      <c r="Q20" s="58"/>
      <c r="R20" s="58"/>
      <c r="S20" s="57"/>
      <c r="T20" s="58"/>
      <c r="U20" s="58"/>
      <c r="V20" s="57"/>
      <c r="W20" s="58"/>
      <c r="X20" s="58"/>
      <c r="Y20" s="57"/>
      <c r="Z20" s="58"/>
      <c r="AA20" s="58"/>
      <c r="AB20" s="57"/>
      <c r="AC20" s="58"/>
      <c r="AD20" s="58"/>
      <c r="AE20" s="57"/>
      <c r="AF20" s="58"/>
      <c r="AG20" s="58"/>
      <c r="AH20" s="57"/>
      <c r="AI20" s="58"/>
      <c r="AJ20" s="58"/>
      <c r="AK20" s="57"/>
      <c r="AL20" s="58"/>
      <c r="AM20" s="58"/>
      <c r="AN20" s="59">
        <f t="shared" si="1"/>
        <v>0</v>
      </c>
    </row>
    <row r="21" spans="2:40" ht="20.25" customHeight="1" x14ac:dyDescent="0.15">
      <c r="B21" s="590"/>
      <c r="C21" s="591"/>
      <c r="D21" s="57"/>
      <c r="E21" s="58"/>
      <c r="F21" s="58"/>
      <c r="G21" s="57"/>
      <c r="H21" s="58"/>
      <c r="I21" s="58"/>
      <c r="J21" s="57"/>
      <c r="K21" s="58"/>
      <c r="L21" s="58"/>
      <c r="M21" s="57"/>
      <c r="N21" s="58"/>
      <c r="O21" s="58"/>
      <c r="P21" s="57"/>
      <c r="Q21" s="58"/>
      <c r="R21" s="58"/>
      <c r="S21" s="57"/>
      <c r="T21" s="58"/>
      <c r="U21" s="58"/>
      <c r="V21" s="57"/>
      <c r="W21" s="58"/>
      <c r="X21" s="58"/>
      <c r="Y21" s="57"/>
      <c r="Z21" s="58"/>
      <c r="AA21" s="58"/>
      <c r="AB21" s="57"/>
      <c r="AC21" s="58"/>
      <c r="AD21" s="58"/>
      <c r="AE21" s="57"/>
      <c r="AF21" s="58"/>
      <c r="AG21" s="58"/>
      <c r="AH21" s="57"/>
      <c r="AI21" s="58"/>
      <c r="AJ21" s="58"/>
      <c r="AK21" s="57"/>
      <c r="AL21" s="58"/>
      <c r="AM21" s="58"/>
      <c r="AN21" s="59">
        <f t="shared" si="1"/>
        <v>0</v>
      </c>
    </row>
    <row r="22" spans="2:40" ht="20.25" customHeight="1" x14ac:dyDescent="0.15">
      <c r="B22" s="590"/>
      <c r="C22" s="591"/>
      <c r="D22" s="57"/>
      <c r="E22" s="58"/>
      <c r="F22" s="58"/>
      <c r="G22" s="57"/>
      <c r="H22" s="58"/>
      <c r="I22" s="58"/>
      <c r="J22" s="57"/>
      <c r="K22" s="58"/>
      <c r="L22" s="58"/>
      <c r="M22" s="57"/>
      <c r="N22" s="58"/>
      <c r="O22" s="58"/>
      <c r="P22" s="57"/>
      <c r="Q22" s="58"/>
      <c r="R22" s="58"/>
      <c r="S22" s="57"/>
      <c r="T22" s="58"/>
      <c r="U22" s="58"/>
      <c r="V22" s="57"/>
      <c r="W22" s="58"/>
      <c r="X22" s="58"/>
      <c r="Y22" s="57"/>
      <c r="Z22" s="58"/>
      <c r="AA22" s="58"/>
      <c r="AB22" s="57"/>
      <c r="AC22" s="58"/>
      <c r="AD22" s="58"/>
      <c r="AE22" s="57"/>
      <c r="AF22" s="58"/>
      <c r="AG22" s="58"/>
      <c r="AH22" s="57"/>
      <c r="AI22" s="58"/>
      <c r="AJ22" s="58"/>
      <c r="AK22" s="57"/>
      <c r="AL22" s="58"/>
      <c r="AM22" s="58"/>
      <c r="AN22" s="59">
        <f t="shared" si="1"/>
        <v>0</v>
      </c>
    </row>
    <row r="23" spans="2:40" ht="20.25" customHeight="1" x14ac:dyDescent="0.15">
      <c r="B23" s="590"/>
      <c r="C23" s="591"/>
      <c r="D23" s="57"/>
      <c r="E23" s="58"/>
      <c r="F23" s="58"/>
      <c r="G23" s="57"/>
      <c r="H23" s="58"/>
      <c r="I23" s="58"/>
      <c r="J23" s="57"/>
      <c r="K23" s="58"/>
      <c r="L23" s="58"/>
      <c r="M23" s="57"/>
      <c r="N23" s="58"/>
      <c r="O23" s="58"/>
      <c r="P23" s="57"/>
      <c r="Q23" s="58"/>
      <c r="R23" s="58"/>
      <c r="S23" s="57"/>
      <c r="T23" s="58"/>
      <c r="U23" s="58"/>
      <c r="V23" s="57"/>
      <c r="W23" s="58"/>
      <c r="X23" s="58"/>
      <c r="Y23" s="57"/>
      <c r="Z23" s="58"/>
      <c r="AA23" s="58"/>
      <c r="AB23" s="57"/>
      <c r="AC23" s="58"/>
      <c r="AD23" s="58"/>
      <c r="AE23" s="57"/>
      <c r="AF23" s="58"/>
      <c r="AG23" s="58"/>
      <c r="AH23" s="57"/>
      <c r="AI23" s="58"/>
      <c r="AJ23" s="58"/>
      <c r="AK23" s="57"/>
      <c r="AL23" s="58"/>
      <c r="AM23" s="58"/>
      <c r="AN23" s="59">
        <f t="shared" si="1"/>
        <v>0</v>
      </c>
    </row>
    <row r="24" spans="2:40" ht="20.25" customHeight="1" x14ac:dyDescent="0.15">
      <c r="B24" s="590"/>
      <c r="C24" s="591"/>
      <c r="D24" s="57"/>
      <c r="E24" s="58"/>
      <c r="F24" s="58"/>
      <c r="G24" s="57"/>
      <c r="H24" s="58"/>
      <c r="I24" s="58"/>
      <c r="J24" s="57"/>
      <c r="K24" s="58"/>
      <c r="L24" s="58"/>
      <c r="M24" s="57"/>
      <c r="N24" s="58"/>
      <c r="O24" s="58"/>
      <c r="P24" s="57"/>
      <c r="Q24" s="58"/>
      <c r="R24" s="58"/>
      <c r="S24" s="57"/>
      <c r="T24" s="58"/>
      <c r="U24" s="58"/>
      <c r="V24" s="57"/>
      <c r="W24" s="58"/>
      <c r="X24" s="58"/>
      <c r="Y24" s="57"/>
      <c r="Z24" s="58"/>
      <c r="AA24" s="58"/>
      <c r="AB24" s="57"/>
      <c r="AC24" s="58"/>
      <c r="AD24" s="58"/>
      <c r="AE24" s="57"/>
      <c r="AF24" s="58"/>
      <c r="AG24" s="58"/>
      <c r="AH24" s="57"/>
      <c r="AI24" s="58"/>
      <c r="AJ24" s="58"/>
      <c r="AK24" s="57"/>
      <c r="AL24" s="58"/>
      <c r="AM24" s="58"/>
      <c r="AN24" s="59">
        <f t="shared" si="1"/>
        <v>0</v>
      </c>
    </row>
    <row r="25" spans="2:40" ht="20.25" customHeight="1" x14ac:dyDescent="0.15">
      <c r="B25" s="590"/>
      <c r="C25" s="591"/>
      <c r="D25" s="57"/>
      <c r="E25" s="58"/>
      <c r="F25" s="58"/>
      <c r="G25" s="57"/>
      <c r="H25" s="58"/>
      <c r="I25" s="58"/>
      <c r="J25" s="57"/>
      <c r="K25" s="58"/>
      <c r="L25" s="58"/>
      <c r="M25" s="57"/>
      <c r="N25" s="58"/>
      <c r="O25" s="58"/>
      <c r="P25" s="57"/>
      <c r="Q25" s="58"/>
      <c r="R25" s="58"/>
      <c r="S25" s="57"/>
      <c r="T25" s="58"/>
      <c r="U25" s="58"/>
      <c r="V25" s="57"/>
      <c r="W25" s="58"/>
      <c r="X25" s="58"/>
      <c r="Y25" s="57"/>
      <c r="Z25" s="58"/>
      <c r="AA25" s="58"/>
      <c r="AB25" s="57"/>
      <c r="AC25" s="58"/>
      <c r="AD25" s="58"/>
      <c r="AE25" s="57"/>
      <c r="AF25" s="58"/>
      <c r="AG25" s="58"/>
      <c r="AH25" s="57"/>
      <c r="AI25" s="58"/>
      <c r="AJ25" s="58"/>
      <c r="AK25" s="57"/>
      <c r="AL25" s="58"/>
      <c r="AM25" s="58"/>
      <c r="AN25" s="59">
        <f t="shared" si="1"/>
        <v>0</v>
      </c>
    </row>
    <row r="26" spans="2:40" ht="20.25" customHeight="1" x14ac:dyDescent="0.15">
      <c r="B26" s="590"/>
      <c r="C26" s="591"/>
      <c r="D26" s="57"/>
      <c r="E26" s="58"/>
      <c r="F26" s="58"/>
      <c r="G26" s="57"/>
      <c r="H26" s="58"/>
      <c r="I26" s="58"/>
      <c r="J26" s="57"/>
      <c r="K26" s="58"/>
      <c r="L26" s="58"/>
      <c r="M26" s="57"/>
      <c r="N26" s="58"/>
      <c r="O26" s="58"/>
      <c r="P26" s="57"/>
      <c r="Q26" s="58"/>
      <c r="R26" s="58"/>
      <c r="S26" s="57"/>
      <c r="T26" s="58"/>
      <c r="U26" s="58"/>
      <c r="V26" s="57"/>
      <c r="W26" s="58"/>
      <c r="X26" s="58"/>
      <c r="Y26" s="57"/>
      <c r="Z26" s="58"/>
      <c r="AA26" s="58"/>
      <c r="AB26" s="57"/>
      <c r="AC26" s="58"/>
      <c r="AD26" s="58"/>
      <c r="AE26" s="57"/>
      <c r="AF26" s="58"/>
      <c r="AG26" s="58"/>
      <c r="AH26" s="57"/>
      <c r="AI26" s="58"/>
      <c r="AJ26" s="58"/>
      <c r="AK26" s="57"/>
      <c r="AL26" s="58"/>
      <c r="AM26" s="58"/>
      <c r="AN26" s="59">
        <f t="shared" si="1"/>
        <v>0</v>
      </c>
    </row>
    <row r="27" spans="2:40" ht="20.25" customHeight="1" x14ac:dyDescent="0.15">
      <c r="B27" s="590"/>
      <c r="C27" s="591"/>
      <c r="D27" s="57"/>
      <c r="E27" s="58"/>
      <c r="F27" s="58"/>
      <c r="G27" s="57"/>
      <c r="H27" s="58"/>
      <c r="I27" s="58"/>
      <c r="J27" s="57"/>
      <c r="K27" s="58"/>
      <c r="L27" s="58"/>
      <c r="M27" s="57"/>
      <c r="N27" s="58"/>
      <c r="O27" s="58"/>
      <c r="P27" s="57"/>
      <c r="Q27" s="58"/>
      <c r="R27" s="58"/>
      <c r="S27" s="57"/>
      <c r="T27" s="58"/>
      <c r="U27" s="58"/>
      <c r="V27" s="57"/>
      <c r="W27" s="58"/>
      <c r="X27" s="58"/>
      <c r="Y27" s="57"/>
      <c r="Z27" s="58"/>
      <c r="AA27" s="58"/>
      <c r="AB27" s="57"/>
      <c r="AC27" s="58"/>
      <c r="AD27" s="58"/>
      <c r="AE27" s="57"/>
      <c r="AF27" s="58"/>
      <c r="AG27" s="58"/>
      <c r="AH27" s="57"/>
      <c r="AI27" s="58"/>
      <c r="AJ27" s="58"/>
      <c r="AK27" s="57"/>
      <c r="AL27" s="58"/>
      <c r="AM27" s="58"/>
      <c r="AN27" s="59">
        <f t="shared" si="1"/>
        <v>0</v>
      </c>
    </row>
    <row r="28" spans="2:40" ht="20.25" customHeight="1" x14ac:dyDescent="0.15">
      <c r="B28" s="590"/>
      <c r="C28" s="591"/>
      <c r="D28" s="57"/>
      <c r="E28" s="58"/>
      <c r="F28" s="58"/>
      <c r="G28" s="57"/>
      <c r="H28" s="58"/>
      <c r="I28" s="58"/>
      <c r="J28" s="57"/>
      <c r="K28" s="58"/>
      <c r="L28" s="58"/>
      <c r="M28" s="57"/>
      <c r="N28" s="58"/>
      <c r="O28" s="58"/>
      <c r="P28" s="57"/>
      <c r="Q28" s="58"/>
      <c r="R28" s="58"/>
      <c r="S28" s="57"/>
      <c r="T28" s="58"/>
      <c r="U28" s="58"/>
      <c r="V28" s="57"/>
      <c r="W28" s="58"/>
      <c r="X28" s="58"/>
      <c r="Y28" s="57"/>
      <c r="Z28" s="58"/>
      <c r="AA28" s="58"/>
      <c r="AB28" s="57"/>
      <c r="AC28" s="58"/>
      <c r="AD28" s="58"/>
      <c r="AE28" s="57"/>
      <c r="AF28" s="58"/>
      <c r="AG28" s="58"/>
      <c r="AH28" s="57"/>
      <c r="AI28" s="58"/>
      <c r="AJ28" s="58"/>
      <c r="AK28" s="57"/>
      <c r="AL28" s="58"/>
      <c r="AM28" s="58"/>
      <c r="AN28" s="59">
        <f t="shared" si="1"/>
        <v>0</v>
      </c>
    </row>
    <row r="29" spans="2:40" ht="20.25" customHeight="1" x14ac:dyDescent="0.15">
      <c r="B29" s="590"/>
      <c r="C29" s="591"/>
      <c r="D29" s="57"/>
      <c r="E29" s="58"/>
      <c r="F29" s="58"/>
      <c r="G29" s="57"/>
      <c r="H29" s="58"/>
      <c r="I29" s="58"/>
      <c r="J29" s="57"/>
      <c r="K29" s="58"/>
      <c r="L29" s="58"/>
      <c r="M29" s="57"/>
      <c r="N29" s="58"/>
      <c r="O29" s="58"/>
      <c r="P29" s="57"/>
      <c r="Q29" s="58"/>
      <c r="R29" s="58"/>
      <c r="S29" s="57"/>
      <c r="T29" s="58"/>
      <c r="U29" s="58"/>
      <c r="V29" s="57"/>
      <c r="W29" s="58"/>
      <c r="X29" s="58"/>
      <c r="Y29" s="57"/>
      <c r="Z29" s="58"/>
      <c r="AA29" s="58"/>
      <c r="AB29" s="57"/>
      <c r="AC29" s="58"/>
      <c r="AD29" s="58"/>
      <c r="AE29" s="57"/>
      <c r="AF29" s="58"/>
      <c r="AG29" s="58"/>
      <c r="AH29" s="57"/>
      <c r="AI29" s="58"/>
      <c r="AJ29" s="58"/>
      <c r="AK29" s="57"/>
      <c r="AL29" s="58"/>
      <c r="AM29" s="58"/>
      <c r="AN29" s="59">
        <f t="shared" si="1"/>
        <v>0</v>
      </c>
    </row>
    <row r="30" spans="2:40" ht="20.25" customHeight="1" x14ac:dyDescent="0.15">
      <c r="B30" s="590"/>
      <c r="C30" s="591"/>
      <c r="D30" s="57"/>
      <c r="E30" s="58"/>
      <c r="F30" s="58"/>
      <c r="G30" s="57"/>
      <c r="H30" s="58"/>
      <c r="I30" s="58"/>
      <c r="J30" s="57"/>
      <c r="K30" s="58"/>
      <c r="L30" s="58"/>
      <c r="M30" s="57"/>
      <c r="N30" s="58"/>
      <c r="O30" s="58"/>
      <c r="P30" s="57"/>
      <c r="Q30" s="58"/>
      <c r="R30" s="58"/>
      <c r="S30" s="57"/>
      <c r="T30" s="58"/>
      <c r="U30" s="58"/>
      <c r="V30" s="57"/>
      <c r="W30" s="58"/>
      <c r="X30" s="58"/>
      <c r="Y30" s="57"/>
      <c r="Z30" s="58"/>
      <c r="AA30" s="58"/>
      <c r="AB30" s="57"/>
      <c r="AC30" s="58"/>
      <c r="AD30" s="58"/>
      <c r="AE30" s="57"/>
      <c r="AF30" s="58"/>
      <c r="AG30" s="58"/>
      <c r="AH30" s="57"/>
      <c r="AI30" s="58"/>
      <c r="AJ30" s="58"/>
      <c r="AK30" s="57"/>
      <c r="AL30" s="58"/>
      <c r="AM30" s="58"/>
      <c r="AN30" s="59">
        <f t="shared" si="1"/>
        <v>0</v>
      </c>
    </row>
    <row r="31" spans="2:40" ht="20.25" customHeight="1" x14ac:dyDescent="0.15">
      <c r="B31" s="590"/>
      <c r="C31" s="591"/>
      <c r="D31" s="57"/>
      <c r="E31" s="58"/>
      <c r="F31" s="58"/>
      <c r="G31" s="57"/>
      <c r="H31" s="58"/>
      <c r="I31" s="58"/>
      <c r="J31" s="57"/>
      <c r="K31" s="58"/>
      <c r="L31" s="58"/>
      <c r="M31" s="57"/>
      <c r="N31" s="58"/>
      <c r="O31" s="58"/>
      <c r="P31" s="57"/>
      <c r="Q31" s="58"/>
      <c r="R31" s="58"/>
      <c r="S31" s="57"/>
      <c r="T31" s="58"/>
      <c r="U31" s="58"/>
      <c r="V31" s="57"/>
      <c r="W31" s="58"/>
      <c r="X31" s="58"/>
      <c r="Y31" s="57"/>
      <c r="Z31" s="58"/>
      <c r="AA31" s="58"/>
      <c r="AB31" s="57"/>
      <c r="AC31" s="58"/>
      <c r="AD31" s="58"/>
      <c r="AE31" s="57"/>
      <c r="AF31" s="58"/>
      <c r="AG31" s="58"/>
      <c r="AH31" s="57"/>
      <c r="AI31" s="58"/>
      <c r="AJ31" s="58"/>
      <c r="AK31" s="57"/>
      <c r="AL31" s="58"/>
      <c r="AM31" s="58"/>
      <c r="AN31" s="59">
        <f t="shared" si="1"/>
        <v>0</v>
      </c>
    </row>
    <row r="32" spans="2:40" ht="20.25" customHeight="1" x14ac:dyDescent="0.15">
      <c r="B32" s="590"/>
      <c r="C32" s="591"/>
      <c r="D32" s="57"/>
      <c r="E32" s="58"/>
      <c r="F32" s="58"/>
      <c r="G32" s="57"/>
      <c r="H32" s="58"/>
      <c r="I32" s="58"/>
      <c r="J32" s="57"/>
      <c r="K32" s="58"/>
      <c r="L32" s="58"/>
      <c r="M32" s="57"/>
      <c r="N32" s="58"/>
      <c r="O32" s="58"/>
      <c r="P32" s="57"/>
      <c r="Q32" s="58"/>
      <c r="R32" s="58"/>
      <c r="S32" s="57"/>
      <c r="T32" s="58"/>
      <c r="U32" s="58"/>
      <c r="V32" s="57"/>
      <c r="W32" s="58"/>
      <c r="X32" s="58"/>
      <c r="Y32" s="57"/>
      <c r="Z32" s="58"/>
      <c r="AA32" s="58"/>
      <c r="AB32" s="57"/>
      <c r="AC32" s="58"/>
      <c r="AD32" s="58"/>
      <c r="AE32" s="57"/>
      <c r="AF32" s="58"/>
      <c r="AG32" s="58"/>
      <c r="AH32" s="57"/>
      <c r="AI32" s="58"/>
      <c r="AJ32" s="58"/>
      <c r="AK32" s="57"/>
      <c r="AL32" s="58"/>
      <c r="AM32" s="58"/>
      <c r="AN32" s="59">
        <f t="shared" si="1"/>
        <v>0</v>
      </c>
    </row>
    <row r="33" spans="2:40" ht="20.25" customHeight="1" x14ac:dyDescent="0.15">
      <c r="B33" s="590"/>
      <c r="C33" s="591"/>
      <c r="D33" s="57"/>
      <c r="E33" s="58"/>
      <c r="F33" s="58"/>
      <c r="G33" s="57"/>
      <c r="H33" s="58"/>
      <c r="I33" s="58"/>
      <c r="J33" s="57"/>
      <c r="K33" s="58"/>
      <c r="L33" s="58"/>
      <c r="M33" s="57"/>
      <c r="N33" s="58"/>
      <c r="O33" s="58"/>
      <c r="P33" s="57"/>
      <c r="Q33" s="58"/>
      <c r="R33" s="58"/>
      <c r="S33" s="57"/>
      <c r="T33" s="58"/>
      <c r="U33" s="58"/>
      <c r="V33" s="57"/>
      <c r="W33" s="58"/>
      <c r="X33" s="58"/>
      <c r="Y33" s="57"/>
      <c r="Z33" s="58"/>
      <c r="AA33" s="58"/>
      <c r="AB33" s="57"/>
      <c r="AC33" s="58"/>
      <c r="AD33" s="58"/>
      <c r="AE33" s="57"/>
      <c r="AF33" s="58"/>
      <c r="AG33" s="58"/>
      <c r="AH33" s="57"/>
      <c r="AI33" s="58"/>
      <c r="AJ33" s="58"/>
      <c r="AK33" s="57"/>
      <c r="AL33" s="58"/>
      <c r="AM33" s="58"/>
      <c r="AN33" s="59">
        <f t="shared" si="1"/>
        <v>0</v>
      </c>
    </row>
    <row r="34" spans="2:40" ht="20.25" customHeight="1" x14ac:dyDescent="0.15">
      <c r="B34" s="592" t="s">
        <v>102</v>
      </c>
      <c r="C34" s="593"/>
      <c r="D34" s="57">
        <f t="shared" ref="D34:AM34" si="2">SUM(D9:D33)</f>
        <v>18.464000000000002</v>
      </c>
      <c r="E34" s="60">
        <f t="shared" si="2"/>
        <v>18.464000000000002</v>
      </c>
      <c r="F34" s="61">
        <f t="shared" si="2"/>
        <v>18.464000000000002</v>
      </c>
      <c r="G34" s="57">
        <f t="shared" si="2"/>
        <v>27.622999999999998</v>
      </c>
      <c r="H34" s="60">
        <f t="shared" si="2"/>
        <v>27.622999999999998</v>
      </c>
      <c r="I34" s="61">
        <f t="shared" si="2"/>
        <v>27.622999999999998</v>
      </c>
      <c r="J34" s="57">
        <f t="shared" si="2"/>
        <v>64.430999999999997</v>
      </c>
      <c r="K34" s="60">
        <f t="shared" si="2"/>
        <v>64.430999999999997</v>
      </c>
      <c r="L34" s="61">
        <f t="shared" si="2"/>
        <v>64.430999999999997</v>
      </c>
      <c r="M34" s="57">
        <f t="shared" si="2"/>
        <v>46.058999999999997</v>
      </c>
      <c r="N34" s="60">
        <f t="shared" si="2"/>
        <v>46.058999999999997</v>
      </c>
      <c r="O34" s="61">
        <f t="shared" si="2"/>
        <v>46.058999999999997</v>
      </c>
      <c r="P34" s="57">
        <f t="shared" si="2"/>
        <v>73.680000000000007</v>
      </c>
      <c r="Q34" s="60">
        <f t="shared" si="2"/>
        <v>73.680000000000007</v>
      </c>
      <c r="R34" s="61">
        <f t="shared" si="2"/>
        <v>73.680000000000007</v>
      </c>
      <c r="S34" s="57">
        <f t="shared" si="2"/>
        <v>64.430999999999997</v>
      </c>
      <c r="T34" s="60">
        <f t="shared" si="2"/>
        <v>64.430999999999997</v>
      </c>
      <c r="U34" s="61">
        <f t="shared" si="2"/>
        <v>64.430999999999997</v>
      </c>
      <c r="V34" s="57">
        <f t="shared" si="2"/>
        <v>73.686000000000007</v>
      </c>
      <c r="W34" s="60">
        <f t="shared" si="2"/>
        <v>73.686000000000007</v>
      </c>
      <c r="X34" s="61">
        <f t="shared" si="2"/>
        <v>73.686000000000007</v>
      </c>
      <c r="Y34" s="57">
        <f t="shared" si="2"/>
        <v>73.686000000000007</v>
      </c>
      <c r="Z34" s="60">
        <f t="shared" si="2"/>
        <v>73.686000000000007</v>
      </c>
      <c r="AA34" s="61">
        <f t="shared" si="2"/>
        <v>73.686000000000007</v>
      </c>
      <c r="AB34" s="57">
        <f t="shared" si="2"/>
        <v>55.246999999999993</v>
      </c>
      <c r="AC34" s="60">
        <f t="shared" si="2"/>
        <v>55.246999999999993</v>
      </c>
      <c r="AD34" s="61">
        <f t="shared" si="2"/>
        <v>55.246999999999993</v>
      </c>
      <c r="AE34" s="57">
        <f t="shared" si="2"/>
        <v>55.246999999999993</v>
      </c>
      <c r="AF34" s="60">
        <f t="shared" si="2"/>
        <v>55.246999999999993</v>
      </c>
      <c r="AG34" s="61">
        <f t="shared" si="2"/>
        <v>55.246999999999993</v>
      </c>
      <c r="AH34" s="57">
        <f t="shared" si="2"/>
        <v>55.246999999999993</v>
      </c>
      <c r="AI34" s="60">
        <f t="shared" si="2"/>
        <v>55.246999999999993</v>
      </c>
      <c r="AJ34" s="61">
        <f t="shared" si="2"/>
        <v>55.246999999999993</v>
      </c>
      <c r="AK34" s="57">
        <f t="shared" si="2"/>
        <v>37.140999999999998</v>
      </c>
      <c r="AL34" s="60">
        <f t="shared" si="2"/>
        <v>37.140999999999998</v>
      </c>
      <c r="AM34" s="61">
        <f t="shared" si="2"/>
        <v>37.140999999999998</v>
      </c>
      <c r="AN34" s="59">
        <f t="shared" si="1"/>
        <v>1934.8260000000007</v>
      </c>
    </row>
    <row r="35" spans="2:40" ht="20.25" customHeight="1" thickBot="1" x14ac:dyDescent="0.2">
      <c r="B35" s="574" t="s">
        <v>103</v>
      </c>
      <c r="C35" s="575"/>
      <c r="D35" s="62"/>
      <c r="E35" s="63">
        <f>SUM(D34:F34)</f>
        <v>55.39200000000001</v>
      </c>
      <c r="F35" s="63"/>
      <c r="G35" s="62"/>
      <c r="H35" s="63">
        <f>SUM(G34:I34)</f>
        <v>82.869</v>
      </c>
      <c r="I35" s="63"/>
      <c r="J35" s="62"/>
      <c r="K35" s="63">
        <f>SUM(J34:L34)</f>
        <v>193.29300000000001</v>
      </c>
      <c r="L35" s="63"/>
      <c r="M35" s="62"/>
      <c r="N35" s="63">
        <f>SUM(M34:O34)</f>
        <v>138.17699999999999</v>
      </c>
      <c r="O35" s="63"/>
      <c r="P35" s="62"/>
      <c r="Q35" s="63">
        <f>SUM(P34:R34)</f>
        <v>221.04000000000002</v>
      </c>
      <c r="R35" s="63"/>
      <c r="S35" s="62"/>
      <c r="T35" s="63">
        <f>SUM(S34:U34)</f>
        <v>193.29300000000001</v>
      </c>
      <c r="U35" s="63"/>
      <c r="V35" s="62"/>
      <c r="W35" s="63">
        <f>SUM(V34:X34)</f>
        <v>221.05800000000002</v>
      </c>
      <c r="X35" s="63"/>
      <c r="Y35" s="62"/>
      <c r="Z35" s="63">
        <f>SUM(Y34:AA34)</f>
        <v>221.05800000000002</v>
      </c>
      <c r="AA35" s="63"/>
      <c r="AB35" s="62"/>
      <c r="AC35" s="63">
        <f>SUM(AB34:AD34)</f>
        <v>165.74099999999999</v>
      </c>
      <c r="AD35" s="63"/>
      <c r="AE35" s="62"/>
      <c r="AF35" s="63">
        <f>SUM(AE34:AG34)</f>
        <v>165.74099999999999</v>
      </c>
      <c r="AG35" s="63"/>
      <c r="AH35" s="62"/>
      <c r="AI35" s="63">
        <f>SUM(AH34:AJ34)</f>
        <v>165.74099999999999</v>
      </c>
      <c r="AJ35" s="63"/>
      <c r="AK35" s="62"/>
      <c r="AL35" s="63">
        <f>SUM(AK34:AM34)</f>
        <v>111.423</v>
      </c>
      <c r="AM35" s="63"/>
      <c r="AN35" s="64">
        <f>SUM(AN9:AN33)</f>
        <v>1934.8259999999998</v>
      </c>
    </row>
    <row r="36" spans="2:40" ht="9.9499999999999993" customHeight="1" x14ac:dyDescent="0.15"/>
    <row r="37" spans="2:40" ht="24.95" customHeight="1" x14ac:dyDescent="0.15">
      <c r="B37" s="3" t="s">
        <v>204</v>
      </c>
    </row>
    <row r="38" spans="2:40" ht="9.9499999999999993" customHeight="1" thickBot="1" x14ac:dyDescent="0.2"/>
    <row r="39" spans="2:40" ht="20.25" customHeight="1" thickBot="1" x14ac:dyDescent="0.2">
      <c r="B39" s="28" t="s">
        <v>201</v>
      </c>
      <c r="C39" s="247">
        <v>50</v>
      </c>
      <c r="D39" s="28" t="s">
        <v>202</v>
      </c>
    </row>
    <row r="40" spans="2:40" ht="9.9499999999999993" customHeight="1" thickBot="1" x14ac:dyDescent="0.2"/>
    <row r="41" spans="2:40" ht="20.25" customHeight="1" x14ac:dyDescent="0.15">
      <c r="B41" s="588" t="s">
        <v>100</v>
      </c>
      <c r="C41" s="589"/>
      <c r="D41" s="576">
        <v>1</v>
      </c>
      <c r="E41" s="577"/>
      <c r="F41" s="578"/>
      <c r="G41" s="576">
        <v>2</v>
      </c>
      <c r="H41" s="577"/>
      <c r="I41" s="578"/>
      <c r="J41" s="576">
        <v>3</v>
      </c>
      <c r="K41" s="577"/>
      <c r="L41" s="578"/>
      <c r="M41" s="576">
        <v>4</v>
      </c>
      <c r="N41" s="577"/>
      <c r="O41" s="578"/>
      <c r="P41" s="576">
        <v>5</v>
      </c>
      <c r="Q41" s="577"/>
      <c r="R41" s="578"/>
      <c r="S41" s="576">
        <v>6</v>
      </c>
      <c r="T41" s="577"/>
      <c r="U41" s="578"/>
      <c r="V41" s="576">
        <v>7</v>
      </c>
      <c r="W41" s="577"/>
      <c r="X41" s="578"/>
      <c r="Y41" s="576">
        <v>8</v>
      </c>
      <c r="Z41" s="577"/>
      <c r="AA41" s="578"/>
      <c r="AB41" s="576">
        <v>9</v>
      </c>
      <c r="AC41" s="577"/>
      <c r="AD41" s="578"/>
      <c r="AE41" s="576">
        <v>10</v>
      </c>
      <c r="AF41" s="577"/>
      <c r="AG41" s="578"/>
      <c r="AH41" s="576">
        <v>11</v>
      </c>
      <c r="AI41" s="577"/>
      <c r="AJ41" s="578"/>
      <c r="AK41" s="576">
        <v>12</v>
      </c>
      <c r="AL41" s="577"/>
      <c r="AM41" s="578"/>
      <c r="AN41" s="579" t="s">
        <v>30</v>
      </c>
    </row>
    <row r="42" spans="2:40" ht="20.25" customHeight="1" x14ac:dyDescent="0.15">
      <c r="B42" s="581"/>
      <c r="C42" s="582"/>
      <c r="D42" s="50" t="s">
        <v>31</v>
      </c>
      <c r="E42" s="51" t="s">
        <v>32</v>
      </c>
      <c r="F42" s="52" t="s">
        <v>33</v>
      </c>
      <c r="G42" s="50" t="s">
        <v>31</v>
      </c>
      <c r="H42" s="52" t="s">
        <v>32</v>
      </c>
      <c r="I42" s="52" t="s">
        <v>33</v>
      </c>
      <c r="J42" s="50" t="s">
        <v>31</v>
      </c>
      <c r="K42" s="52" t="s">
        <v>32</v>
      </c>
      <c r="L42" s="52" t="s">
        <v>33</v>
      </c>
      <c r="M42" s="50" t="s">
        <v>31</v>
      </c>
      <c r="N42" s="52" t="s">
        <v>32</v>
      </c>
      <c r="O42" s="52" t="s">
        <v>33</v>
      </c>
      <c r="P42" s="50" t="s">
        <v>31</v>
      </c>
      <c r="Q42" s="52" t="s">
        <v>32</v>
      </c>
      <c r="R42" s="52" t="s">
        <v>33</v>
      </c>
      <c r="S42" s="50" t="s">
        <v>31</v>
      </c>
      <c r="T42" s="53" t="s">
        <v>32</v>
      </c>
      <c r="U42" s="53" t="s">
        <v>33</v>
      </c>
      <c r="V42" s="50" t="s">
        <v>31</v>
      </c>
      <c r="W42" s="52" t="s">
        <v>32</v>
      </c>
      <c r="X42" s="52" t="s">
        <v>33</v>
      </c>
      <c r="Y42" s="50" t="s">
        <v>31</v>
      </c>
      <c r="Z42" s="52" t="s">
        <v>32</v>
      </c>
      <c r="AA42" s="52" t="s">
        <v>33</v>
      </c>
      <c r="AB42" s="50" t="s">
        <v>31</v>
      </c>
      <c r="AC42" s="52" t="s">
        <v>32</v>
      </c>
      <c r="AD42" s="52" t="s">
        <v>33</v>
      </c>
      <c r="AE42" s="50" t="s">
        <v>31</v>
      </c>
      <c r="AF42" s="52" t="s">
        <v>32</v>
      </c>
      <c r="AG42" s="52" t="s">
        <v>33</v>
      </c>
      <c r="AH42" s="50" t="s">
        <v>31</v>
      </c>
      <c r="AI42" s="52" t="s">
        <v>32</v>
      </c>
      <c r="AJ42" s="52" t="s">
        <v>33</v>
      </c>
      <c r="AK42" s="50" t="s">
        <v>31</v>
      </c>
      <c r="AL42" s="52" t="s">
        <v>32</v>
      </c>
      <c r="AM42" s="52" t="s">
        <v>33</v>
      </c>
      <c r="AN42" s="580"/>
    </row>
    <row r="43" spans="2:40" ht="20.25" customHeight="1" x14ac:dyDescent="0.15">
      <c r="B43" s="581" t="s">
        <v>209</v>
      </c>
      <c r="C43" s="582"/>
      <c r="D43" s="57">
        <f>D34*$C$39/10</f>
        <v>92.320000000000022</v>
      </c>
      <c r="E43" s="60">
        <f t="shared" ref="E43:AM43" si="3">E34*$C$39/10</f>
        <v>92.320000000000022</v>
      </c>
      <c r="F43" s="61">
        <f t="shared" si="3"/>
        <v>92.320000000000022</v>
      </c>
      <c r="G43" s="57">
        <f t="shared" si="3"/>
        <v>138.11499999999998</v>
      </c>
      <c r="H43" s="60">
        <f t="shared" si="3"/>
        <v>138.11499999999998</v>
      </c>
      <c r="I43" s="61">
        <f t="shared" si="3"/>
        <v>138.11499999999998</v>
      </c>
      <c r="J43" s="57">
        <f t="shared" si="3"/>
        <v>322.15499999999997</v>
      </c>
      <c r="K43" s="60">
        <f t="shared" si="3"/>
        <v>322.15499999999997</v>
      </c>
      <c r="L43" s="61">
        <f t="shared" si="3"/>
        <v>322.15499999999997</v>
      </c>
      <c r="M43" s="57">
        <f t="shared" si="3"/>
        <v>230.29499999999999</v>
      </c>
      <c r="N43" s="60">
        <f t="shared" si="3"/>
        <v>230.29499999999999</v>
      </c>
      <c r="O43" s="61">
        <f t="shared" si="3"/>
        <v>230.29499999999999</v>
      </c>
      <c r="P43" s="57">
        <f t="shared" si="3"/>
        <v>368.40000000000003</v>
      </c>
      <c r="Q43" s="60">
        <f t="shared" si="3"/>
        <v>368.40000000000003</v>
      </c>
      <c r="R43" s="61">
        <f t="shared" si="3"/>
        <v>368.40000000000003</v>
      </c>
      <c r="S43" s="57">
        <f t="shared" si="3"/>
        <v>322.15499999999997</v>
      </c>
      <c r="T43" s="60">
        <f t="shared" si="3"/>
        <v>322.15499999999997</v>
      </c>
      <c r="U43" s="61">
        <f t="shared" si="3"/>
        <v>322.15499999999997</v>
      </c>
      <c r="V43" s="57">
        <f t="shared" si="3"/>
        <v>368.43</v>
      </c>
      <c r="W43" s="60">
        <f t="shared" si="3"/>
        <v>368.43</v>
      </c>
      <c r="X43" s="61">
        <f t="shared" si="3"/>
        <v>368.43</v>
      </c>
      <c r="Y43" s="57">
        <f t="shared" si="3"/>
        <v>368.43</v>
      </c>
      <c r="Z43" s="60">
        <f t="shared" si="3"/>
        <v>368.43</v>
      </c>
      <c r="AA43" s="61">
        <f t="shared" si="3"/>
        <v>368.43</v>
      </c>
      <c r="AB43" s="57">
        <f t="shared" si="3"/>
        <v>276.23499999999996</v>
      </c>
      <c r="AC43" s="60">
        <f t="shared" si="3"/>
        <v>276.23499999999996</v>
      </c>
      <c r="AD43" s="61">
        <f t="shared" si="3"/>
        <v>276.23499999999996</v>
      </c>
      <c r="AE43" s="57">
        <f t="shared" si="3"/>
        <v>276.23499999999996</v>
      </c>
      <c r="AF43" s="60">
        <f t="shared" si="3"/>
        <v>276.23499999999996</v>
      </c>
      <c r="AG43" s="61">
        <f t="shared" si="3"/>
        <v>276.23499999999996</v>
      </c>
      <c r="AH43" s="57">
        <f t="shared" si="3"/>
        <v>276.23499999999996</v>
      </c>
      <c r="AI43" s="60">
        <f t="shared" si="3"/>
        <v>276.23499999999996</v>
      </c>
      <c r="AJ43" s="61">
        <f t="shared" si="3"/>
        <v>276.23499999999996</v>
      </c>
      <c r="AK43" s="57">
        <f t="shared" si="3"/>
        <v>185.70499999999998</v>
      </c>
      <c r="AL43" s="60">
        <f t="shared" si="3"/>
        <v>185.70499999999998</v>
      </c>
      <c r="AM43" s="61">
        <f t="shared" si="3"/>
        <v>185.70499999999998</v>
      </c>
      <c r="AN43" s="59">
        <f t="shared" ref="AN43:AN47" si="4">SUM(D43:AM43)</f>
        <v>9674.130000000001</v>
      </c>
    </row>
    <row r="44" spans="2:40" ht="20.25" customHeight="1" thickBot="1" x14ac:dyDescent="0.2">
      <c r="B44" s="583" t="s">
        <v>103</v>
      </c>
      <c r="C44" s="584"/>
      <c r="D44" s="249"/>
      <c r="E44" s="246">
        <f>SUM(D43:F43)</f>
        <v>276.96000000000004</v>
      </c>
      <c r="F44" s="246"/>
      <c r="G44" s="249"/>
      <c r="H44" s="246">
        <f>SUM(G43:I43)</f>
        <v>414.34499999999991</v>
      </c>
      <c r="I44" s="246"/>
      <c r="J44" s="249"/>
      <c r="K44" s="246">
        <f>SUM(J43:L43)</f>
        <v>966.46499999999992</v>
      </c>
      <c r="L44" s="246"/>
      <c r="M44" s="249"/>
      <c r="N44" s="246">
        <f>SUM(M43:O43)</f>
        <v>690.88499999999999</v>
      </c>
      <c r="O44" s="246"/>
      <c r="P44" s="249"/>
      <c r="Q44" s="246">
        <f>SUM(P43:R43)</f>
        <v>1105.2</v>
      </c>
      <c r="R44" s="246"/>
      <c r="S44" s="249"/>
      <c r="T44" s="246">
        <f>SUM(S43:U43)</f>
        <v>966.46499999999992</v>
      </c>
      <c r="U44" s="246"/>
      <c r="V44" s="249"/>
      <c r="W44" s="246">
        <f>SUM(V43:X43)</f>
        <v>1105.29</v>
      </c>
      <c r="X44" s="246"/>
      <c r="Y44" s="249"/>
      <c r="Z44" s="246">
        <f>SUM(Y43:AA43)</f>
        <v>1105.29</v>
      </c>
      <c r="AA44" s="246"/>
      <c r="AB44" s="249"/>
      <c r="AC44" s="246">
        <f>SUM(AB43:AD43)</f>
        <v>828.70499999999993</v>
      </c>
      <c r="AD44" s="246"/>
      <c r="AE44" s="249"/>
      <c r="AF44" s="246">
        <f>SUM(AE43:AG43)</f>
        <v>828.70499999999993</v>
      </c>
      <c r="AG44" s="246"/>
      <c r="AH44" s="249"/>
      <c r="AI44" s="246">
        <f>SUM(AH43:AJ43)</f>
        <v>828.70499999999993</v>
      </c>
      <c r="AJ44" s="246"/>
      <c r="AK44" s="249"/>
      <c r="AL44" s="246">
        <f>SUM(AK43:AM43)</f>
        <v>557.11500000000001</v>
      </c>
      <c r="AM44" s="246"/>
      <c r="AN44" s="250">
        <f t="shared" si="4"/>
        <v>9674.1299999999992</v>
      </c>
    </row>
    <row r="45" spans="2:40" ht="20.25" customHeight="1" thickTop="1" x14ac:dyDescent="0.15">
      <c r="B45" s="585" t="s">
        <v>207</v>
      </c>
      <c r="C45" s="369" t="s">
        <v>205</v>
      </c>
      <c r="D45" s="251">
        <v>40</v>
      </c>
      <c r="E45" s="252">
        <v>40</v>
      </c>
      <c r="F45" s="252">
        <v>40</v>
      </c>
      <c r="G45" s="251">
        <v>60</v>
      </c>
      <c r="H45" s="252">
        <v>60</v>
      </c>
      <c r="I45" s="252">
        <v>60</v>
      </c>
      <c r="J45" s="251">
        <v>60</v>
      </c>
      <c r="K45" s="252">
        <v>60</v>
      </c>
      <c r="L45" s="252">
        <v>60</v>
      </c>
      <c r="M45" s="251">
        <v>30</v>
      </c>
      <c r="N45" s="252">
        <v>30</v>
      </c>
      <c r="O45" s="252">
        <v>30</v>
      </c>
      <c r="P45" s="251">
        <v>80</v>
      </c>
      <c r="Q45" s="252">
        <v>70</v>
      </c>
      <c r="R45" s="252">
        <v>70</v>
      </c>
      <c r="S45" s="251">
        <v>60</v>
      </c>
      <c r="T45" s="252">
        <v>60</v>
      </c>
      <c r="U45" s="252">
        <v>53.5</v>
      </c>
      <c r="V45" s="251">
        <v>60</v>
      </c>
      <c r="W45" s="252">
        <v>60</v>
      </c>
      <c r="X45" s="252">
        <v>60</v>
      </c>
      <c r="Y45" s="251">
        <v>60</v>
      </c>
      <c r="Z45" s="252">
        <v>50</v>
      </c>
      <c r="AA45" s="252">
        <v>70</v>
      </c>
      <c r="AB45" s="251">
        <v>26.5</v>
      </c>
      <c r="AC45" s="252">
        <v>40</v>
      </c>
      <c r="AD45" s="252">
        <v>50</v>
      </c>
      <c r="AE45" s="251">
        <v>50</v>
      </c>
      <c r="AF45" s="252">
        <v>50</v>
      </c>
      <c r="AG45" s="252">
        <v>50</v>
      </c>
      <c r="AH45" s="251">
        <v>60</v>
      </c>
      <c r="AI45" s="252">
        <v>60</v>
      </c>
      <c r="AJ45" s="252">
        <v>60</v>
      </c>
      <c r="AK45" s="251">
        <v>70</v>
      </c>
      <c r="AL45" s="252">
        <v>80</v>
      </c>
      <c r="AM45" s="252">
        <v>80</v>
      </c>
      <c r="AN45" s="253">
        <f t="shared" si="4"/>
        <v>2000</v>
      </c>
    </row>
    <row r="46" spans="2:40" ht="20.25" customHeight="1" x14ac:dyDescent="0.15">
      <c r="B46" s="586"/>
      <c r="C46" s="248" t="s">
        <v>206</v>
      </c>
      <c r="D46" s="254">
        <v>32.299999999999997</v>
      </c>
      <c r="E46" s="58">
        <v>32.299999999999997</v>
      </c>
      <c r="F46" s="58">
        <v>32.299999999999997</v>
      </c>
      <c r="G46" s="254">
        <v>53.1</v>
      </c>
      <c r="H46" s="58">
        <v>53.1</v>
      </c>
      <c r="I46" s="58">
        <v>53.1</v>
      </c>
      <c r="J46" s="254">
        <v>51</v>
      </c>
      <c r="K46" s="58">
        <v>51</v>
      </c>
      <c r="L46" s="58">
        <v>51</v>
      </c>
      <c r="M46" s="254">
        <v>30</v>
      </c>
      <c r="N46" s="58">
        <v>30</v>
      </c>
      <c r="O46" s="58">
        <v>30</v>
      </c>
      <c r="P46" s="254">
        <v>70</v>
      </c>
      <c r="Q46" s="58">
        <v>70</v>
      </c>
      <c r="R46" s="58">
        <v>70</v>
      </c>
      <c r="S46" s="254">
        <v>60</v>
      </c>
      <c r="T46" s="58">
        <v>50</v>
      </c>
      <c r="U46" s="58">
        <v>60</v>
      </c>
      <c r="V46" s="254">
        <v>70</v>
      </c>
      <c r="W46" s="58">
        <v>62</v>
      </c>
      <c r="X46" s="58">
        <v>62</v>
      </c>
      <c r="Y46" s="254">
        <v>70</v>
      </c>
      <c r="Z46" s="58">
        <v>68.400000000000006</v>
      </c>
      <c r="AA46" s="58">
        <v>60</v>
      </c>
      <c r="AB46" s="254">
        <v>50</v>
      </c>
      <c r="AC46" s="58">
        <v>44</v>
      </c>
      <c r="AD46" s="58">
        <v>50</v>
      </c>
      <c r="AE46" s="254">
        <v>60</v>
      </c>
      <c r="AF46" s="58">
        <v>60</v>
      </c>
      <c r="AG46" s="58">
        <v>60</v>
      </c>
      <c r="AH46" s="254">
        <v>60</v>
      </c>
      <c r="AI46" s="58">
        <v>60</v>
      </c>
      <c r="AJ46" s="58">
        <v>60</v>
      </c>
      <c r="AK46" s="254">
        <v>78.8</v>
      </c>
      <c r="AL46" s="58">
        <v>76.8</v>
      </c>
      <c r="AM46" s="58">
        <v>68.8</v>
      </c>
      <c r="AN46" s="59">
        <f t="shared" si="4"/>
        <v>2000</v>
      </c>
    </row>
    <row r="47" spans="2:40" ht="20.25" customHeight="1" x14ac:dyDescent="0.15">
      <c r="B47" s="586"/>
      <c r="C47" s="248" t="s">
        <v>212</v>
      </c>
      <c r="D47" s="254">
        <v>20</v>
      </c>
      <c r="E47" s="58">
        <v>20</v>
      </c>
      <c r="F47" s="58">
        <v>20</v>
      </c>
      <c r="G47" s="254">
        <v>25</v>
      </c>
      <c r="H47" s="58">
        <v>25</v>
      </c>
      <c r="I47" s="58">
        <v>25</v>
      </c>
      <c r="J47" s="254">
        <v>30</v>
      </c>
      <c r="K47" s="58">
        <v>30</v>
      </c>
      <c r="L47" s="58">
        <v>30</v>
      </c>
      <c r="M47" s="254">
        <v>10</v>
      </c>
      <c r="N47" s="58">
        <v>10</v>
      </c>
      <c r="O47" s="58">
        <v>10</v>
      </c>
      <c r="P47" s="254">
        <v>30</v>
      </c>
      <c r="Q47" s="58">
        <v>30</v>
      </c>
      <c r="R47" s="58">
        <v>30</v>
      </c>
      <c r="S47" s="254">
        <v>20</v>
      </c>
      <c r="T47" s="58">
        <v>22.3</v>
      </c>
      <c r="U47" s="58">
        <v>20</v>
      </c>
      <c r="V47" s="254">
        <v>35</v>
      </c>
      <c r="W47" s="58">
        <v>35</v>
      </c>
      <c r="X47" s="58">
        <v>35</v>
      </c>
      <c r="Y47" s="254">
        <v>35</v>
      </c>
      <c r="Z47" s="58">
        <v>35</v>
      </c>
      <c r="AA47" s="58">
        <v>35</v>
      </c>
      <c r="AB47" s="254">
        <v>35</v>
      </c>
      <c r="AC47" s="58">
        <v>35</v>
      </c>
      <c r="AD47" s="58">
        <v>30</v>
      </c>
      <c r="AE47" s="254">
        <v>30</v>
      </c>
      <c r="AF47" s="58">
        <v>30</v>
      </c>
      <c r="AG47" s="58">
        <v>30</v>
      </c>
      <c r="AH47" s="254">
        <v>30</v>
      </c>
      <c r="AI47" s="58">
        <v>30</v>
      </c>
      <c r="AJ47" s="58">
        <v>30</v>
      </c>
      <c r="AK47" s="254">
        <v>36.9</v>
      </c>
      <c r="AL47" s="58">
        <v>28.9</v>
      </c>
      <c r="AM47" s="58">
        <v>36.9</v>
      </c>
      <c r="AN47" s="59">
        <f t="shared" si="4"/>
        <v>999.99999999999989</v>
      </c>
    </row>
    <row r="48" spans="2:40" ht="20.25" customHeight="1" x14ac:dyDescent="0.15">
      <c r="B48" s="586"/>
      <c r="C48" s="248"/>
      <c r="D48" s="254"/>
      <c r="E48" s="58"/>
      <c r="F48" s="58"/>
      <c r="G48" s="254"/>
      <c r="H48" s="58"/>
      <c r="I48" s="58"/>
      <c r="J48" s="254"/>
      <c r="K48" s="58"/>
      <c r="L48" s="58"/>
      <c r="M48" s="254"/>
      <c r="N48" s="58"/>
      <c r="O48" s="58"/>
      <c r="P48" s="254"/>
      <c r="Q48" s="58"/>
      <c r="R48" s="58"/>
      <c r="S48" s="254"/>
      <c r="T48" s="58"/>
      <c r="U48" s="58"/>
      <c r="V48" s="254"/>
      <c r="W48" s="58"/>
      <c r="X48" s="58"/>
      <c r="Y48" s="254"/>
      <c r="Z48" s="58"/>
      <c r="AA48" s="58"/>
      <c r="AB48" s="254"/>
      <c r="AC48" s="58"/>
      <c r="AD48" s="58"/>
      <c r="AE48" s="254"/>
      <c r="AF48" s="58"/>
      <c r="AG48" s="58"/>
      <c r="AH48" s="254"/>
      <c r="AI48" s="58"/>
      <c r="AJ48" s="58"/>
      <c r="AK48" s="254"/>
      <c r="AL48" s="58"/>
      <c r="AM48" s="58"/>
      <c r="AN48" s="59">
        <f t="shared" ref="AN48:AN51" si="5">SUM(D48:AM48)</f>
        <v>0</v>
      </c>
    </row>
    <row r="49" spans="2:40" ht="20.25" customHeight="1" thickBot="1" x14ac:dyDescent="0.2">
      <c r="B49" s="587"/>
      <c r="C49" s="370" t="s">
        <v>210</v>
      </c>
      <c r="D49" s="255">
        <f>SUM(D45:D48)</f>
        <v>92.3</v>
      </c>
      <c r="E49" s="256">
        <f t="shared" ref="E49:AM49" si="6">SUM(E45:E48)</f>
        <v>92.3</v>
      </c>
      <c r="F49" s="256">
        <f t="shared" si="6"/>
        <v>92.3</v>
      </c>
      <c r="G49" s="255">
        <f t="shared" si="6"/>
        <v>138.1</v>
      </c>
      <c r="H49" s="256">
        <f t="shared" si="6"/>
        <v>138.1</v>
      </c>
      <c r="I49" s="256">
        <f t="shared" si="6"/>
        <v>138.1</v>
      </c>
      <c r="J49" s="255">
        <f t="shared" si="6"/>
        <v>141</v>
      </c>
      <c r="K49" s="256">
        <f t="shared" si="6"/>
        <v>141</v>
      </c>
      <c r="L49" s="256">
        <f t="shared" si="6"/>
        <v>141</v>
      </c>
      <c r="M49" s="255">
        <f t="shared" si="6"/>
        <v>70</v>
      </c>
      <c r="N49" s="256">
        <f t="shared" si="6"/>
        <v>70</v>
      </c>
      <c r="O49" s="256">
        <f t="shared" si="6"/>
        <v>70</v>
      </c>
      <c r="P49" s="255">
        <f t="shared" si="6"/>
        <v>180</v>
      </c>
      <c r="Q49" s="256">
        <f t="shared" si="6"/>
        <v>170</v>
      </c>
      <c r="R49" s="256">
        <f t="shared" si="6"/>
        <v>170</v>
      </c>
      <c r="S49" s="255">
        <f t="shared" si="6"/>
        <v>140</v>
      </c>
      <c r="T49" s="256">
        <f t="shared" si="6"/>
        <v>132.30000000000001</v>
      </c>
      <c r="U49" s="256">
        <f t="shared" si="6"/>
        <v>133.5</v>
      </c>
      <c r="V49" s="255">
        <f t="shared" si="6"/>
        <v>165</v>
      </c>
      <c r="W49" s="256">
        <f t="shared" si="6"/>
        <v>157</v>
      </c>
      <c r="X49" s="256">
        <f t="shared" si="6"/>
        <v>157</v>
      </c>
      <c r="Y49" s="255">
        <f t="shared" si="6"/>
        <v>165</v>
      </c>
      <c r="Z49" s="256">
        <f t="shared" si="6"/>
        <v>153.4</v>
      </c>
      <c r="AA49" s="256">
        <f t="shared" si="6"/>
        <v>165</v>
      </c>
      <c r="AB49" s="255">
        <f t="shared" si="6"/>
        <v>111.5</v>
      </c>
      <c r="AC49" s="256">
        <f t="shared" si="6"/>
        <v>119</v>
      </c>
      <c r="AD49" s="256">
        <f t="shared" si="6"/>
        <v>130</v>
      </c>
      <c r="AE49" s="255">
        <f t="shared" si="6"/>
        <v>140</v>
      </c>
      <c r="AF49" s="256">
        <f t="shared" si="6"/>
        <v>140</v>
      </c>
      <c r="AG49" s="256">
        <f t="shared" si="6"/>
        <v>140</v>
      </c>
      <c r="AH49" s="255">
        <f t="shared" si="6"/>
        <v>150</v>
      </c>
      <c r="AI49" s="256">
        <f t="shared" si="6"/>
        <v>150</v>
      </c>
      <c r="AJ49" s="256">
        <f t="shared" si="6"/>
        <v>150</v>
      </c>
      <c r="AK49" s="255">
        <f t="shared" si="6"/>
        <v>185.70000000000002</v>
      </c>
      <c r="AL49" s="256">
        <f t="shared" si="6"/>
        <v>185.70000000000002</v>
      </c>
      <c r="AM49" s="256">
        <f t="shared" si="6"/>
        <v>185.70000000000002</v>
      </c>
      <c r="AN49" s="257">
        <f t="shared" si="5"/>
        <v>4999.9999999999991</v>
      </c>
    </row>
    <row r="50" spans="2:40" ht="20.25" customHeight="1" thickTop="1" x14ac:dyDescent="0.15">
      <c r="B50" s="572" t="s">
        <v>211</v>
      </c>
      <c r="C50" s="573"/>
      <c r="D50" s="333">
        <f>D49-D43</f>
        <v>-2.0000000000024443E-2</v>
      </c>
      <c r="E50" s="334">
        <f t="shared" ref="E50:AM50" si="7">E49-E43</f>
        <v>-2.0000000000024443E-2</v>
      </c>
      <c r="F50" s="334">
        <f t="shared" si="7"/>
        <v>-2.0000000000024443E-2</v>
      </c>
      <c r="G50" s="333">
        <f t="shared" si="7"/>
        <v>-1.4999999999986358E-2</v>
      </c>
      <c r="H50" s="334">
        <f t="shared" si="7"/>
        <v>-1.4999999999986358E-2</v>
      </c>
      <c r="I50" s="334">
        <f t="shared" si="7"/>
        <v>-1.4999999999986358E-2</v>
      </c>
      <c r="J50" s="261">
        <f t="shared" si="7"/>
        <v>-181.15499999999997</v>
      </c>
      <c r="K50" s="262">
        <f t="shared" si="7"/>
        <v>-181.15499999999997</v>
      </c>
      <c r="L50" s="262">
        <f t="shared" si="7"/>
        <v>-181.15499999999997</v>
      </c>
      <c r="M50" s="261">
        <f t="shared" si="7"/>
        <v>-160.29499999999999</v>
      </c>
      <c r="N50" s="262">
        <f t="shared" si="7"/>
        <v>-160.29499999999999</v>
      </c>
      <c r="O50" s="262">
        <f t="shared" si="7"/>
        <v>-160.29499999999999</v>
      </c>
      <c r="P50" s="261">
        <f t="shared" si="7"/>
        <v>-188.40000000000003</v>
      </c>
      <c r="Q50" s="262">
        <f t="shared" si="7"/>
        <v>-198.40000000000003</v>
      </c>
      <c r="R50" s="262">
        <f t="shared" si="7"/>
        <v>-198.40000000000003</v>
      </c>
      <c r="S50" s="261">
        <f t="shared" si="7"/>
        <v>-182.15499999999997</v>
      </c>
      <c r="T50" s="262">
        <f t="shared" si="7"/>
        <v>-189.85499999999996</v>
      </c>
      <c r="U50" s="262">
        <f t="shared" si="7"/>
        <v>-188.65499999999997</v>
      </c>
      <c r="V50" s="261">
        <f t="shared" si="7"/>
        <v>-203.43</v>
      </c>
      <c r="W50" s="262">
        <f t="shared" si="7"/>
        <v>-211.43</v>
      </c>
      <c r="X50" s="262">
        <f t="shared" si="7"/>
        <v>-211.43</v>
      </c>
      <c r="Y50" s="261">
        <f t="shared" si="7"/>
        <v>-203.43</v>
      </c>
      <c r="Z50" s="262">
        <f t="shared" si="7"/>
        <v>-215.03</v>
      </c>
      <c r="AA50" s="262">
        <f t="shared" si="7"/>
        <v>-203.43</v>
      </c>
      <c r="AB50" s="261">
        <f t="shared" si="7"/>
        <v>-164.73499999999996</v>
      </c>
      <c r="AC50" s="262">
        <f t="shared" si="7"/>
        <v>-157.23499999999996</v>
      </c>
      <c r="AD50" s="262">
        <f t="shared" si="7"/>
        <v>-146.23499999999996</v>
      </c>
      <c r="AE50" s="261">
        <f t="shared" si="7"/>
        <v>-136.23499999999996</v>
      </c>
      <c r="AF50" s="262">
        <f t="shared" si="7"/>
        <v>-136.23499999999996</v>
      </c>
      <c r="AG50" s="262">
        <f t="shared" si="7"/>
        <v>-136.23499999999996</v>
      </c>
      <c r="AH50" s="261">
        <f t="shared" si="7"/>
        <v>-126.23499999999996</v>
      </c>
      <c r="AI50" s="262">
        <f t="shared" si="7"/>
        <v>-126.23499999999996</v>
      </c>
      <c r="AJ50" s="262">
        <f t="shared" si="7"/>
        <v>-126.23499999999996</v>
      </c>
      <c r="AK50" s="333">
        <f t="shared" si="7"/>
        <v>-4.9999999999670308E-3</v>
      </c>
      <c r="AL50" s="334">
        <f t="shared" si="7"/>
        <v>-4.9999999999670308E-3</v>
      </c>
      <c r="AM50" s="334">
        <f t="shared" si="7"/>
        <v>-4.9999999999670308E-3</v>
      </c>
      <c r="AN50" s="253">
        <f t="shared" si="5"/>
        <v>-4674.1299999999992</v>
      </c>
    </row>
    <row r="51" spans="2:40" ht="20.25" customHeight="1" thickBot="1" x14ac:dyDescent="0.2">
      <c r="B51" s="574" t="s">
        <v>208</v>
      </c>
      <c r="C51" s="575"/>
      <c r="D51" s="258"/>
      <c r="E51" s="259"/>
      <c r="F51" s="259"/>
      <c r="G51" s="258"/>
      <c r="H51" s="259"/>
      <c r="I51" s="259"/>
      <c r="J51" s="258">
        <v>181.2</v>
      </c>
      <c r="K51" s="259">
        <v>181.2</v>
      </c>
      <c r="L51" s="259">
        <v>181.2</v>
      </c>
      <c r="M51" s="258">
        <v>160.30000000000001</v>
      </c>
      <c r="N51" s="259">
        <v>160.30000000000001</v>
      </c>
      <c r="O51" s="259">
        <v>160.30000000000001</v>
      </c>
      <c r="P51" s="258">
        <v>188.4</v>
      </c>
      <c r="Q51" s="259">
        <v>198.4</v>
      </c>
      <c r="R51" s="259">
        <v>198.4</v>
      </c>
      <c r="S51" s="258">
        <v>182.2</v>
      </c>
      <c r="T51" s="259">
        <v>189.9</v>
      </c>
      <c r="U51" s="259">
        <v>188.7</v>
      </c>
      <c r="V51" s="258">
        <v>203.4</v>
      </c>
      <c r="W51" s="259">
        <v>211.4</v>
      </c>
      <c r="X51" s="259">
        <v>211.4</v>
      </c>
      <c r="Y51" s="258">
        <v>203.4</v>
      </c>
      <c r="Z51" s="259">
        <v>215</v>
      </c>
      <c r="AA51" s="259">
        <v>203.4</v>
      </c>
      <c r="AB51" s="258">
        <v>164.7</v>
      </c>
      <c r="AC51" s="259">
        <v>157.19999999999999</v>
      </c>
      <c r="AD51" s="259">
        <v>146.19999999999999</v>
      </c>
      <c r="AE51" s="258">
        <v>136.19999999999999</v>
      </c>
      <c r="AF51" s="259">
        <v>136.19999999999999</v>
      </c>
      <c r="AG51" s="259">
        <v>136.19999999999999</v>
      </c>
      <c r="AH51" s="258">
        <v>126.2</v>
      </c>
      <c r="AI51" s="259">
        <v>126.2</v>
      </c>
      <c r="AJ51" s="259">
        <v>126.2</v>
      </c>
      <c r="AK51" s="258"/>
      <c r="AL51" s="259"/>
      <c r="AM51" s="259"/>
      <c r="AN51" s="260">
        <f t="shared" si="5"/>
        <v>4673.7999999999993</v>
      </c>
    </row>
  </sheetData>
  <mergeCells count="53">
    <mergeCell ref="B4:C5"/>
    <mergeCell ref="D4:F4"/>
    <mergeCell ref="G4:I4"/>
    <mergeCell ref="J4:L4"/>
    <mergeCell ref="M4:O4"/>
    <mergeCell ref="P4:R4"/>
    <mergeCell ref="AK4:AM4"/>
    <mergeCell ref="AN4:AN5"/>
    <mergeCell ref="S4:U4"/>
    <mergeCell ref="V4:X4"/>
    <mergeCell ref="Y4:AA4"/>
    <mergeCell ref="AB4:AD4"/>
    <mergeCell ref="AE4:AG4"/>
    <mergeCell ref="AH4:AJ4"/>
    <mergeCell ref="B6:C8"/>
    <mergeCell ref="B17:C17"/>
    <mergeCell ref="B18:C18"/>
    <mergeCell ref="B19:C19"/>
    <mergeCell ref="B20:C20"/>
    <mergeCell ref="B21:C21"/>
    <mergeCell ref="B22:C22"/>
    <mergeCell ref="B28:C28"/>
    <mergeCell ref="B29:C29"/>
    <mergeCell ref="B30:C30"/>
    <mergeCell ref="B31:C31"/>
    <mergeCell ref="B23:C23"/>
    <mergeCell ref="B24:C24"/>
    <mergeCell ref="B25:C25"/>
    <mergeCell ref="B26:C26"/>
    <mergeCell ref="B27:C27"/>
    <mergeCell ref="S41:U41"/>
    <mergeCell ref="B35:C35"/>
    <mergeCell ref="B41:C42"/>
    <mergeCell ref="D41:F41"/>
    <mergeCell ref="B32:C32"/>
    <mergeCell ref="B33:C33"/>
    <mergeCell ref="B34:C34"/>
    <mergeCell ref="B50:C50"/>
    <mergeCell ref="B51:C51"/>
    <mergeCell ref="AK41:AM41"/>
    <mergeCell ref="AN41:AN42"/>
    <mergeCell ref="B43:C43"/>
    <mergeCell ref="B44:C44"/>
    <mergeCell ref="B45:B49"/>
    <mergeCell ref="V41:X41"/>
    <mergeCell ref="Y41:AA41"/>
    <mergeCell ref="AB41:AD41"/>
    <mergeCell ref="AE41:AG41"/>
    <mergeCell ref="AH41:AJ41"/>
    <mergeCell ref="G41:I41"/>
    <mergeCell ref="J41:L41"/>
    <mergeCell ref="M41:O41"/>
    <mergeCell ref="P41:R41"/>
  </mergeCells>
  <phoneticPr fontId="4"/>
  <pageMargins left="0.78740157480314965" right="0.78740157480314965" top="0.78740157480314965" bottom="0.78740157480314965" header="0.39370078740157483" footer="0.39370078740157483"/>
  <pageSetup paperSize="9" scale="51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6"/>
  <sheetViews>
    <sheetView zoomScale="75" zoomScaleNormal="75" zoomScaleSheetLayoutView="80" workbookViewId="0"/>
  </sheetViews>
  <sheetFormatPr defaultRowHeight="13.5" x14ac:dyDescent="0.15"/>
  <cols>
    <col min="1" max="1" width="1.625" style="28" customWidth="1"/>
    <col min="2" max="2" width="5" style="28" customWidth="1"/>
    <col min="3" max="3" width="22.5" style="28" bestFit="1" customWidth="1"/>
    <col min="4" max="4" width="30" style="28" bestFit="1" customWidth="1"/>
    <col min="5" max="6" width="6" style="28" bestFit="1" customWidth="1"/>
    <col min="7" max="7" width="17.625" style="28" customWidth="1"/>
    <col min="8" max="8" width="10.625" style="28" customWidth="1"/>
    <col min="9" max="9" width="17.625" style="28" customWidth="1"/>
    <col min="10" max="10" width="10.625" style="28" customWidth="1"/>
    <col min="11" max="11" width="15.125" style="29" bestFit="1" customWidth="1"/>
    <col min="12" max="12" width="17.625" style="28" customWidth="1"/>
    <col min="13" max="13" width="10.625" style="28" customWidth="1"/>
    <col min="14" max="14" width="17.625" style="28" customWidth="1"/>
    <col min="15" max="15" width="10.625" style="28" customWidth="1"/>
    <col min="16" max="16" width="19.75" style="28" bestFit="1" customWidth="1"/>
    <col min="17" max="16384" width="9" style="28"/>
  </cols>
  <sheetData>
    <row r="1" spans="2:16" ht="9.9499999999999993" customHeight="1" x14ac:dyDescent="0.15"/>
    <row r="2" spans="2:16" ht="24.95" customHeight="1" thickBot="1" x14ac:dyDescent="0.2">
      <c r="B2" s="3" t="s">
        <v>225</v>
      </c>
      <c r="C2" s="3"/>
      <c r="D2" s="3"/>
      <c r="E2" s="30"/>
      <c r="F2" s="600"/>
      <c r="G2" s="601"/>
      <c r="H2" s="266" t="s">
        <v>199</v>
      </c>
      <c r="I2" s="243" t="s">
        <v>274</v>
      </c>
      <c r="J2" s="243"/>
      <c r="K2" s="266" t="s">
        <v>200</v>
      </c>
      <c r="L2" s="243" t="s">
        <v>275</v>
      </c>
      <c r="M2" s="31"/>
      <c r="P2" s="264"/>
    </row>
    <row r="3" spans="2:16" ht="20.25" customHeight="1" x14ac:dyDescent="0.15">
      <c r="B3" s="602" t="s">
        <v>72</v>
      </c>
      <c r="C3" s="595" t="s">
        <v>34</v>
      </c>
      <c r="D3" s="595" t="s">
        <v>104</v>
      </c>
      <c r="E3" s="604" t="s">
        <v>35</v>
      </c>
      <c r="F3" s="605"/>
      <c r="G3" s="265" t="s">
        <v>36</v>
      </c>
      <c r="H3" s="265" t="s">
        <v>106</v>
      </c>
      <c r="I3" s="265" t="s">
        <v>105</v>
      </c>
      <c r="J3" s="595" t="s">
        <v>78</v>
      </c>
      <c r="K3" s="32" t="s">
        <v>226</v>
      </c>
      <c r="L3" s="265" t="s">
        <v>37</v>
      </c>
      <c r="M3" s="265" t="s">
        <v>107</v>
      </c>
      <c r="N3" s="265" t="s">
        <v>38</v>
      </c>
      <c r="O3" s="265" t="s">
        <v>39</v>
      </c>
      <c r="P3" s="400" t="s">
        <v>40</v>
      </c>
    </row>
    <row r="4" spans="2:16" ht="20.25" customHeight="1" x14ac:dyDescent="0.15">
      <c r="B4" s="603"/>
      <c r="C4" s="596"/>
      <c r="D4" s="596"/>
      <c r="E4" s="5" t="s">
        <v>79</v>
      </c>
      <c r="F4" s="5" t="s">
        <v>7</v>
      </c>
      <c r="G4" s="6" t="s">
        <v>227</v>
      </c>
      <c r="H4" s="6" t="s">
        <v>228</v>
      </c>
      <c r="I4" s="6" t="s">
        <v>109</v>
      </c>
      <c r="J4" s="596"/>
      <c r="K4" s="7" t="s">
        <v>229</v>
      </c>
      <c r="L4" s="6" t="s">
        <v>387</v>
      </c>
      <c r="M4" s="6" t="s">
        <v>230</v>
      </c>
      <c r="N4" s="6" t="s">
        <v>388</v>
      </c>
      <c r="O4" s="6" t="s">
        <v>231</v>
      </c>
      <c r="P4" s="401" t="s">
        <v>389</v>
      </c>
    </row>
    <row r="5" spans="2:16" ht="20.25" customHeight="1" x14ac:dyDescent="0.15">
      <c r="B5" s="597" t="s">
        <v>154</v>
      </c>
      <c r="C5" s="267" t="s">
        <v>217</v>
      </c>
      <c r="D5" s="267" t="s">
        <v>218</v>
      </c>
      <c r="E5" s="267">
        <v>30</v>
      </c>
      <c r="F5" s="33" t="s">
        <v>219</v>
      </c>
      <c r="G5" s="267">
        <f>E5*43200</f>
        <v>1296000</v>
      </c>
      <c r="H5" s="268">
        <v>0</v>
      </c>
      <c r="I5" s="267">
        <f>G5*(1-H5)</f>
        <v>1296000</v>
      </c>
      <c r="J5" s="267" t="s">
        <v>339</v>
      </c>
      <c r="K5" s="269">
        <f>10/50</f>
        <v>0.2</v>
      </c>
      <c r="L5" s="27">
        <f>I5*K5</f>
        <v>259200</v>
      </c>
      <c r="M5" s="36">
        <v>0</v>
      </c>
      <c r="N5" s="27">
        <f t="shared" ref="N5:N7" si="0">L5*M5/100</f>
        <v>0</v>
      </c>
      <c r="O5" s="27">
        <v>24</v>
      </c>
      <c r="P5" s="127">
        <f>IF(O5="","",(L5-N5)/O5)</f>
        <v>10800</v>
      </c>
    </row>
    <row r="6" spans="2:16" ht="20.25" customHeight="1" x14ac:dyDescent="0.15">
      <c r="B6" s="598"/>
      <c r="C6" s="267" t="s">
        <v>220</v>
      </c>
      <c r="D6" s="267" t="s">
        <v>221</v>
      </c>
      <c r="E6" s="267">
        <v>50</v>
      </c>
      <c r="F6" s="33" t="s">
        <v>219</v>
      </c>
      <c r="G6" s="267">
        <f>E6*43200</f>
        <v>2160000</v>
      </c>
      <c r="H6" s="268">
        <v>0</v>
      </c>
      <c r="I6" s="267">
        <f t="shared" ref="I6:I7" si="1">G6*(1-H6)</f>
        <v>2160000</v>
      </c>
      <c r="J6" s="267" t="s">
        <v>339</v>
      </c>
      <c r="K6" s="269">
        <f>10/50</f>
        <v>0.2</v>
      </c>
      <c r="L6" s="27">
        <f t="shared" ref="L6:L7" si="2">I6*K6</f>
        <v>432000</v>
      </c>
      <c r="M6" s="36">
        <v>0</v>
      </c>
      <c r="N6" s="27">
        <f t="shared" si="0"/>
        <v>0</v>
      </c>
      <c r="O6" s="27">
        <v>24</v>
      </c>
      <c r="P6" s="127">
        <f t="shared" ref="P6:P11" si="3">IF(O6="","",(L6-N6)/O6)</f>
        <v>18000</v>
      </c>
    </row>
    <row r="7" spans="2:16" ht="20.25" customHeight="1" x14ac:dyDescent="0.15">
      <c r="B7" s="598"/>
      <c r="C7" s="267" t="s">
        <v>44</v>
      </c>
      <c r="D7" s="267" t="s">
        <v>390</v>
      </c>
      <c r="E7" s="267">
        <v>5000</v>
      </c>
      <c r="F7" s="33" t="s">
        <v>219</v>
      </c>
      <c r="G7" s="267">
        <v>30000000</v>
      </c>
      <c r="H7" s="268">
        <v>0.5</v>
      </c>
      <c r="I7" s="267">
        <f t="shared" si="1"/>
        <v>15000000</v>
      </c>
      <c r="J7" s="267" t="s">
        <v>339</v>
      </c>
      <c r="K7" s="269">
        <f>10/50</f>
        <v>0.2</v>
      </c>
      <c r="L7" s="27">
        <f t="shared" si="2"/>
        <v>3000000</v>
      </c>
      <c r="M7" s="36">
        <v>0</v>
      </c>
      <c r="N7" s="27">
        <f t="shared" si="0"/>
        <v>0</v>
      </c>
      <c r="O7" s="27">
        <v>10</v>
      </c>
      <c r="P7" s="127">
        <f t="shared" si="3"/>
        <v>300000</v>
      </c>
    </row>
    <row r="8" spans="2:16" ht="20.25" customHeight="1" x14ac:dyDescent="0.15">
      <c r="B8" s="598"/>
      <c r="C8" s="267"/>
      <c r="D8" s="267"/>
      <c r="E8" s="270"/>
      <c r="F8" s="33"/>
      <c r="G8" s="267"/>
      <c r="H8" s="268"/>
      <c r="I8" s="267"/>
      <c r="J8" s="267"/>
      <c r="K8" s="269"/>
      <c r="L8" s="27"/>
      <c r="M8" s="36"/>
      <c r="N8" s="27"/>
      <c r="O8" s="27"/>
      <c r="P8" s="127" t="str">
        <f t="shared" si="3"/>
        <v/>
      </c>
    </row>
    <row r="9" spans="2:16" ht="20.25" customHeight="1" x14ac:dyDescent="0.15">
      <c r="B9" s="598"/>
      <c r="C9" s="267"/>
      <c r="D9" s="267"/>
      <c r="E9" s="270"/>
      <c r="F9" s="33"/>
      <c r="G9" s="267"/>
      <c r="H9" s="268"/>
      <c r="I9" s="267"/>
      <c r="J9" s="267"/>
      <c r="K9" s="269"/>
      <c r="L9" s="27"/>
      <c r="M9" s="36"/>
      <c r="N9" s="27"/>
      <c r="O9" s="27"/>
      <c r="P9" s="127" t="str">
        <f t="shared" ref="P9:P10" si="4">IF(O9="","",(L9-N9)/O9)</f>
        <v/>
      </c>
    </row>
    <row r="10" spans="2:16" ht="20.25" customHeight="1" x14ac:dyDescent="0.15">
      <c r="B10" s="598"/>
      <c r="C10" s="267"/>
      <c r="D10" s="267"/>
      <c r="E10" s="270"/>
      <c r="F10" s="33"/>
      <c r="G10" s="267"/>
      <c r="H10" s="268"/>
      <c r="I10" s="267"/>
      <c r="J10" s="267"/>
      <c r="K10" s="269"/>
      <c r="L10" s="27"/>
      <c r="M10" s="36"/>
      <c r="N10" s="27"/>
      <c r="O10" s="27"/>
      <c r="P10" s="127" t="str">
        <f t="shared" si="4"/>
        <v/>
      </c>
    </row>
    <row r="11" spans="2:16" ht="20.25" customHeight="1" x14ac:dyDescent="0.15">
      <c r="B11" s="598"/>
      <c r="C11" s="27"/>
      <c r="D11" s="27"/>
      <c r="E11" s="27"/>
      <c r="F11" s="34"/>
      <c r="G11" s="27"/>
      <c r="H11" s="36"/>
      <c r="I11" s="27"/>
      <c r="J11" s="27"/>
      <c r="K11" s="35"/>
      <c r="L11" s="27"/>
      <c r="M11" s="36"/>
      <c r="N11" s="27"/>
      <c r="O11" s="27"/>
      <c r="P11" s="127" t="str">
        <f t="shared" si="3"/>
        <v/>
      </c>
    </row>
    <row r="12" spans="2:16" ht="20.25" customHeight="1" x14ac:dyDescent="0.15">
      <c r="B12" s="599"/>
      <c r="C12" s="37" t="s">
        <v>41</v>
      </c>
      <c r="D12" s="38"/>
      <c r="E12" s="38"/>
      <c r="F12" s="39"/>
      <c r="G12" s="38">
        <f>SUM(G5:G11)</f>
        <v>33456000</v>
      </c>
      <c r="H12" s="38"/>
      <c r="I12" s="38">
        <f>SUM(I5:I11)</f>
        <v>18456000</v>
      </c>
      <c r="J12" s="38"/>
      <c r="K12" s="40"/>
      <c r="L12" s="38">
        <f>SUM(L5:L11)</f>
        <v>3691200</v>
      </c>
      <c r="M12" s="38"/>
      <c r="N12" s="38"/>
      <c r="O12" s="38"/>
      <c r="P12" s="402">
        <f>SUM(P5:P11)</f>
        <v>328800</v>
      </c>
    </row>
    <row r="13" spans="2:16" ht="20.25" customHeight="1" x14ac:dyDescent="0.15">
      <c r="B13" s="597" t="s">
        <v>155</v>
      </c>
      <c r="C13" s="267" t="s">
        <v>43</v>
      </c>
      <c r="D13" s="267" t="s">
        <v>320</v>
      </c>
      <c r="E13" s="267">
        <v>1</v>
      </c>
      <c r="F13" s="33" t="s">
        <v>45</v>
      </c>
      <c r="G13" s="267">
        <v>2500000</v>
      </c>
      <c r="H13" s="268">
        <v>0.5</v>
      </c>
      <c r="I13" s="267">
        <f>G13*(1-H13)</f>
        <v>1250000</v>
      </c>
      <c r="J13" s="267" t="s">
        <v>339</v>
      </c>
      <c r="K13" s="269">
        <f t="shared" ref="K13:K19" si="5">10/50</f>
        <v>0.2</v>
      </c>
      <c r="L13" s="267">
        <f>I13*K13</f>
        <v>250000</v>
      </c>
      <c r="M13" s="41">
        <v>0</v>
      </c>
      <c r="N13" s="27">
        <f>L13*M13</f>
        <v>0</v>
      </c>
      <c r="O13" s="42">
        <v>7</v>
      </c>
      <c r="P13" s="127">
        <f t="shared" ref="P13:P19" si="6">IF(O13="","",(L13-N13)/O13)</f>
        <v>35714.285714285717</v>
      </c>
    </row>
    <row r="14" spans="2:16" ht="20.25" customHeight="1" x14ac:dyDescent="0.15">
      <c r="B14" s="598"/>
      <c r="C14" s="267" t="s">
        <v>222</v>
      </c>
      <c r="D14" s="267" t="s">
        <v>345</v>
      </c>
      <c r="E14" s="267">
        <v>1</v>
      </c>
      <c r="F14" s="33" t="s">
        <v>45</v>
      </c>
      <c r="G14" s="267">
        <v>248000</v>
      </c>
      <c r="H14" s="268">
        <v>0.5</v>
      </c>
      <c r="I14" s="267">
        <f>G14*(1-H14)</f>
        <v>124000</v>
      </c>
      <c r="J14" s="267" t="s">
        <v>339</v>
      </c>
      <c r="K14" s="269">
        <f t="shared" si="5"/>
        <v>0.2</v>
      </c>
      <c r="L14" s="267">
        <f t="shared" ref="L14:L19" si="7">I14*K14</f>
        <v>24800</v>
      </c>
      <c r="M14" s="41">
        <v>0</v>
      </c>
      <c r="N14" s="27">
        <f t="shared" ref="N14:N19" si="8">L14*M14</f>
        <v>0</v>
      </c>
      <c r="O14" s="42">
        <v>7</v>
      </c>
      <c r="P14" s="127">
        <f t="shared" si="6"/>
        <v>3542.8571428571427</v>
      </c>
    </row>
    <row r="15" spans="2:16" ht="20.25" customHeight="1" x14ac:dyDescent="0.15">
      <c r="B15" s="598"/>
      <c r="C15" s="267" t="s">
        <v>223</v>
      </c>
      <c r="D15" s="267" t="s">
        <v>224</v>
      </c>
      <c r="E15" s="267">
        <v>1</v>
      </c>
      <c r="F15" s="33" t="s">
        <v>45</v>
      </c>
      <c r="G15" s="267">
        <v>920000</v>
      </c>
      <c r="H15" s="268">
        <v>0</v>
      </c>
      <c r="I15" s="267">
        <f t="shared" ref="I15:I16" si="9">G15*(1-H15)</f>
        <v>920000</v>
      </c>
      <c r="J15" s="267" t="s">
        <v>339</v>
      </c>
      <c r="K15" s="379">
        <f t="shared" si="5"/>
        <v>0.2</v>
      </c>
      <c r="L15" s="267">
        <f t="shared" si="7"/>
        <v>184000</v>
      </c>
      <c r="M15" s="41">
        <v>0</v>
      </c>
      <c r="N15" s="27">
        <f t="shared" ref="N15:N16" si="10">L15*M15</f>
        <v>0</v>
      </c>
      <c r="O15" s="27">
        <v>4</v>
      </c>
      <c r="P15" s="127">
        <f t="shared" ref="P15:P16" si="11">IF(O15="","",(L15-N15)/O15)</f>
        <v>46000</v>
      </c>
    </row>
    <row r="16" spans="2:16" ht="20.25" customHeight="1" x14ac:dyDescent="0.15">
      <c r="B16" s="598"/>
      <c r="C16" s="267" t="s">
        <v>364</v>
      </c>
      <c r="D16" s="267"/>
      <c r="E16" s="267">
        <v>1</v>
      </c>
      <c r="F16" s="33" t="s">
        <v>238</v>
      </c>
      <c r="G16" s="267">
        <v>300000</v>
      </c>
      <c r="H16" s="268">
        <v>0.5</v>
      </c>
      <c r="I16" s="267">
        <f t="shared" si="9"/>
        <v>150000</v>
      </c>
      <c r="J16" s="267" t="s">
        <v>339</v>
      </c>
      <c r="K16" s="269">
        <f t="shared" si="5"/>
        <v>0.2</v>
      </c>
      <c r="L16" s="267">
        <f t="shared" si="7"/>
        <v>30000</v>
      </c>
      <c r="M16" s="41">
        <v>0</v>
      </c>
      <c r="N16" s="27">
        <f t="shared" si="10"/>
        <v>0</v>
      </c>
      <c r="O16" s="27">
        <v>7</v>
      </c>
      <c r="P16" s="127">
        <f t="shared" si="11"/>
        <v>4285.7142857142853</v>
      </c>
    </row>
    <row r="17" spans="2:16" ht="20.25" customHeight="1" x14ac:dyDescent="0.15">
      <c r="B17" s="598"/>
      <c r="C17" s="267" t="s">
        <v>298</v>
      </c>
      <c r="D17" s="267" t="s">
        <v>340</v>
      </c>
      <c r="E17" s="267">
        <v>1</v>
      </c>
      <c r="F17" s="33" t="s">
        <v>80</v>
      </c>
      <c r="G17" s="267">
        <v>470000</v>
      </c>
      <c r="H17" s="268">
        <v>0.5</v>
      </c>
      <c r="I17" s="267">
        <f t="shared" ref="I17" si="12">G17*(1-H17)</f>
        <v>235000</v>
      </c>
      <c r="J17" s="267" t="s">
        <v>339</v>
      </c>
      <c r="K17" s="269">
        <f t="shared" si="5"/>
        <v>0.2</v>
      </c>
      <c r="L17" s="267">
        <f t="shared" si="7"/>
        <v>47000</v>
      </c>
      <c r="M17" s="36">
        <v>0</v>
      </c>
      <c r="N17" s="27">
        <f t="shared" si="8"/>
        <v>0</v>
      </c>
      <c r="O17" s="27">
        <v>7</v>
      </c>
      <c r="P17" s="127">
        <f t="shared" si="6"/>
        <v>6714.2857142857147</v>
      </c>
    </row>
    <row r="18" spans="2:16" ht="20.25" customHeight="1" x14ac:dyDescent="0.15">
      <c r="B18" s="598"/>
      <c r="C18" s="267" t="s">
        <v>380</v>
      </c>
      <c r="D18" s="267" t="s">
        <v>300</v>
      </c>
      <c r="E18" s="267">
        <v>1</v>
      </c>
      <c r="F18" s="33" t="s">
        <v>299</v>
      </c>
      <c r="G18" s="267">
        <v>1245000</v>
      </c>
      <c r="H18" s="268">
        <v>0.5</v>
      </c>
      <c r="I18" s="267">
        <f t="shared" ref="I18" si="13">G18*(1-H18)</f>
        <v>622500</v>
      </c>
      <c r="J18" s="267" t="s">
        <v>339</v>
      </c>
      <c r="K18" s="269">
        <f t="shared" si="5"/>
        <v>0.2</v>
      </c>
      <c r="L18" s="267">
        <f t="shared" si="7"/>
        <v>124500</v>
      </c>
      <c r="M18" s="36">
        <v>0</v>
      </c>
      <c r="N18" s="27">
        <f t="shared" si="8"/>
        <v>0</v>
      </c>
      <c r="O18" s="27">
        <v>7</v>
      </c>
      <c r="P18" s="127">
        <f t="shared" si="6"/>
        <v>17785.714285714286</v>
      </c>
    </row>
    <row r="19" spans="2:16" ht="20.25" customHeight="1" x14ac:dyDescent="0.15">
      <c r="B19" s="598"/>
      <c r="C19" s="267" t="s">
        <v>348</v>
      </c>
      <c r="D19" s="267"/>
      <c r="E19" s="267">
        <v>5</v>
      </c>
      <c r="F19" s="33" t="s">
        <v>81</v>
      </c>
      <c r="G19" s="267">
        <v>660000</v>
      </c>
      <c r="H19" s="268">
        <v>0.5</v>
      </c>
      <c r="I19" s="267">
        <f t="shared" ref="I19" si="14">G19*(1-H19)</f>
        <v>330000</v>
      </c>
      <c r="J19" s="267" t="s">
        <v>339</v>
      </c>
      <c r="K19" s="269">
        <f t="shared" si="5"/>
        <v>0.2</v>
      </c>
      <c r="L19" s="267">
        <f t="shared" si="7"/>
        <v>66000</v>
      </c>
      <c r="M19" s="36">
        <v>0</v>
      </c>
      <c r="N19" s="27">
        <f t="shared" si="8"/>
        <v>0</v>
      </c>
      <c r="O19" s="27">
        <v>7</v>
      </c>
      <c r="P19" s="127">
        <f t="shared" si="6"/>
        <v>9428.5714285714294</v>
      </c>
    </row>
    <row r="20" spans="2:16" ht="20.25" customHeight="1" x14ac:dyDescent="0.15">
      <c r="B20" s="598"/>
      <c r="C20" s="316"/>
      <c r="D20" s="316"/>
      <c r="E20" s="316"/>
      <c r="F20" s="317"/>
      <c r="G20" s="316"/>
      <c r="H20" s="268"/>
      <c r="I20" s="267"/>
      <c r="J20" s="267"/>
      <c r="K20" s="269"/>
      <c r="L20" s="267"/>
      <c r="M20" s="330"/>
      <c r="N20" s="289"/>
      <c r="O20" s="289"/>
      <c r="P20" s="127"/>
    </row>
    <row r="21" spans="2:16" ht="20.25" customHeight="1" x14ac:dyDescent="0.15">
      <c r="B21" s="598"/>
      <c r="C21" s="267"/>
      <c r="D21" s="267"/>
      <c r="E21" s="267"/>
      <c r="F21" s="33"/>
      <c r="G21" s="267"/>
      <c r="H21" s="268"/>
      <c r="I21" s="267"/>
      <c r="J21" s="267"/>
      <c r="K21" s="269"/>
      <c r="L21" s="267"/>
      <c r="M21" s="36"/>
      <c r="N21" s="27"/>
      <c r="O21" s="27"/>
      <c r="P21" s="127"/>
    </row>
    <row r="22" spans="2:16" ht="20.25" customHeight="1" x14ac:dyDescent="0.15">
      <c r="B22" s="598"/>
      <c r="C22" s="267"/>
      <c r="D22" s="267"/>
      <c r="E22" s="267"/>
      <c r="F22" s="33"/>
      <c r="G22" s="267"/>
      <c r="H22" s="268"/>
      <c r="I22" s="267"/>
      <c r="J22" s="267"/>
      <c r="K22" s="269"/>
      <c r="L22" s="267"/>
      <c r="M22" s="36"/>
      <c r="N22" s="27"/>
      <c r="O22" s="27"/>
      <c r="P22" s="127"/>
    </row>
    <row r="23" spans="2:16" ht="20.25" customHeight="1" x14ac:dyDescent="0.15">
      <c r="B23" s="598"/>
      <c r="C23" s="267"/>
      <c r="D23" s="267"/>
      <c r="E23" s="267"/>
      <c r="F23" s="33"/>
      <c r="G23" s="267"/>
      <c r="H23" s="268"/>
      <c r="I23" s="267"/>
      <c r="J23" s="267"/>
      <c r="K23" s="269"/>
      <c r="L23" s="267"/>
      <c r="M23" s="36"/>
      <c r="N23" s="27"/>
      <c r="O23" s="27"/>
      <c r="P23" s="127"/>
    </row>
    <row r="24" spans="2:16" ht="20.25" customHeight="1" x14ac:dyDescent="0.15">
      <c r="B24" s="598"/>
      <c r="C24" s="267"/>
      <c r="D24" s="267"/>
      <c r="E24" s="267"/>
      <c r="F24" s="33"/>
      <c r="G24" s="267"/>
      <c r="H24" s="268"/>
      <c r="I24" s="267"/>
      <c r="J24" s="267"/>
      <c r="K24" s="269"/>
      <c r="L24" s="267"/>
      <c r="M24" s="36"/>
      <c r="N24" s="27"/>
      <c r="O24" s="27"/>
      <c r="P24" s="127"/>
    </row>
    <row r="25" spans="2:16" ht="20.25" customHeight="1" x14ac:dyDescent="0.15">
      <c r="B25" s="598"/>
      <c r="C25" s="267"/>
      <c r="D25" s="267"/>
      <c r="E25" s="267"/>
      <c r="F25" s="33"/>
      <c r="G25" s="267"/>
      <c r="H25" s="268"/>
      <c r="I25" s="267"/>
      <c r="J25" s="267"/>
      <c r="K25" s="269"/>
      <c r="L25" s="267"/>
      <c r="M25" s="36"/>
      <c r="N25" s="27"/>
      <c r="O25" s="27"/>
      <c r="P25" s="127"/>
    </row>
    <row r="26" spans="2:16" ht="20.25" customHeight="1" x14ac:dyDescent="0.15">
      <c r="B26" s="598"/>
      <c r="C26" s="267"/>
      <c r="D26" s="267"/>
      <c r="E26" s="267"/>
      <c r="F26" s="33"/>
      <c r="G26" s="267"/>
      <c r="H26" s="268"/>
      <c r="I26" s="267"/>
      <c r="J26" s="267"/>
      <c r="K26" s="269"/>
      <c r="L26" s="267"/>
      <c r="M26" s="36"/>
      <c r="N26" s="27"/>
      <c r="O26" s="27"/>
      <c r="P26" s="127"/>
    </row>
    <row r="27" spans="2:16" ht="20.25" customHeight="1" x14ac:dyDescent="0.15">
      <c r="B27" s="598"/>
      <c r="C27" s="267"/>
      <c r="D27" s="267"/>
      <c r="E27" s="267"/>
      <c r="F27" s="33"/>
      <c r="G27" s="267"/>
      <c r="H27" s="268"/>
      <c r="I27" s="267"/>
      <c r="J27" s="267"/>
      <c r="K27" s="269"/>
      <c r="L27" s="267"/>
      <c r="M27" s="36"/>
      <c r="N27" s="27"/>
      <c r="O27" s="27"/>
      <c r="P27" s="127"/>
    </row>
    <row r="28" spans="2:16" ht="20.25" customHeight="1" x14ac:dyDescent="0.15">
      <c r="B28" s="598"/>
      <c r="C28" s="267"/>
      <c r="D28" s="267"/>
      <c r="E28" s="267"/>
      <c r="F28" s="33"/>
      <c r="G28" s="267"/>
      <c r="H28" s="268"/>
      <c r="I28" s="267"/>
      <c r="J28" s="267"/>
      <c r="K28" s="269"/>
      <c r="L28" s="267"/>
      <c r="M28" s="36"/>
      <c r="N28" s="27"/>
      <c r="O28" s="27"/>
      <c r="P28" s="127"/>
    </row>
    <row r="29" spans="2:16" ht="20.25" customHeight="1" x14ac:dyDescent="0.15">
      <c r="B29" s="599"/>
      <c r="C29" s="271" t="s">
        <v>42</v>
      </c>
      <c r="D29" s="271"/>
      <c r="E29" s="271"/>
      <c r="F29" s="272"/>
      <c r="G29" s="271">
        <f>SUM(G13:G27)</f>
        <v>6343000</v>
      </c>
      <c r="H29" s="271"/>
      <c r="I29" s="271">
        <f>SUM(I13:I27)</f>
        <v>3631500</v>
      </c>
      <c r="J29" s="271"/>
      <c r="K29" s="273"/>
      <c r="L29" s="271">
        <f>SUM(L13:L27)</f>
        <v>726300</v>
      </c>
      <c r="M29" s="38"/>
      <c r="N29" s="38"/>
      <c r="O29" s="38"/>
      <c r="P29" s="402">
        <f>SUM(P13:P27)</f>
        <v>123471.42857142859</v>
      </c>
    </row>
    <row r="30" spans="2:16" ht="20.25" customHeight="1" x14ac:dyDescent="0.15">
      <c r="B30" s="597" t="s">
        <v>108</v>
      </c>
      <c r="C30" s="267"/>
      <c r="D30" s="267"/>
      <c r="E30" s="267"/>
      <c r="F30" s="267"/>
      <c r="G30" s="267"/>
      <c r="H30" s="274"/>
      <c r="I30" s="267"/>
      <c r="J30" s="267"/>
      <c r="K30" s="269"/>
      <c r="L30" s="267"/>
      <c r="M30" s="43"/>
      <c r="N30" s="27"/>
      <c r="O30" s="27"/>
      <c r="P30" s="127" t="str">
        <f>IF(O30="","",(L30-N30)/O30)</f>
        <v/>
      </c>
    </row>
    <row r="31" spans="2:16" ht="20.25" customHeight="1" x14ac:dyDescent="0.15">
      <c r="B31" s="598"/>
      <c r="C31" s="267"/>
      <c r="D31" s="267"/>
      <c r="E31" s="267"/>
      <c r="F31" s="267"/>
      <c r="G31" s="267"/>
      <c r="H31" s="274"/>
      <c r="I31" s="267"/>
      <c r="J31" s="267"/>
      <c r="K31" s="269"/>
      <c r="L31" s="267"/>
      <c r="M31" s="43"/>
      <c r="N31" s="27"/>
      <c r="O31" s="27"/>
      <c r="P31" s="127" t="str">
        <f>IF(O31="","",(L31-N31)/O31)</f>
        <v/>
      </c>
    </row>
    <row r="32" spans="2:16" ht="20.25" customHeight="1" x14ac:dyDescent="0.15">
      <c r="B32" s="598"/>
      <c r="C32" s="27"/>
      <c r="D32" s="27"/>
      <c r="E32" s="27"/>
      <c r="F32" s="27"/>
      <c r="G32" s="27"/>
      <c r="H32" s="43"/>
      <c r="I32" s="27"/>
      <c r="J32" s="27"/>
      <c r="K32" s="35"/>
      <c r="L32" s="27"/>
      <c r="M32" s="43"/>
      <c r="N32" s="27"/>
      <c r="O32" s="27"/>
      <c r="P32" s="127" t="str">
        <f>IF(O32="","",(L32-N32)/O32)</f>
        <v/>
      </c>
    </row>
    <row r="33" spans="2:16" ht="20.25" customHeight="1" x14ac:dyDescent="0.15">
      <c r="B33" s="598"/>
      <c r="C33" s="27"/>
      <c r="D33" s="27"/>
      <c r="E33" s="27"/>
      <c r="F33" s="27"/>
      <c r="G33" s="27"/>
      <c r="H33" s="43"/>
      <c r="I33" s="27"/>
      <c r="J33" s="27"/>
      <c r="K33" s="35"/>
      <c r="L33" s="27"/>
      <c r="M33" s="43"/>
      <c r="N33" s="27"/>
      <c r="O33" s="27"/>
      <c r="P33" s="127" t="str">
        <f>IF(O33="","",(L33-N33)/O33)</f>
        <v/>
      </c>
    </row>
    <row r="34" spans="2:16" ht="20.25" customHeight="1" x14ac:dyDescent="0.15">
      <c r="B34" s="599"/>
      <c r="C34" s="44" t="s">
        <v>42</v>
      </c>
      <c r="D34" s="38"/>
      <c r="E34" s="38"/>
      <c r="F34" s="39"/>
      <c r="G34" s="38">
        <f>SUM(G30:G33)</f>
        <v>0</v>
      </c>
      <c r="H34" s="38"/>
      <c r="I34" s="38">
        <f>SUM(I30:I33)</f>
        <v>0</v>
      </c>
      <c r="J34" s="38"/>
      <c r="K34" s="40"/>
      <c r="L34" s="38">
        <f>SUM(L30:L33)</f>
        <v>0</v>
      </c>
      <c r="M34" s="38"/>
      <c r="N34" s="38"/>
      <c r="O34" s="38"/>
      <c r="P34" s="402">
        <f>SUM(P30:P33)</f>
        <v>0</v>
      </c>
    </row>
    <row r="35" spans="2:16" ht="20.25" customHeight="1" thickBot="1" x14ac:dyDescent="0.2">
      <c r="B35" s="45"/>
      <c r="C35" s="46" t="s">
        <v>232</v>
      </c>
      <c r="D35" s="47"/>
      <c r="E35" s="47"/>
      <c r="F35" s="48"/>
      <c r="G35" s="47">
        <f>G12+G29+G34</f>
        <v>39799000</v>
      </c>
      <c r="H35" s="47"/>
      <c r="I35" s="47">
        <f>I12+I29+I34</f>
        <v>22087500</v>
      </c>
      <c r="J35" s="47"/>
      <c r="K35" s="49"/>
      <c r="L35" s="47">
        <f>L12+L29+L34</f>
        <v>4417500</v>
      </c>
      <c r="M35" s="47"/>
      <c r="N35" s="47"/>
      <c r="O35" s="47"/>
      <c r="P35" s="403">
        <f>P12+P29+P34</f>
        <v>452271.42857142858</v>
      </c>
    </row>
    <row r="36" spans="2:16" ht="11.25" customHeight="1" x14ac:dyDescent="0.15"/>
  </sheetData>
  <mergeCells count="9">
    <mergeCell ref="J3:J4"/>
    <mergeCell ref="B30:B34"/>
    <mergeCell ref="B13:B29"/>
    <mergeCell ref="B5:B12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zoomScaleSheetLayoutView="80" workbookViewId="0"/>
  </sheetViews>
  <sheetFormatPr defaultColWidth="10.875" defaultRowHeight="13.5" x14ac:dyDescent="0.15"/>
  <cols>
    <col min="1" max="1" width="1.625" style="86" customWidth="1"/>
    <col min="2" max="2" width="5.875" style="86" customWidth="1"/>
    <col min="3" max="3" width="10.625" style="86" customWidth="1"/>
    <col min="4" max="4" width="12.375" style="86" customWidth="1"/>
    <col min="5" max="5" width="14.625" style="86" customWidth="1"/>
    <col min="6" max="7" width="15.875" style="86" customWidth="1"/>
    <col min="8" max="8" width="10.875" style="86"/>
    <col min="9" max="9" width="11.375" style="86" bestFit="1" customWidth="1"/>
    <col min="10" max="10" width="13.375" style="86" customWidth="1"/>
    <col min="11" max="11" width="7.125" style="86" customWidth="1"/>
    <col min="12" max="12" width="15.375" style="86" customWidth="1"/>
    <col min="13" max="13" width="9.375" style="86" bestFit="1" customWidth="1"/>
    <col min="14" max="14" width="10.875" style="86"/>
    <col min="15" max="15" width="7.25" style="86" customWidth="1"/>
    <col min="16" max="16" width="9.625" style="86" customWidth="1"/>
    <col min="17" max="17" width="10.875" style="86" customWidth="1"/>
    <col min="18" max="18" width="7.5" style="86" customWidth="1"/>
    <col min="19" max="19" width="3.75" style="86" customWidth="1"/>
    <col min="20" max="16384" width="10.875" style="86"/>
  </cols>
  <sheetData>
    <row r="1" spans="2:19" s="87" customFormat="1" ht="9.9499999999999993" customHeight="1" x14ac:dyDescent="0.15"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2:19" s="87" customFormat="1" ht="24.95" customHeight="1" thickBot="1" x14ac:dyDescent="0.2">
      <c r="B2" s="1" t="s">
        <v>286</v>
      </c>
      <c r="H2" s="88" t="s">
        <v>199</v>
      </c>
      <c r="I2" s="1" t="s">
        <v>274</v>
      </c>
      <c r="K2" s="88" t="s">
        <v>200</v>
      </c>
      <c r="L2" s="1" t="s">
        <v>275</v>
      </c>
      <c r="N2" s="86"/>
      <c r="O2" s="86"/>
      <c r="Q2" s="2"/>
      <c r="R2" s="2"/>
    </row>
    <row r="3" spans="2:19" s="87" customFormat="1" ht="18" customHeight="1" x14ac:dyDescent="0.15">
      <c r="B3" s="648" t="s">
        <v>17</v>
      </c>
      <c r="C3" s="649"/>
      <c r="D3" s="649"/>
      <c r="E3" s="650"/>
      <c r="F3" s="119" t="s">
        <v>18</v>
      </c>
      <c r="G3" s="90"/>
      <c r="H3" s="91" t="s">
        <v>19</v>
      </c>
      <c r="I3" s="89"/>
      <c r="J3" s="89"/>
      <c r="K3" s="651" t="s">
        <v>169</v>
      </c>
      <c r="L3" s="652"/>
      <c r="M3" s="652"/>
      <c r="N3" s="652"/>
      <c r="O3" s="652"/>
      <c r="P3" s="652"/>
      <c r="Q3" s="652"/>
      <c r="R3" s="652"/>
      <c r="S3" s="653"/>
    </row>
    <row r="4" spans="2:19" s="87" customFormat="1" ht="18" customHeight="1" x14ac:dyDescent="0.15">
      <c r="B4" s="646" t="s">
        <v>20</v>
      </c>
      <c r="C4" s="647"/>
      <c r="D4" s="182" t="s">
        <v>164</v>
      </c>
      <c r="E4" s="192"/>
      <c r="F4" s="188">
        <f>R11</f>
        <v>3854576</v>
      </c>
      <c r="G4" s="654" t="s">
        <v>370</v>
      </c>
      <c r="H4" s="655"/>
      <c r="I4" s="655"/>
      <c r="J4" s="656"/>
      <c r="K4" s="276" t="s">
        <v>233</v>
      </c>
      <c r="L4" s="277" t="s">
        <v>234</v>
      </c>
      <c r="M4" s="187" t="s">
        <v>21</v>
      </c>
      <c r="N4" s="187" t="s">
        <v>20</v>
      </c>
      <c r="O4" s="277" t="s">
        <v>233</v>
      </c>
      <c r="P4" s="277" t="s">
        <v>235</v>
      </c>
      <c r="Q4" s="187" t="s">
        <v>21</v>
      </c>
      <c r="R4" s="638" t="s">
        <v>20</v>
      </c>
      <c r="S4" s="639"/>
    </row>
    <row r="5" spans="2:19" s="87" customFormat="1" ht="18" customHeight="1" x14ac:dyDescent="0.15">
      <c r="B5" s="646"/>
      <c r="C5" s="647"/>
      <c r="D5" s="182" t="s">
        <v>73</v>
      </c>
      <c r="E5" s="192"/>
      <c r="F5" s="188">
        <v>0</v>
      </c>
      <c r="G5" s="160"/>
      <c r="H5" s="193"/>
      <c r="I5" s="193"/>
      <c r="J5" s="193"/>
      <c r="K5" s="275">
        <v>1</v>
      </c>
      <c r="L5" s="188">
        <v>360</v>
      </c>
      <c r="M5" s="188">
        <f>'９　コマツナ単価算出基礎'!C20</f>
        <v>550.20000000000005</v>
      </c>
      <c r="N5" s="188">
        <f>L5*M5</f>
        <v>198072.00000000003</v>
      </c>
      <c r="O5" s="188">
        <v>8</v>
      </c>
      <c r="P5" s="188">
        <v>1140</v>
      </c>
      <c r="Q5" s="188">
        <f>'９　コマツナ単価算出基礎'!J20</f>
        <v>310.60000000000002</v>
      </c>
      <c r="R5" s="612">
        <f>P5*Q5</f>
        <v>354084</v>
      </c>
      <c r="S5" s="614"/>
    </row>
    <row r="6" spans="2:19" s="87" customFormat="1" ht="18" customHeight="1" x14ac:dyDescent="0.15">
      <c r="B6" s="663" t="s">
        <v>167</v>
      </c>
      <c r="C6" s="666" t="s">
        <v>259</v>
      </c>
      <c r="D6" s="188" t="s">
        <v>47</v>
      </c>
      <c r="E6" s="194"/>
      <c r="F6" s="188">
        <f>+P13</f>
        <v>56000</v>
      </c>
      <c r="G6" s="160" t="s">
        <v>156</v>
      </c>
      <c r="H6" s="193"/>
      <c r="I6" s="193"/>
      <c r="J6" s="193"/>
      <c r="K6" s="191">
        <v>2</v>
      </c>
      <c r="L6" s="358">
        <v>540</v>
      </c>
      <c r="M6" s="188">
        <f>'９　コマツナ単価算出基礎'!D20</f>
        <v>424.8</v>
      </c>
      <c r="N6" s="188">
        <f>L6*M6</f>
        <v>229392</v>
      </c>
      <c r="O6" s="188">
        <v>9</v>
      </c>
      <c r="P6" s="188">
        <v>1000</v>
      </c>
      <c r="Q6" s="188">
        <f>'９　コマツナ単価算出基礎'!K20</f>
        <v>437.6</v>
      </c>
      <c r="R6" s="612">
        <f t="shared" ref="R6:R9" si="0">P6*Q6</f>
        <v>437600</v>
      </c>
      <c r="S6" s="614"/>
    </row>
    <row r="7" spans="2:19" s="87" customFormat="1" ht="18" customHeight="1" x14ac:dyDescent="0.15">
      <c r="B7" s="664"/>
      <c r="C7" s="667"/>
      <c r="D7" s="188" t="s">
        <v>48</v>
      </c>
      <c r="E7" s="194"/>
      <c r="F7" s="188">
        <f>P22</f>
        <v>79960</v>
      </c>
      <c r="G7" s="609" t="s">
        <v>407</v>
      </c>
      <c r="H7" s="610"/>
      <c r="I7" s="610"/>
      <c r="J7" s="611"/>
      <c r="K7" s="190">
        <v>3</v>
      </c>
      <c r="L7" s="359">
        <v>1260</v>
      </c>
      <c r="M7" s="188">
        <f>'９　コマツナ単価算出基礎'!E20</f>
        <v>311.8</v>
      </c>
      <c r="N7" s="188">
        <f t="shared" ref="N7:N11" si="1">L7*M7</f>
        <v>392868</v>
      </c>
      <c r="O7" s="188">
        <v>10</v>
      </c>
      <c r="P7" s="188">
        <v>1080</v>
      </c>
      <c r="Q7" s="188">
        <f>'９　コマツナ単価算出基礎'!L20</f>
        <v>344</v>
      </c>
      <c r="R7" s="612">
        <f t="shared" si="0"/>
        <v>371520</v>
      </c>
      <c r="S7" s="614"/>
    </row>
    <row r="8" spans="2:19" s="87" customFormat="1" ht="18" customHeight="1" x14ac:dyDescent="0.15">
      <c r="B8" s="664"/>
      <c r="C8" s="667"/>
      <c r="D8" s="188" t="s">
        <v>49</v>
      </c>
      <c r="E8" s="194"/>
      <c r="F8" s="188">
        <f>P28</f>
        <v>21443.250000000004</v>
      </c>
      <c r="G8" s="609" t="s">
        <v>408</v>
      </c>
      <c r="H8" s="610"/>
      <c r="I8" s="610"/>
      <c r="J8" s="611"/>
      <c r="K8" s="189">
        <v>4</v>
      </c>
      <c r="L8" s="188">
        <v>900</v>
      </c>
      <c r="M8" s="188">
        <f>'９　コマツナ単価算出基礎'!F20</f>
        <v>298.60000000000002</v>
      </c>
      <c r="N8" s="188">
        <f t="shared" si="1"/>
        <v>268740</v>
      </c>
      <c r="O8" s="188">
        <v>11</v>
      </c>
      <c r="P8" s="188">
        <v>1080</v>
      </c>
      <c r="Q8" s="188">
        <f>'９　コマツナ単価算出基礎'!M20</f>
        <v>336.6</v>
      </c>
      <c r="R8" s="612">
        <f t="shared" si="0"/>
        <v>363528</v>
      </c>
      <c r="S8" s="614"/>
    </row>
    <row r="9" spans="2:19" s="87" customFormat="1" ht="18" customHeight="1" x14ac:dyDescent="0.15">
      <c r="B9" s="664"/>
      <c r="C9" s="667"/>
      <c r="D9" s="188" t="s">
        <v>74</v>
      </c>
      <c r="E9" s="194"/>
      <c r="F9" s="188">
        <f>P37</f>
        <v>50444.10100000001</v>
      </c>
      <c r="G9" s="609" t="s">
        <v>409</v>
      </c>
      <c r="H9" s="610"/>
      <c r="I9" s="610"/>
      <c r="J9" s="611"/>
      <c r="K9" s="189">
        <v>5</v>
      </c>
      <c r="L9" s="188">
        <v>1120</v>
      </c>
      <c r="M9" s="188">
        <f>'９　コマツナ単価算出基礎'!G20</f>
        <v>218.4</v>
      </c>
      <c r="N9" s="188">
        <f t="shared" si="1"/>
        <v>244608</v>
      </c>
      <c r="O9" s="188">
        <v>12</v>
      </c>
      <c r="P9" s="188">
        <v>720</v>
      </c>
      <c r="Q9" s="188">
        <f>'９　コマツナ単価算出基礎'!N20</f>
        <v>443.6</v>
      </c>
      <c r="R9" s="612">
        <f t="shared" si="0"/>
        <v>319392</v>
      </c>
      <c r="S9" s="614"/>
    </row>
    <row r="10" spans="2:19" s="87" customFormat="1" ht="18" customHeight="1" x14ac:dyDescent="0.15">
      <c r="B10" s="664"/>
      <c r="C10" s="667"/>
      <c r="D10" s="188" t="s">
        <v>50</v>
      </c>
      <c r="E10" s="194"/>
      <c r="F10" s="188">
        <f>'８　コマツナ算出基礎'!V20</f>
        <v>87614.285714285725</v>
      </c>
      <c r="G10" s="612"/>
      <c r="H10" s="613"/>
      <c r="I10" s="613"/>
      <c r="J10" s="614"/>
      <c r="K10" s="189">
        <v>6</v>
      </c>
      <c r="L10" s="188">
        <v>980</v>
      </c>
      <c r="M10" s="188">
        <f>'９　コマツナ単価算出基礎'!H20</f>
        <v>292.2</v>
      </c>
      <c r="N10" s="188">
        <f t="shared" si="1"/>
        <v>286356</v>
      </c>
      <c r="O10" s="188"/>
      <c r="P10" s="188"/>
      <c r="Q10" s="188"/>
      <c r="R10" s="612"/>
      <c r="S10" s="614"/>
    </row>
    <row r="11" spans="2:19" s="87" customFormat="1" ht="18" customHeight="1" thickBot="1" x14ac:dyDescent="0.2">
      <c r="B11" s="664"/>
      <c r="C11" s="667"/>
      <c r="D11" s="188" t="s">
        <v>4</v>
      </c>
      <c r="E11" s="194"/>
      <c r="F11" s="188">
        <f>'８　コマツナ算出基礎'!V34</f>
        <v>5494.2857142857147</v>
      </c>
      <c r="G11" s="612"/>
      <c r="H11" s="613"/>
      <c r="I11" s="613"/>
      <c r="J11" s="614"/>
      <c r="K11" s="107">
        <v>7</v>
      </c>
      <c r="L11" s="360">
        <v>1120</v>
      </c>
      <c r="M11" s="360">
        <f>'９　コマツナ単価算出基礎'!I20</f>
        <v>346.8</v>
      </c>
      <c r="N11" s="92">
        <f t="shared" si="1"/>
        <v>388416</v>
      </c>
      <c r="O11" s="93" t="s">
        <v>22</v>
      </c>
      <c r="P11" s="94">
        <f>SUM(L5:L11,P5:P10)</f>
        <v>11300</v>
      </c>
      <c r="Q11" s="95">
        <f>R11/P11</f>
        <v>341.1129203539823</v>
      </c>
      <c r="R11" s="641">
        <f>SUM(N5:N11,R5:S10)</f>
        <v>3854576</v>
      </c>
      <c r="S11" s="642"/>
    </row>
    <row r="12" spans="2:19" s="87" customFormat="1" ht="18" customHeight="1" thickTop="1" x14ac:dyDescent="0.15">
      <c r="B12" s="664"/>
      <c r="C12" s="667"/>
      <c r="D12" s="188" t="s">
        <v>5</v>
      </c>
      <c r="E12" s="194"/>
      <c r="F12" s="188">
        <v>0</v>
      </c>
      <c r="G12" s="162"/>
      <c r="H12" s="171"/>
      <c r="I12" s="171"/>
      <c r="J12" s="196"/>
      <c r="K12" s="617" t="s">
        <v>168</v>
      </c>
      <c r="L12" s="184" t="s">
        <v>128</v>
      </c>
      <c r="M12" s="185" t="s">
        <v>7</v>
      </c>
      <c r="N12" s="280" t="s">
        <v>239</v>
      </c>
      <c r="O12" s="186" t="s">
        <v>21</v>
      </c>
      <c r="P12" s="186" t="s">
        <v>24</v>
      </c>
      <c r="Q12" s="643" t="s">
        <v>25</v>
      </c>
      <c r="R12" s="644"/>
      <c r="S12" s="645"/>
    </row>
    <row r="13" spans="2:19" s="87" customFormat="1" ht="18" customHeight="1" x14ac:dyDescent="0.15">
      <c r="B13" s="664"/>
      <c r="C13" s="667"/>
      <c r="D13" s="672" t="s">
        <v>51</v>
      </c>
      <c r="E13" s="197" t="s">
        <v>154</v>
      </c>
      <c r="F13" s="188">
        <f>'６　固定資本装備と減価償却費'!L12*'７　コマツナ部門収支'!H13</f>
        <v>36912</v>
      </c>
      <c r="G13" s="404" t="s">
        <v>157</v>
      </c>
      <c r="H13" s="405">
        <v>0.01</v>
      </c>
      <c r="I13" s="615" t="s">
        <v>159</v>
      </c>
      <c r="J13" s="616"/>
      <c r="K13" s="618"/>
      <c r="L13" s="354" t="s">
        <v>287</v>
      </c>
      <c r="M13" s="183" t="s">
        <v>288</v>
      </c>
      <c r="N13" s="122">
        <v>2.8</v>
      </c>
      <c r="O13" s="122">
        <v>20000</v>
      </c>
      <c r="P13" s="122">
        <f>N13*O13</f>
        <v>56000</v>
      </c>
      <c r="Q13" s="635" t="s">
        <v>321</v>
      </c>
      <c r="R13" s="636"/>
      <c r="S13" s="637"/>
    </row>
    <row r="14" spans="2:19" s="87" customFormat="1" ht="18" customHeight="1" x14ac:dyDescent="0.15">
      <c r="B14" s="664"/>
      <c r="C14" s="667"/>
      <c r="D14" s="673"/>
      <c r="E14" s="197" t="s">
        <v>155</v>
      </c>
      <c r="F14" s="188">
        <f>'６　固定資本装備と減価償却費'!L29*'７　コマツナ部門収支'!H14</f>
        <v>36315</v>
      </c>
      <c r="G14" s="404" t="s">
        <v>157</v>
      </c>
      <c r="H14" s="405">
        <v>0.05</v>
      </c>
      <c r="I14" s="615" t="s">
        <v>159</v>
      </c>
      <c r="J14" s="616"/>
      <c r="K14" s="618"/>
      <c r="L14" s="311"/>
      <c r="M14" s="183"/>
      <c r="N14" s="122"/>
      <c r="O14" s="122"/>
      <c r="P14" s="122"/>
      <c r="Q14" s="640"/>
      <c r="R14" s="636"/>
      <c r="S14" s="637"/>
    </row>
    <row r="15" spans="2:19" s="87" customFormat="1" ht="18" customHeight="1" thickBot="1" x14ac:dyDescent="0.2">
      <c r="B15" s="664"/>
      <c r="C15" s="667"/>
      <c r="D15" s="672" t="s">
        <v>75</v>
      </c>
      <c r="E15" s="197" t="s">
        <v>154</v>
      </c>
      <c r="F15" s="188">
        <f>'６　固定資本装備と減価償却費'!P12</f>
        <v>328800</v>
      </c>
      <c r="G15" s="606" t="s">
        <v>159</v>
      </c>
      <c r="H15" s="607"/>
      <c r="I15" s="607"/>
      <c r="J15" s="608"/>
      <c r="K15" s="618"/>
      <c r="L15" s="99" t="s">
        <v>26</v>
      </c>
      <c r="M15" s="98"/>
      <c r="N15" s="99"/>
      <c r="O15" s="99"/>
      <c r="P15" s="99">
        <f>SUM(P13:P14)</f>
        <v>56000</v>
      </c>
      <c r="Q15" s="623"/>
      <c r="R15" s="624"/>
      <c r="S15" s="625"/>
    </row>
    <row r="16" spans="2:19" s="87" customFormat="1" ht="18" customHeight="1" thickTop="1" x14ac:dyDescent="0.15">
      <c r="B16" s="664"/>
      <c r="C16" s="667"/>
      <c r="D16" s="674"/>
      <c r="E16" s="197" t="s">
        <v>155</v>
      </c>
      <c r="F16" s="188">
        <f>'６　固定資本装備と減価償却費'!P29</f>
        <v>123471.42857142859</v>
      </c>
      <c r="G16" s="606" t="s">
        <v>159</v>
      </c>
      <c r="H16" s="607"/>
      <c r="I16" s="607"/>
      <c r="J16" s="608"/>
      <c r="K16" s="618"/>
      <c r="L16" s="178" t="s">
        <v>129</v>
      </c>
      <c r="M16" s="179"/>
      <c r="N16" s="281" t="s">
        <v>239</v>
      </c>
      <c r="O16" s="180" t="s">
        <v>21</v>
      </c>
      <c r="P16" s="181" t="s">
        <v>24</v>
      </c>
      <c r="Q16" s="626" t="s">
        <v>25</v>
      </c>
      <c r="R16" s="627"/>
      <c r="S16" s="628"/>
    </row>
    <row r="17" spans="1:19" s="87" customFormat="1" ht="18" customHeight="1" x14ac:dyDescent="0.15">
      <c r="B17" s="664"/>
      <c r="C17" s="667"/>
      <c r="D17" s="673"/>
      <c r="E17" s="188" t="s">
        <v>52</v>
      </c>
      <c r="F17" s="188">
        <f>'６　固定資本装備と減価償却費'!P34</f>
        <v>0</v>
      </c>
      <c r="G17" s="606" t="s">
        <v>159</v>
      </c>
      <c r="H17" s="607"/>
      <c r="I17" s="607"/>
      <c r="J17" s="608"/>
      <c r="K17" s="618"/>
      <c r="L17" s="355" t="s">
        <v>135</v>
      </c>
      <c r="M17" s="183"/>
      <c r="N17" s="173" t="s">
        <v>292</v>
      </c>
      <c r="O17" s="173">
        <f>'８　コマツナ算出基礎'!F5</f>
        <v>4000</v>
      </c>
      <c r="P17" s="173">
        <f>'８　コマツナ算出基礎'!G7</f>
        <v>32000</v>
      </c>
      <c r="Q17" s="620"/>
      <c r="R17" s="621"/>
      <c r="S17" s="622"/>
    </row>
    <row r="18" spans="1:19" s="87" customFormat="1" ht="18" customHeight="1" x14ac:dyDescent="0.15">
      <c r="A18" s="86"/>
      <c r="B18" s="664"/>
      <c r="C18" s="667"/>
      <c r="D18" s="188" t="s">
        <v>53</v>
      </c>
      <c r="E18" s="194"/>
      <c r="F18" s="188">
        <f>3000*80/50</f>
        <v>4800</v>
      </c>
      <c r="G18" s="173" t="s">
        <v>381</v>
      </c>
      <c r="H18" s="171"/>
      <c r="I18" s="390" t="s">
        <v>382</v>
      </c>
      <c r="J18" s="196"/>
      <c r="K18" s="618"/>
      <c r="L18" s="355" t="s">
        <v>133</v>
      </c>
      <c r="M18" s="183"/>
      <c r="N18" s="173" t="s">
        <v>292</v>
      </c>
      <c r="O18" s="173">
        <f>'８　コマツナ算出基礎'!F8</f>
        <v>460</v>
      </c>
      <c r="P18" s="173">
        <f>'８　コマツナ算出基礎'!G11</f>
        <v>2300</v>
      </c>
      <c r="Q18" s="620"/>
      <c r="R18" s="621"/>
      <c r="S18" s="622"/>
    </row>
    <row r="19" spans="1:19" s="87" customFormat="1" ht="18" customHeight="1" x14ac:dyDescent="0.15">
      <c r="A19" s="86"/>
      <c r="B19" s="664"/>
      <c r="C19" s="667"/>
      <c r="D19" s="188" t="s">
        <v>132</v>
      </c>
      <c r="E19" s="194"/>
      <c r="F19" s="188">
        <f>SUM(F6:F18)/99</f>
        <v>8396.5085959595981</v>
      </c>
      <c r="G19" s="198" t="s">
        <v>170</v>
      </c>
      <c r="H19" s="208">
        <v>0.01</v>
      </c>
      <c r="I19" s="100"/>
      <c r="J19" s="4"/>
      <c r="K19" s="618"/>
      <c r="L19" s="173" t="s">
        <v>134</v>
      </c>
      <c r="M19" s="171"/>
      <c r="N19" s="173" t="s">
        <v>293</v>
      </c>
      <c r="O19" s="173"/>
      <c r="P19" s="173">
        <f>'８　コマツナ算出基礎'!G17</f>
        <v>45660</v>
      </c>
      <c r="Q19" s="620" t="s">
        <v>296</v>
      </c>
      <c r="R19" s="621"/>
      <c r="S19" s="622"/>
    </row>
    <row r="20" spans="1:19" s="87" customFormat="1" ht="18" customHeight="1" x14ac:dyDescent="0.15">
      <c r="A20" s="86"/>
      <c r="B20" s="664"/>
      <c r="C20" s="668"/>
      <c r="D20" s="661" t="s">
        <v>163</v>
      </c>
      <c r="E20" s="662"/>
      <c r="F20" s="120">
        <f>SUM(F6:F19)</f>
        <v>839650.85959595977</v>
      </c>
      <c r="G20" s="168"/>
      <c r="H20" s="100"/>
      <c r="I20" s="100"/>
      <c r="J20" s="103"/>
      <c r="K20" s="618"/>
      <c r="L20" s="173"/>
      <c r="M20" s="171"/>
      <c r="N20" s="173"/>
      <c r="O20" s="173"/>
      <c r="P20" s="173"/>
      <c r="Q20" s="620"/>
      <c r="R20" s="621"/>
      <c r="S20" s="622"/>
    </row>
    <row r="21" spans="1:19" s="87" customFormat="1" ht="18" customHeight="1" x14ac:dyDescent="0.15">
      <c r="A21" s="86"/>
      <c r="B21" s="664"/>
      <c r="C21" s="669" t="s">
        <v>158</v>
      </c>
      <c r="D21" s="657" t="s">
        <v>54</v>
      </c>
      <c r="E21" s="17" t="s">
        <v>1</v>
      </c>
      <c r="F21" s="92">
        <v>459533</v>
      </c>
      <c r="G21" s="336" t="s">
        <v>334</v>
      </c>
      <c r="H21" s="171"/>
      <c r="I21" s="96"/>
      <c r="J21" s="196"/>
      <c r="K21" s="618"/>
      <c r="L21" s="162"/>
      <c r="M21" s="171"/>
      <c r="N21" s="162"/>
      <c r="O21" s="173"/>
      <c r="P21" s="173"/>
      <c r="Q21" s="620"/>
      <c r="R21" s="621"/>
      <c r="S21" s="622"/>
    </row>
    <row r="22" spans="1:19" s="87" customFormat="1" ht="18" customHeight="1" thickBot="1" x14ac:dyDescent="0.2">
      <c r="A22" s="86"/>
      <c r="B22" s="664"/>
      <c r="C22" s="670"/>
      <c r="D22" s="527"/>
      <c r="E22" s="17" t="s">
        <v>2</v>
      </c>
      <c r="F22" s="121">
        <v>169497</v>
      </c>
      <c r="G22" s="336" t="s">
        <v>362</v>
      </c>
      <c r="H22" s="199"/>
      <c r="I22" s="199"/>
      <c r="J22" s="200"/>
      <c r="K22" s="618"/>
      <c r="L22" s="99" t="s">
        <v>26</v>
      </c>
      <c r="M22" s="98"/>
      <c r="N22" s="99"/>
      <c r="O22" s="99"/>
      <c r="P22" s="99">
        <f>SUM(P17:P21)</f>
        <v>79960</v>
      </c>
      <c r="Q22" s="623"/>
      <c r="R22" s="624"/>
      <c r="S22" s="625"/>
    </row>
    <row r="23" spans="1:19" s="87" customFormat="1" ht="18" customHeight="1" thickTop="1" x14ac:dyDescent="0.15">
      <c r="A23" s="86"/>
      <c r="B23" s="664"/>
      <c r="C23" s="670"/>
      <c r="D23" s="658"/>
      <c r="E23" s="17" t="s">
        <v>6</v>
      </c>
      <c r="F23" s="92">
        <f>F4*0.115</f>
        <v>443276.24</v>
      </c>
      <c r="G23" s="336" t="s">
        <v>314</v>
      </c>
      <c r="H23" s="101"/>
      <c r="I23" s="199"/>
      <c r="J23" s="195"/>
      <c r="K23" s="618"/>
      <c r="L23" s="162" t="s">
        <v>130</v>
      </c>
      <c r="M23" s="171"/>
      <c r="N23" s="172" t="s">
        <v>23</v>
      </c>
      <c r="O23" s="172" t="s">
        <v>21</v>
      </c>
      <c r="P23" s="172" t="s">
        <v>24</v>
      </c>
      <c r="Q23" s="626" t="s">
        <v>25</v>
      </c>
      <c r="R23" s="627"/>
      <c r="S23" s="628"/>
    </row>
    <row r="24" spans="1:19" s="87" customFormat="1" ht="18" customHeight="1" x14ac:dyDescent="0.15">
      <c r="A24" s="86"/>
      <c r="B24" s="664"/>
      <c r="C24" s="670"/>
      <c r="D24" s="17" t="s">
        <v>242</v>
      </c>
      <c r="E24" s="24"/>
      <c r="F24" s="121">
        <v>0</v>
      </c>
      <c r="G24" s="182"/>
      <c r="H24" s="202"/>
      <c r="I24" s="203"/>
      <c r="J24" s="201"/>
      <c r="K24" s="618"/>
      <c r="L24" s="173" t="s">
        <v>27</v>
      </c>
      <c r="M24" s="171"/>
      <c r="N24" s="173" t="s">
        <v>343</v>
      </c>
      <c r="O24" s="173"/>
      <c r="P24" s="173">
        <f>'８　コマツナ算出基礎'!G38</f>
        <v>1897.2</v>
      </c>
      <c r="Q24" s="620"/>
      <c r="R24" s="621"/>
      <c r="S24" s="622"/>
    </row>
    <row r="25" spans="1:19" s="87" customFormat="1" ht="18" customHeight="1" x14ac:dyDescent="0.15">
      <c r="A25" s="86"/>
      <c r="B25" s="664"/>
      <c r="C25" s="670"/>
      <c r="D25" s="17" t="s">
        <v>76</v>
      </c>
      <c r="E25" s="24"/>
      <c r="F25" s="121">
        <v>0</v>
      </c>
      <c r="G25" s="182"/>
      <c r="H25" s="204"/>
      <c r="I25" s="205"/>
      <c r="J25" s="206"/>
      <c r="K25" s="618"/>
      <c r="L25" s="173" t="s">
        <v>28</v>
      </c>
      <c r="M25" s="171"/>
      <c r="N25" s="173" t="s">
        <v>295</v>
      </c>
      <c r="O25" s="173"/>
      <c r="P25" s="173">
        <f>'８　コマツナ算出基礎'!G49</f>
        <v>18080.800000000003</v>
      </c>
      <c r="Q25" s="620"/>
      <c r="R25" s="621"/>
      <c r="S25" s="622"/>
    </row>
    <row r="26" spans="1:19" s="87" customFormat="1" ht="18" customHeight="1" x14ac:dyDescent="0.15">
      <c r="A26" s="86"/>
      <c r="B26" s="664"/>
      <c r="C26" s="670"/>
      <c r="D26" s="17" t="s">
        <v>99</v>
      </c>
      <c r="E26" s="18"/>
      <c r="F26" s="121">
        <f>'８　コマツナ算出基礎'!V57</f>
        <v>29060</v>
      </c>
      <c r="G26" s="606"/>
      <c r="H26" s="607"/>
      <c r="I26" s="607"/>
      <c r="J26" s="608"/>
      <c r="K26" s="618"/>
      <c r="L26" s="173" t="s">
        <v>29</v>
      </c>
      <c r="M26" s="171"/>
      <c r="N26" s="173" t="s">
        <v>292</v>
      </c>
      <c r="O26" s="173"/>
      <c r="P26" s="173">
        <f>'８　コマツナ算出基礎'!G53</f>
        <v>1465.25</v>
      </c>
      <c r="Q26" s="620"/>
      <c r="R26" s="621"/>
      <c r="S26" s="622"/>
    </row>
    <row r="27" spans="1:19" s="87" customFormat="1" ht="18" customHeight="1" x14ac:dyDescent="0.15">
      <c r="A27" s="86"/>
      <c r="B27" s="664"/>
      <c r="C27" s="670"/>
      <c r="D27" s="25" t="s">
        <v>77</v>
      </c>
      <c r="E27" s="26"/>
      <c r="F27" s="207">
        <v>800</v>
      </c>
      <c r="G27" s="606" t="s">
        <v>324</v>
      </c>
      <c r="H27" s="607"/>
      <c r="I27" s="607"/>
      <c r="J27" s="608"/>
      <c r="K27" s="618"/>
      <c r="L27" s="393" t="s">
        <v>110</v>
      </c>
      <c r="M27" s="394"/>
      <c r="N27" s="393"/>
      <c r="O27" s="393"/>
      <c r="P27" s="393">
        <f>'８　コマツナ算出基礎'!G57</f>
        <v>0</v>
      </c>
      <c r="Q27" s="620"/>
      <c r="R27" s="621"/>
      <c r="S27" s="622"/>
    </row>
    <row r="28" spans="1:19" s="87" customFormat="1" ht="18" customHeight="1" thickBot="1" x14ac:dyDescent="0.2">
      <c r="A28" s="86"/>
      <c r="B28" s="664"/>
      <c r="C28" s="670"/>
      <c r="D28" s="17" t="s">
        <v>55</v>
      </c>
      <c r="E28" s="18"/>
      <c r="F28" s="121">
        <f>'８　コマツナ算出基礎'!N57</f>
        <v>8003.04</v>
      </c>
      <c r="G28" s="606"/>
      <c r="H28" s="607"/>
      <c r="I28" s="607"/>
      <c r="J28" s="608"/>
      <c r="K28" s="618"/>
      <c r="L28" s="99" t="s">
        <v>26</v>
      </c>
      <c r="M28" s="98"/>
      <c r="N28" s="99"/>
      <c r="O28" s="99"/>
      <c r="P28" s="99">
        <f>SUM(P24:P27)</f>
        <v>21443.250000000004</v>
      </c>
      <c r="Q28" s="623"/>
      <c r="R28" s="624"/>
      <c r="S28" s="625"/>
    </row>
    <row r="29" spans="1:19" s="87" customFormat="1" ht="18" customHeight="1" thickTop="1" x14ac:dyDescent="0.15">
      <c r="A29" s="86"/>
      <c r="B29" s="664"/>
      <c r="C29" s="670"/>
      <c r="D29" s="17" t="s">
        <v>243</v>
      </c>
      <c r="E29" s="24"/>
      <c r="F29" s="121">
        <f>SUM(F21:F28)/99</f>
        <v>11213.831111111111</v>
      </c>
      <c r="G29" s="302" t="s">
        <v>260</v>
      </c>
      <c r="H29" s="208">
        <v>0.01</v>
      </c>
      <c r="I29" s="170"/>
      <c r="J29" s="169"/>
      <c r="K29" s="618"/>
      <c r="L29" s="162" t="s">
        <v>131</v>
      </c>
      <c r="M29" s="171"/>
      <c r="N29" s="172" t="s">
        <v>23</v>
      </c>
      <c r="O29" s="172" t="s">
        <v>21</v>
      </c>
      <c r="P29" s="172" t="s">
        <v>24</v>
      </c>
      <c r="Q29" s="626" t="s">
        <v>25</v>
      </c>
      <c r="R29" s="627"/>
      <c r="S29" s="628"/>
    </row>
    <row r="30" spans="1:19" s="87" customFormat="1" ht="18" customHeight="1" thickBot="1" x14ac:dyDescent="0.2">
      <c r="A30" s="86"/>
      <c r="B30" s="665"/>
      <c r="C30" s="671"/>
      <c r="D30" s="659" t="s">
        <v>162</v>
      </c>
      <c r="E30" s="660"/>
      <c r="F30" s="163">
        <f>SUM(F21:F29)</f>
        <v>1121383.1111111112</v>
      </c>
      <c r="G30" s="164"/>
      <c r="H30" s="165"/>
      <c r="I30" s="166"/>
      <c r="J30" s="167"/>
      <c r="K30" s="618"/>
      <c r="L30" s="173" t="s">
        <v>121</v>
      </c>
      <c r="M30" s="174"/>
      <c r="N30" s="173" t="s">
        <v>344</v>
      </c>
      <c r="O30" s="175">
        <f>'８　コマツナ算出基礎'!M6</f>
        <v>84.7</v>
      </c>
      <c r="P30" s="173">
        <f>'８　コマツナ算出基礎'!N10</f>
        <v>18964.330000000002</v>
      </c>
      <c r="Q30" s="632"/>
      <c r="R30" s="633"/>
      <c r="S30" s="634"/>
    </row>
    <row r="31" spans="1:19" s="87" customFormat="1" ht="18" customHeight="1" x14ac:dyDescent="0.15">
      <c r="A31" s="86"/>
      <c r="B31" s="109"/>
      <c r="C31" s="105"/>
      <c r="D31" s="105"/>
      <c r="E31" s="105"/>
      <c r="F31" s="105"/>
      <c r="G31" s="105"/>
      <c r="H31" s="105"/>
      <c r="I31" s="105"/>
      <c r="J31" s="105"/>
      <c r="K31" s="618"/>
      <c r="L31" s="173" t="s">
        <v>122</v>
      </c>
      <c r="M31" s="174"/>
      <c r="N31" s="173" t="s">
        <v>313</v>
      </c>
      <c r="O31" s="175">
        <f>'８　コマツナ算出基礎'!M11</f>
        <v>158.4</v>
      </c>
      <c r="P31" s="173">
        <f>'８　コマツナ算出基礎'!N16</f>
        <v>15618.240000000002</v>
      </c>
      <c r="Q31" s="632"/>
      <c r="R31" s="633"/>
      <c r="S31" s="634"/>
    </row>
    <row r="32" spans="1:19" s="87" customFormat="1" ht="18" customHeight="1" x14ac:dyDescent="0.15">
      <c r="A32" s="86"/>
      <c r="B32" s="97"/>
      <c r="C32" s="115"/>
      <c r="D32" s="97"/>
      <c r="E32" s="97"/>
      <c r="F32" s="113"/>
      <c r="G32" s="113"/>
      <c r="H32" s="114"/>
      <c r="I32" s="105"/>
      <c r="J32" s="105"/>
      <c r="K32" s="618"/>
      <c r="L32" s="173" t="s">
        <v>124</v>
      </c>
      <c r="M32" s="171"/>
      <c r="N32" s="175"/>
      <c r="O32" s="175"/>
      <c r="P32" s="173">
        <f>SUM(P30:P31)*R32</f>
        <v>10374.771000000002</v>
      </c>
      <c r="Q32" s="176" t="s">
        <v>123</v>
      </c>
      <c r="R32" s="177">
        <v>0.3</v>
      </c>
      <c r="S32" s="102"/>
    </row>
    <row r="33" spans="1:23" ht="18" customHeight="1" x14ac:dyDescent="0.15">
      <c r="K33" s="618"/>
      <c r="L33" s="173" t="s">
        <v>125</v>
      </c>
      <c r="M33" s="174"/>
      <c r="N33" s="162" t="s">
        <v>391</v>
      </c>
      <c r="O33" s="175">
        <f>'８　コマツナ算出基礎'!M17</f>
        <v>168.4</v>
      </c>
      <c r="P33" s="173">
        <f>'８　コマツナ算出基礎'!N19</f>
        <v>67.36</v>
      </c>
      <c r="Q33" s="620"/>
      <c r="R33" s="621"/>
      <c r="S33" s="622"/>
    </row>
    <row r="34" spans="1:23" ht="18" customHeight="1" x14ac:dyDescent="0.15">
      <c r="K34" s="618"/>
      <c r="L34" s="173" t="s">
        <v>126</v>
      </c>
      <c r="M34" s="174"/>
      <c r="N34" s="162"/>
      <c r="O34" s="175"/>
      <c r="P34" s="173">
        <f>'８　コマツナ算出基礎'!N23</f>
        <v>0</v>
      </c>
      <c r="Q34" s="620"/>
      <c r="R34" s="621"/>
      <c r="S34" s="622"/>
    </row>
    <row r="35" spans="1:23" ht="18" customHeight="1" x14ac:dyDescent="0.15">
      <c r="K35" s="618"/>
      <c r="L35" s="173" t="s">
        <v>240</v>
      </c>
      <c r="M35" s="174"/>
      <c r="N35" s="162"/>
      <c r="O35" s="175"/>
      <c r="P35" s="173">
        <f>'８　コマツナ算出基礎'!N27</f>
        <v>0</v>
      </c>
      <c r="Q35" s="285"/>
      <c r="R35" s="286"/>
      <c r="S35" s="287"/>
    </row>
    <row r="36" spans="1:23" ht="18" customHeight="1" x14ac:dyDescent="0.15">
      <c r="K36" s="618"/>
      <c r="L36" s="173" t="s">
        <v>127</v>
      </c>
      <c r="M36" s="171"/>
      <c r="N36" s="173" t="s">
        <v>344</v>
      </c>
      <c r="O36" s="175">
        <f>'８　コマツナ算出基礎'!M28</f>
        <v>14</v>
      </c>
      <c r="P36" s="173">
        <f>'８　コマツナ算出基礎'!N31</f>
        <v>5419.4000000000005</v>
      </c>
      <c r="Q36" s="620"/>
      <c r="R36" s="621"/>
      <c r="S36" s="622"/>
    </row>
    <row r="37" spans="1:23" ht="18" customHeight="1" thickBot="1" x14ac:dyDescent="0.2">
      <c r="K37" s="619"/>
      <c r="L37" s="111" t="s">
        <v>26</v>
      </c>
      <c r="M37" s="110"/>
      <c r="N37" s="111"/>
      <c r="O37" s="111"/>
      <c r="P37" s="111">
        <f>SUM(P30:P36)</f>
        <v>50444.10100000001</v>
      </c>
      <c r="Q37" s="629"/>
      <c r="R37" s="630"/>
      <c r="S37" s="631"/>
    </row>
    <row r="38" spans="1:23" s="104" customFormat="1" ht="18" customHeight="1" x14ac:dyDescent="0.15">
      <c r="A38" s="86"/>
      <c r="B38" s="86"/>
      <c r="C38" s="86"/>
      <c r="D38" s="86"/>
      <c r="E38" s="86"/>
      <c r="F38" s="86"/>
      <c r="G38" s="86"/>
      <c r="H38" s="86"/>
      <c r="I38" s="86"/>
      <c r="J38" s="86"/>
    </row>
    <row r="39" spans="1:23" s="104" customFormat="1" ht="18" customHeight="1" x14ac:dyDescent="0.15">
      <c r="A39" s="86"/>
      <c r="B39" s="86"/>
      <c r="C39" s="86"/>
      <c r="D39" s="86"/>
      <c r="E39" s="86"/>
      <c r="F39" s="86"/>
      <c r="G39" s="86"/>
      <c r="H39" s="86"/>
      <c r="I39" s="86"/>
      <c r="J39" s="86"/>
      <c r="T39" s="105"/>
    </row>
    <row r="40" spans="1:23" s="104" customFormat="1" ht="18" customHeight="1" x14ac:dyDescent="0.15">
      <c r="A40" s="86"/>
      <c r="B40" s="86"/>
      <c r="C40" s="86"/>
      <c r="D40" s="86"/>
      <c r="E40" s="86"/>
      <c r="F40" s="86"/>
      <c r="G40" s="86"/>
      <c r="H40" s="86"/>
      <c r="I40" s="86"/>
      <c r="J40" s="86"/>
      <c r="T40" s="87"/>
      <c r="U40" s="87"/>
      <c r="V40" s="87"/>
      <c r="W40" s="87"/>
    </row>
    <row r="41" spans="1:23" s="104" customFormat="1" ht="18" customHeight="1" x14ac:dyDescent="0.15">
      <c r="A41" s="86"/>
      <c r="B41" s="86"/>
      <c r="C41" s="86"/>
      <c r="D41" s="86"/>
      <c r="E41" s="86"/>
      <c r="F41" s="86"/>
      <c r="G41" s="86"/>
      <c r="H41" s="86"/>
      <c r="I41" s="86"/>
      <c r="J41" s="86"/>
      <c r="T41" s="106"/>
      <c r="U41" s="107"/>
      <c r="V41" s="108"/>
      <c r="W41" s="106"/>
    </row>
    <row r="42" spans="1:23" s="104" customFormat="1" ht="18" customHeight="1" x14ac:dyDescent="0.15">
      <c r="A42" s="86"/>
      <c r="B42" s="86"/>
      <c r="C42" s="86"/>
      <c r="D42" s="86"/>
      <c r="E42" s="86"/>
      <c r="F42" s="86"/>
      <c r="G42" s="86"/>
      <c r="H42" s="86"/>
      <c r="I42" s="86"/>
      <c r="J42" s="86"/>
      <c r="T42" s="87"/>
      <c r="U42" s="87"/>
      <c r="V42" s="87"/>
      <c r="W42" s="87"/>
    </row>
    <row r="43" spans="1:23" s="104" customFormat="1" ht="18" customHeight="1" x14ac:dyDescent="0.15">
      <c r="B43" s="86"/>
      <c r="C43" s="86"/>
      <c r="D43" s="86"/>
      <c r="E43" s="86"/>
      <c r="F43" s="86"/>
      <c r="G43" s="86"/>
      <c r="H43" s="86"/>
      <c r="I43" s="86"/>
      <c r="J43" s="86"/>
      <c r="T43" s="88"/>
      <c r="U43" s="105"/>
      <c r="V43" s="87"/>
      <c r="W43" s="106"/>
    </row>
    <row r="44" spans="1:23" s="104" customFormat="1" ht="18" customHeight="1" x14ac:dyDescent="0.15">
      <c r="B44" s="86"/>
      <c r="C44" s="86"/>
      <c r="D44" s="86"/>
      <c r="E44" s="86"/>
      <c r="F44" s="86"/>
      <c r="G44" s="86"/>
      <c r="H44" s="86"/>
      <c r="I44" s="86"/>
      <c r="J44" s="86"/>
      <c r="T44" s="88"/>
      <c r="U44" s="105"/>
      <c r="V44" s="87"/>
      <c r="W44" s="106"/>
    </row>
    <row r="45" spans="1:23" s="104" customFormat="1" ht="18" customHeight="1" x14ac:dyDescent="0.15">
      <c r="B45" s="86"/>
      <c r="C45" s="86"/>
      <c r="D45" s="86"/>
      <c r="E45" s="86"/>
      <c r="F45" s="86"/>
      <c r="G45" s="86"/>
      <c r="H45" s="86"/>
      <c r="I45" s="86"/>
      <c r="J45" s="86"/>
      <c r="T45" s="87"/>
      <c r="U45" s="87"/>
      <c r="V45" s="107"/>
      <c r="W45" s="87"/>
    </row>
    <row r="46" spans="1:23" s="104" customFormat="1" x14ac:dyDescent="0.15">
      <c r="B46" s="86"/>
      <c r="C46" s="86"/>
      <c r="D46" s="86"/>
      <c r="E46" s="86"/>
      <c r="F46" s="86"/>
      <c r="G46" s="86"/>
      <c r="H46" s="86"/>
      <c r="I46" s="86"/>
      <c r="J46" s="86"/>
      <c r="T46" s="88"/>
      <c r="U46" s="87"/>
      <c r="V46" s="87"/>
      <c r="W46" s="106"/>
    </row>
    <row r="47" spans="1:23" s="104" customFormat="1" x14ac:dyDescent="0.15">
      <c r="B47" s="86"/>
      <c r="C47" s="86"/>
      <c r="D47" s="86"/>
      <c r="E47" s="86"/>
      <c r="F47" s="86"/>
      <c r="G47" s="86"/>
      <c r="H47" s="86"/>
      <c r="I47" s="86"/>
      <c r="J47" s="86"/>
      <c r="T47" s="88"/>
      <c r="U47" s="87"/>
      <c r="V47" s="87"/>
      <c r="W47" s="106"/>
    </row>
    <row r="48" spans="1:23" s="104" customFormat="1" x14ac:dyDescent="0.15">
      <c r="B48" s="86"/>
      <c r="C48" s="86"/>
      <c r="D48" s="86"/>
      <c r="E48" s="86"/>
      <c r="F48" s="86"/>
      <c r="G48" s="86"/>
      <c r="H48" s="86"/>
      <c r="I48" s="86"/>
      <c r="J48" s="86"/>
      <c r="T48" s="88"/>
      <c r="U48" s="87"/>
      <c r="V48" s="87"/>
      <c r="W48" s="106"/>
    </row>
    <row r="49" spans="2:23" s="104" customFormat="1" x14ac:dyDescent="0.15">
      <c r="B49" s="86"/>
      <c r="C49" s="86"/>
      <c r="D49" s="86"/>
      <c r="E49" s="86"/>
      <c r="F49" s="86"/>
      <c r="G49" s="86"/>
      <c r="H49" s="86"/>
      <c r="I49" s="86"/>
      <c r="J49" s="86"/>
      <c r="T49" s="88"/>
      <c r="U49" s="87"/>
      <c r="V49" s="87"/>
      <c r="W49" s="106"/>
    </row>
    <row r="50" spans="2:23" s="104" customFormat="1" x14ac:dyDescent="0.15">
      <c r="B50" s="86"/>
      <c r="C50" s="86"/>
      <c r="D50" s="86"/>
      <c r="E50" s="86"/>
      <c r="F50" s="86"/>
      <c r="G50" s="86"/>
      <c r="H50" s="86"/>
      <c r="I50" s="86"/>
      <c r="J50" s="86"/>
      <c r="T50" s="88"/>
      <c r="U50" s="88"/>
      <c r="V50" s="88"/>
      <c r="W50" s="87"/>
    </row>
    <row r="51" spans="2:23" s="104" customFormat="1" ht="13.5" customHeight="1" x14ac:dyDescent="0.15">
      <c r="B51" s="86"/>
      <c r="C51" s="86"/>
      <c r="D51" s="86"/>
      <c r="E51" s="86"/>
      <c r="F51" s="86"/>
      <c r="G51" s="86"/>
      <c r="H51" s="86"/>
      <c r="I51" s="86"/>
      <c r="J51" s="86"/>
      <c r="T51" s="87"/>
      <c r="U51" s="87"/>
      <c r="V51" s="87"/>
      <c r="W51" s="107"/>
    </row>
    <row r="52" spans="2:23" s="104" customFormat="1" x14ac:dyDescent="0.15">
      <c r="B52" s="86"/>
      <c r="C52" s="86"/>
      <c r="D52" s="86"/>
      <c r="E52" s="86"/>
      <c r="F52" s="86"/>
      <c r="G52" s="86"/>
      <c r="H52" s="86"/>
      <c r="I52" s="86"/>
      <c r="J52" s="86"/>
      <c r="T52" s="106"/>
      <c r="U52" s="87"/>
      <c r="V52" s="107"/>
      <c r="W52" s="106"/>
    </row>
    <row r="53" spans="2:23" s="104" customFormat="1" x14ac:dyDescent="0.15">
      <c r="B53" s="86"/>
      <c r="C53" s="86"/>
      <c r="D53" s="86"/>
      <c r="E53" s="86"/>
      <c r="F53" s="86"/>
      <c r="G53" s="86"/>
      <c r="H53" s="86"/>
      <c r="I53" s="86"/>
      <c r="J53" s="86"/>
      <c r="T53" s="87"/>
      <c r="U53" s="87"/>
      <c r="V53" s="87"/>
      <c r="W53" s="87"/>
    </row>
    <row r="54" spans="2:23" s="104" customFormat="1" ht="13.5" customHeight="1" x14ac:dyDescent="0.15">
      <c r="B54" s="86"/>
      <c r="C54" s="86"/>
      <c r="D54" s="86"/>
      <c r="E54" s="86"/>
      <c r="F54" s="86"/>
      <c r="G54" s="86"/>
      <c r="H54" s="86"/>
      <c r="I54" s="86"/>
      <c r="J54" s="86"/>
      <c r="T54" s="88"/>
      <c r="U54" s="87"/>
      <c r="V54" s="88"/>
      <c r="W54" s="106"/>
    </row>
    <row r="55" spans="2:23" s="104" customFormat="1" x14ac:dyDescent="0.15">
      <c r="B55" s="86"/>
      <c r="C55" s="86"/>
      <c r="D55" s="86"/>
      <c r="E55" s="86"/>
      <c r="F55" s="86"/>
      <c r="G55" s="86"/>
      <c r="H55" s="86"/>
      <c r="I55" s="86"/>
      <c r="J55" s="86"/>
      <c r="T55" s="116"/>
      <c r="U55" s="87"/>
      <c r="V55" s="87"/>
      <c r="W55" s="106"/>
    </row>
    <row r="56" spans="2:23" s="104" customFormat="1" x14ac:dyDescent="0.1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7"/>
      <c r="U56" s="88"/>
      <c r="V56" s="87"/>
      <c r="W56" s="87"/>
    </row>
    <row r="57" spans="2:23" s="104" customFormat="1" x14ac:dyDescent="0.1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105"/>
      <c r="U57" s="105"/>
      <c r="V57" s="105"/>
      <c r="W57" s="105"/>
    </row>
    <row r="58" spans="2:23" s="104" customFormat="1" x14ac:dyDescent="0.15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105"/>
    </row>
    <row r="59" spans="2:23" s="104" customFormat="1" x14ac:dyDescent="0.15"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105"/>
    </row>
    <row r="60" spans="2:23" s="104" customFormat="1" x14ac:dyDescent="0.15"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105"/>
    </row>
    <row r="61" spans="2:23" s="104" customFormat="1" x14ac:dyDescent="0.15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</row>
    <row r="62" spans="2:23" s="104" customFormat="1" x14ac:dyDescent="0.15"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</row>
    <row r="63" spans="2:23" s="104" customFormat="1" ht="13.5" customHeight="1" x14ac:dyDescent="0.15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</row>
    <row r="64" spans="2:23" s="104" customFormat="1" ht="13.5" customHeight="1" x14ac:dyDescent="0.15"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</row>
    <row r="65" spans="2:19" s="104" customFormat="1" x14ac:dyDescent="0.15"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</row>
    <row r="66" spans="2:19" s="104" customFormat="1" x14ac:dyDescent="0.15"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</row>
    <row r="67" spans="2:19" s="104" customFormat="1" x14ac:dyDescent="0.15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</row>
    <row r="68" spans="2:19" s="104" customFormat="1" ht="13.5" customHeight="1" x14ac:dyDescent="0.15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</row>
    <row r="69" spans="2:19" s="104" customFormat="1" x14ac:dyDescent="0.15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</row>
    <row r="70" spans="2:19" s="104" customFormat="1" x14ac:dyDescent="0.15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</row>
    <row r="71" spans="2:19" s="104" customFormat="1" x14ac:dyDescent="0.15"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</row>
    <row r="72" spans="2:19" s="104" customFormat="1" x14ac:dyDescent="0.15"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</row>
    <row r="73" spans="2:19" s="104" customFormat="1" x14ac:dyDescent="0.15"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</row>
    <row r="74" spans="2:19" s="104" customFormat="1" ht="13.5" customHeight="1" x14ac:dyDescent="0.15"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</row>
    <row r="75" spans="2:19" s="104" customFormat="1" x14ac:dyDescent="0.15"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</row>
    <row r="76" spans="2:19" s="104" customFormat="1" x14ac:dyDescent="0.15"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</row>
    <row r="77" spans="2:19" s="104" customFormat="1" x14ac:dyDescent="0.15"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</row>
    <row r="78" spans="2:19" s="104" customFormat="1" x14ac:dyDescent="0.15"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</row>
    <row r="79" spans="2:19" s="104" customFormat="1" x14ac:dyDescent="0.15"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</row>
    <row r="80" spans="2:19" s="104" customFormat="1" x14ac:dyDescent="0.15"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</row>
    <row r="81" spans="1:19" s="104" customFormat="1" x14ac:dyDescent="0.15"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</row>
    <row r="82" spans="1:19" s="104" customFormat="1" x14ac:dyDescent="0.15"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</row>
    <row r="83" spans="1:19" s="104" customFormat="1" x14ac:dyDescent="0.15"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</row>
    <row r="84" spans="1:19" s="104" customFormat="1" x14ac:dyDescent="0.15"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</row>
    <row r="85" spans="1:19" s="104" customFormat="1" x14ac:dyDescent="0.15"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</row>
    <row r="86" spans="1:19" s="104" customFormat="1" ht="13.5" customHeight="1" x14ac:dyDescent="0.15"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</row>
    <row r="87" spans="1:19" s="104" customFormat="1" x14ac:dyDescent="0.15"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</row>
    <row r="88" spans="1:19" s="104" customFormat="1" x14ac:dyDescent="0.15"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</row>
    <row r="89" spans="1:19" s="104" customFormat="1" ht="13.5" customHeight="1" x14ac:dyDescent="0.15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</row>
    <row r="90" spans="1:19" s="104" customFormat="1" x14ac:dyDescent="0.15"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</row>
    <row r="91" spans="1:19" s="104" customFormat="1" x14ac:dyDescent="0.15"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</row>
    <row r="92" spans="1:19" s="104" customFormat="1" x14ac:dyDescent="0.15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</row>
    <row r="93" spans="1:19" s="104" customFormat="1" x14ac:dyDescent="0.15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</row>
    <row r="94" spans="1:19" s="104" customFormat="1" x14ac:dyDescent="0.15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</row>
    <row r="95" spans="1:19" x14ac:dyDescent="0.15">
      <c r="A95" s="104"/>
    </row>
    <row r="96" spans="1:19" x14ac:dyDescent="0.15">
      <c r="A96" s="104"/>
    </row>
    <row r="97" spans="1:1" x14ac:dyDescent="0.15">
      <c r="A97" s="104"/>
    </row>
    <row r="98" spans="1:1" x14ac:dyDescent="0.15">
      <c r="A98" s="104"/>
    </row>
    <row r="99" spans="1:1" x14ac:dyDescent="0.15">
      <c r="A99" s="104"/>
    </row>
  </sheetData>
  <mergeCells count="58">
    <mergeCell ref="D21:D23"/>
    <mergeCell ref="D30:E30"/>
    <mergeCell ref="D20:E20"/>
    <mergeCell ref="B6:B30"/>
    <mergeCell ref="C6:C20"/>
    <mergeCell ref="C21:C30"/>
    <mergeCell ref="D13:D14"/>
    <mergeCell ref="D15:D17"/>
    <mergeCell ref="B4:C5"/>
    <mergeCell ref="B3:E3"/>
    <mergeCell ref="K3:S3"/>
    <mergeCell ref="R6:S6"/>
    <mergeCell ref="R7:S7"/>
    <mergeCell ref="G4:J4"/>
    <mergeCell ref="G7:J7"/>
    <mergeCell ref="R8:S8"/>
    <mergeCell ref="R9:S9"/>
    <mergeCell ref="R4:S4"/>
    <mergeCell ref="R5:S5"/>
    <mergeCell ref="Q36:S36"/>
    <mergeCell ref="Q20:S20"/>
    <mergeCell ref="Q21:S21"/>
    <mergeCell ref="Q26:S26"/>
    <mergeCell ref="Q16:S16"/>
    <mergeCell ref="Q14:S14"/>
    <mergeCell ref="Q15:S15"/>
    <mergeCell ref="R11:S11"/>
    <mergeCell ref="Q12:S12"/>
    <mergeCell ref="Q18:S18"/>
    <mergeCell ref="Q19:S19"/>
    <mergeCell ref="R10:S10"/>
    <mergeCell ref="K12:K37"/>
    <mergeCell ref="G11:J11"/>
    <mergeCell ref="Q33:S33"/>
    <mergeCell ref="Q34:S34"/>
    <mergeCell ref="Q22:S22"/>
    <mergeCell ref="Q23:S23"/>
    <mergeCell ref="Q24:S24"/>
    <mergeCell ref="Q25:S25"/>
    <mergeCell ref="Q37:S37"/>
    <mergeCell ref="Q27:S27"/>
    <mergeCell ref="Q28:S28"/>
    <mergeCell ref="Q29:S29"/>
    <mergeCell ref="Q30:S30"/>
    <mergeCell ref="Q31:S31"/>
    <mergeCell ref="Q13:S13"/>
    <mergeCell ref="Q17:S17"/>
    <mergeCell ref="G26:J26"/>
    <mergeCell ref="G27:J27"/>
    <mergeCell ref="G28:J28"/>
    <mergeCell ref="G8:J8"/>
    <mergeCell ref="G9:J9"/>
    <mergeCell ref="G15:J15"/>
    <mergeCell ref="G16:J16"/>
    <mergeCell ref="G17:J17"/>
    <mergeCell ref="G10:J10"/>
    <mergeCell ref="I13:J13"/>
    <mergeCell ref="I14:J14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1"/>
  <sheetViews>
    <sheetView showZeros="0" zoomScale="75" zoomScaleNormal="75" zoomScaleSheetLayoutView="80" workbookViewId="0"/>
  </sheetViews>
  <sheetFormatPr defaultRowHeight="13.5" x14ac:dyDescent="0.15"/>
  <cols>
    <col min="1" max="1" width="1.625" style="28" customWidth="1"/>
    <col min="2" max="2" width="3.625" style="28" customWidth="1"/>
    <col min="3" max="3" width="15.625" style="28" customWidth="1"/>
    <col min="4" max="7" width="8.625" style="28" customWidth="1"/>
    <col min="8" max="8" width="1.625" style="151" customWidth="1"/>
    <col min="9" max="9" width="3.625" style="28" customWidth="1"/>
    <col min="10" max="10" width="15.625" style="28" customWidth="1"/>
    <col min="11" max="14" width="8.625" style="28" customWidth="1"/>
    <col min="15" max="15" width="3.5" style="28" customWidth="1"/>
    <col min="16" max="16" width="15.625" style="117" customWidth="1"/>
    <col min="17" max="17" width="8.625" style="28" customWidth="1"/>
    <col min="18" max="18" width="8.625" style="29" customWidth="1"/>
    <col min="19" max="21" width="8.625" style="28" customWidth="1"/>
    <col min="22" max="22" width="10.625" style="29" customWidth="1"/>
    <col min="23" max="245" width="9" style="28"/>
    <col min="246" max="246" width="1.375" style="28" customWidth="1"/>
    <col min="247" max="247" width="3.5" style="28" customWidth="1"/>
    <col min="248" max="248" width="22.125" style="28" customWidth="1"/>
    <col min="249" max="249" width="9.75" style="28" customWidth="1"/>
    <col min="250" max="250" width="7.375" style="28" customWidth="1"/>
    <col min="251" max="251" width="9" style="28"/>
    <col min="252" max="252" width="9.25" style="28" customWidth="1"/>
    <col min="253" max="253" width="3.5" style="28" customWidth="1"/>
    <col min="254" max="255" width="12.625" style="28" customWidth="1"/>
    <col min="256" max="256" width="9" style="28"/>
    <col min="257" max="257" width="7.75" style="28" customWidth="1"/>
    <col min="258" max="258" width="13.125" style="28" customWidth="1"/>
    <col min="259" max="259" width="6.125" style="28" customWidth="1"/>
    <col min="260" max="260" width="9.75" style="28" customWidth="1"/>
    <col min="261" max="261" width="1.375" style="28" customWidth="1"/>
    <col min="262" max="501" width="9" style="28"/>
    <col min="502" max="502" width="1.375" style="28" customWidth="1"/>
    <col min="503" max="503" width="3.5" style="28" customWidth="1"/>
    <col min="504" max="504" width="22.125" style="28" customWidth="1"/>
    <col min="505" max="505" width="9.75" style="28" customWidth="1"/>
    <col min="506" max="506" width="7.375" style="28" customWidth="1"/>
    <col min="507" max="507" width="9" style="28"/>
    <col min="508" max="508" width="9.25" style="28" customWidth="1"/>
    <col min="509" max="509" width="3.5" style="28" customWidth="1"/>
    <col min="510" max="511" width="12.625" style="28" customWidth="1"/>
    <col min="512" max="512" width="9" style="28"/>
    <col min="513" max="513" width="7.75" style="28" customWidth="1"/>
    <col min="514" max="514" width="13.125" style="28" customWidth="1"/>
    <col min="515" max="515" width="6.125" style="28" customWidth="1"/>
    <col min="516" max="516" width="9.75" style="28" customWidth="1"/>
    <col min="517" max="517" width="1.375" style="28" customWidth="1"/>
    <col min="518" max="757" width="9" style="28"/>
    <col min="758" max="758" width="1.375" style="28" customWidth="1"/>
    <col min="759" max="759" width="3.5" style="28" customWidth="1"/>
    <col min="760" max="760" width="22.125" style="28" customWidth="1"/>
    <col min="761" max="761" width="9.75" style="28" customWidth="1"/>
    <col min="762" max="762" width="7.375" style="28" customWidth="1"/>
    <col min="763" max="763" width="9" style="28"/>
    <col min="764" max="764" width="9.25" style="28" customWidth="1"/>
    <col min="765" max="765" width="3.5" style="28" customWidth="1"/>
    <col min="766" max="767" width="12.625" style="28" customWidth="1"/>
    <col min="768" max="768" width="9" style="28"/>
    <col min="769" max="769" width="7.75" style="28" customWidth="1"/>
    <col min="770" max="770" width="13.125" style="28" customWidth="1"/>
    <col min="771" max="771" width="6.125" style="28" customWidth="1"/>
    <col min="772" max="772" width="9.75" style="28" customWidth="1"/>
    <col min="773" max="773" width="1.375" style="28" customWidth="1"/>
    <col min="774" max="1013" width="9" style="28"/>
    <col min="1014" max="1014" width="1.375" style="28" customWidth="1"/>
    <col min="1015" max="1015" width="3.5" style="28" customWidth="1"/>
    <col min="1016" max="1016" width="22.125" style="28" customWidth="1"/>
    <col min="1017" max="1017" width="9.75" style="28" customWidth="1"/>
    <col min="1018" max="1018" width="7.375" style="28" customWidth="1"/>
    <col min="1019" max="1019" width="9" style="28"/>
    <col min="1020" max="1020" width="9.25" style="28" customWidth="1"/>
    <col min="1021" max="1021" width="3.5" style="28" customWidth="1"/>
    <col min="1022" max="1023" width="12.625" style="28" customWidth="1"/>
    <col min="1024" max="1024" width="9" style="28"/>
    <col min="1025" max="1025" width="7.75" style="28" customWidth="1"/>
    <col min="1026" max="1026" width="13.125" style="28" customWidth="1"/>
    <col min="1027" max="1027" width="6.125" style="28" customWidth="1"/>
    <col min="1028" max="1028" width="9.75" style="28" customWidth="1"/>
    <col min="1029" max="1029" width="1.375" style="28" customWidth="1"/>
    <col min="1030" max="1269" width="9" style="28"/>
    <col min="1270" max="1270" width="1.375" style="28" customWidth="1"/>
    <col min="1271" max="1271" width="3.5" style="28" customWidth="1"/>
    <col min="1272" max="1272" width="22.125" style="28" customWidth="1"/>
    <col min="1273" max="1273" width="9.75" style="28" customWidth="1"/>
    <col min="1274" max="1274" width="7.375" style="28" customWidth="1"/>
    <col min="1275" max="1275" width="9" style="28"/>
    <col min="1276" max="1276" width="9.25" style="28" customWidth="1"/>
    <col min="1277" max="1277" width="3.5" style="28" customWidth="1"/>
    <col min="1278" max="1279" width="12.625" style="28" customWidth="1"/>
    <col min="1280" max="1280" width="9" style="28"/>
    <col min="1281" max="1281" width="7.75" style="28" customWidth="1"/>
    <col min="1282" max="1282" width="13.125" style="28" customWidth="1"/>
    <col min="1283" max="1283" width="6.125" style="28" customWidth="1"/>
    <col min="1284" max="1284" width="9.75" style="28" customWidth="1"/>
    <col min="1285" max="1285" width="1.375" style="28" customWidth="1"/>
    <col min="1286" max="1525" width="9" style="28"/>
    <col min="1526" max="1526" width="1.375" style="28" customWidth="1"/>
    <col min="1527" max="1527" width="3.5" style="28" customWidth="1"/>
    <col min="1528" max="1528" width="22.125" style="28" customWidth="1"/>
    <col min="1529" max="1529" width="9.75" style="28" customWidth="1"/>
    <col min="1530" max="1530" width="7.375" style="28" customWidth="1"/>
    <col min="1531" max="1531" width="9" style="28"/>
    <col min="1532" max="1532" width="9.25" style="28" customWidth="1"/>
    <col min="1533" max="1533" width="3.5" style="28" customWidth="1"/>
    <col min="1534" max="1535" width="12.625" style="28" customWidth="1"/>
    <col min="1536" max="1536" width="9" style="28"/>
    <col min="1537" max="1537" width="7.75" style="28" customWidth="1"/>
    <col min="1538" max="1538" width="13.125" style="28" customWidth="1"/>
    <col min="1539" max="1539" width="6.125" style="28" customWidth="1"/>
    <col min="1540" max="1540" width="9.75" style="28" customWidth="1"/>
    <col min="1541" max="1541" width="1.375" style="28" customWidth="1"/>
    <col min="1542" max="1781" width="9" style="28"/>
    <col min="1782" max="1782" width="1.375" style="28" customWidth="1"/>
    <col min="1783" max="1783" width="3.5" style="28" customWidth="1"/>
    <col min="1784" max="1784" width="22.125" style="28" customWidth="1"/>
    <col min="1785" max="1785" width="9.75" style="28" customWidth="1"/>
    <col min="1786" max="1786" width="7.375" style="28" customWidth="1"/>
    <col min="1787" max="1787" width="9" style="28"/>
    <col min="1788" max="1788" width="9.25" style="28" customWidth="1"/>
    <col min="1789" max="1789" width="3.5" style="28" customWidth="1"/>
    <col min="1790" max="1791" width="12.625" style="28" customWidth="1"/>
    <col min="1792" max="1792" width="9" style="28"/>
    <col min="1793" max="1793" width="7.75" style="28" customWidth="1"/>
    <col min="1794" max="1794" width="13.125" style="28" customWidth="1"/>
    <col min="1795" max="1795" width="6.125" style="28" customWidth="1"/>
    <col min="1796" max="1796" width="9.75" style="28" customWidth="1"/>
    <col min="1797" max="1797" width="1.375" style="28" customWidth="1"/>
    <col min="1798" max="2037" width="9" style="28"/>
    <col min="2038" max="2038" width="1.375" style="28" customWidth="1"/>
    <col min="2039" max="2039" width="3.5" style="28" customWidth="1"/>
    <col min="2040" max="2040" width="22.125" style="28" customWidth="1"/>
    <col min="2041" max="2041" width="9.75" style="28" customWidth="1"/>
    <col min="2042" max="2042" width="7.375" style="28" customWidth="1"/>
    <col min="2043" max="2043" width="9" style="28"/>
    <col min="2044" max="2044" width="9.25" style="28" customWidth="1"/>
    <col min="2045" max="2045" width="3.5" style="28" customWidth="1"/>
    <col min="2046" max="2047" width="12.625" style="28" customWidth="1"/>
    <col min="2048" max="2048" width="9" style="28"/>
    <col min="2049" max="2049" width="7.75" style="28" customWidth="1"/>
    <col min="2050" max="2050" width="13.125" style="28" customWidth="1"/>
    <col min="2051" max="2051" width="6.125" style="28" customWidth="1"/>
    <col min="2052" max="2052" width="9.75" style="28" customWidth="1"/>
    <col min="2053" max="2053" width="1.375" style="28" customWidth="1"/>
    <col min="2054" max="2293" width="9" style="28"/>
    <col min="2294" max="2294" width="1.375" style="28" customWidth="1"/>
    <col min="2295" max="2295" width="3.5" style="28" customWidth="1"/>
    <col min="2296" max="2296" width="22.125" style="28" customWidth="1"/>
    <col min="2297" max="2297" width="9.75" style="28" customWidth="1"/>
    <col min="2298" max="2298" width="7.375" style="28" customWidth="1"/>
    <col min="2299" max="2299" width="9" style="28"/>
    <col min="2300" max="2300" width="9.25" style="28" customWidth="1"/>
    <col min="2301" max="2301" width="3.5" style="28" customWidth="1"/>
    <col min="2302" max="2303" width="12.625" style="28" customWidth="1"/>
    <col min="2304" max="2304" width="9" style="28"/>
    <col min="2305" max="2305" width="7.75" style="28" customWidth="1"/>
    <col min="2306" max="2306" width="13.125" style="28" customWidth="1"/>
    <col min="2307" max="2307" width="6.125" style="28" customWidth="1"/>
    <col min="2308" max="2308" width="9.75" style="28" customWidth="1"/>
    <col min="2309" max="2309" width="1.375" style="28" customWidth="1"/>
    <col min="2310" max="2549" width="9" style="28"/>
    <col min="2550" max="2550" width="1.375" style="28" customWidth="1"/>
    <col min="2551" max="2551" width="3.5" style="28" customWidth="1"/>
    <col min="2552" max="2552" width="22.125" style="28" customWidth="1"/>
    <col min="2553" max="2553" width="9.75" style="28" customWidth="1"/>
    <col min="2554" max="2554" width="7.375" style="28" customWidth="1"/>
    <col min="2555" max="2555" width="9" style="28"/>
    <col min="2556" max="2556" width="9.25" style="28" customWidth="1"/>
    <col min="2557" max="2557" width="3.5" style="28" customWidth="1"/>
    <col min="2558" max="2559" width="12.625" style="28" customWidth="1"/>
    <col min="2560" max="2560" width="9" style="28"/>
    <col min="2561" max="2561" width="7.75" style="28" customWidth="1"/>
    <col min="2562" max="2562" width="13.125" style="28" customWidth="1"/>
    <col min="2563" max="2563" width="6.125" style="28" customWidth="1"/>
    <col min="2564" max="2564" width="9.75" style="28" customWidth="1"/>
    <col min="2565" max="2565" width="1.375" style="28" customWidth="1"/>
    <col min="2566" max="2805" width="9" style="28"/>
    <col min="2806" max="2806" width="1.375" style="28" customWidth="1"/>
    <col min="2807" max="2807" width="3.5" style="28" customWidth="1"/>
    <col min="2808" max="2808" width="22.125" style="28" customWidth="1"/>
    <col min="2809" max="2809" width="9.75" style="28" customWidth="1"/>
    <col min="2810" max="2810" width="7.375" style="28" customWidth="1"/>
    <col min="2811" max="2811" width="9" style="28"/>
    <col min="2812" max="2812" width="9.25" style="28" customWidth="1"/>
    <col min="2813" max="2813" width="3.5" style="28" customWidth="1"/>
    <col min="2814" max="2815" width="12.625" style="28" customWidth="1"/>
    <col min="2816" max="2816" width="9" style="28"/>
    <col min="2817" max="2817" width="7.75" style="28" customWidth="1"/>
    <col min="2818" max="2818" width="13.125" style="28" customWidth="1"/>
    <col min="2819" max="2819" width="6.125" style="28" customWidth="1"/>
    <col min="2820" max="2820" width="9.75" style="28" customWidth="1"/>
    <col min="2821" max="2821" width="1.375" style="28" customWidth="1"/>
    <col min="2822" max="3061" width="9" style="28"/>
    <col min="3062" max="3062" width="1.375" style="28" customWidth="1"/>
    <col min="3063" max="3063" width="3.5" style="28" customWidth="1"/>
    <col min="3064" max="3064" width="22.125" style="28" customWidth="1"/>
    <col min="3065" max="3065" width="9.75" style="28" customWidth="1"/>
    <col min="3066" max="3066" width="7.375" style="28" customWidth="1"/>
    <col min="3067" max="3067" width="9" style="28"/>
    <col min="3068" max="3068" width="9.25" style="28" customWidth="1"/>
    <col min="3069" max="3069" width="3.5" style="28" customWidth="1"/>
    <col min="3070" max="3071" width="12.625" style="28" customWidth="1"/>
    <col min="3072" max="3072" width="9" style="28"/>
    <col min="3073" max="3073" width="7.75" style="28" customWidth="1"/>
    <col min="3074" max="3074" width="13.125" style="28" customWidth="1"/>
    <col min="3075" max="3075" width="6.125" style="28" customWidth="1"/>
    <col min="3076" max="3076" width="9.75" style="28" customWidth="1"/>
    <col min="3077" max="3077" width="1.375" style="28" customWidth="1"/>
    <col min="3078" max="3317" width="9" style="28"/>
    <col min="3318" max="3318" width="1.375" style="28" customWidth="1"/>
    <col min="3319" max="3319" width="3.5" style="28" customWidth="1"/>
    <col min="3320" max="3320" width="22.125" style="28" customWidth="1"/>
    <col min="3321" max="3321" width="9.75" style="28" customWidth="1"/>
    <col min="3322" max="3322" width="7.375" style="28" customWidth="1"/>
    <col min="3323" max="3323" width="9" style="28"/>
    <col min="3324" max="3324" width="9.25" style="28" customWidth="1"/>
    <col min="3325" max="3325" width="3.5" style="28" customWidth="1"/>
    <col min="3326" max="3327" width="12.625" style="28" customWidth="1"/>
    <col min="3328" max="3328" width="9" style="28"/>
    <col min="3329" max="3329" width="7.75" style="28" customWidth="1"/>
    <col min="3330" max="3330" width="13.125" style="28" customWidth="1"/>
    <col min="3331" max="3331" width="6.125" style="28" customWidth="1"/>
    <col min="3332" max="3332" width="9.75" style="28" customWidth="1"/>
    <col min="3333" max="3333" width="1.375" style="28" customWidth="1"/>
    <col min="3334" max="3573" width="9" style="28"/>
    <col min="3574" max="3574" width="1.375" style="28" customWidth="1"/>
    <col min="3575" max="3575" width="3.5" style="28" customWidth="1"/>
    <col min="3576" max="3576" width="22.125" style="28" customWidth="1"/>
    <col min="3577" max="3577" width="9.75" style="28" customWidth="1"/>
    <col min="3578" max="3578" width="7.375" style="28" customWidth="1"/>
    <col min="3579" max="3579" width="9" style="28"/>
    <col min="3580" max="3580" width="9.25" style="28" customWidth="1"/>
    <col min="3581" max="3581" width="3.5" style="28" customWidth="1"/>
    <col min="3582" max="3583" width="12.625" style="28" customWidth="1"/>
    <col min="3584" max="3584" width="9" style="28"/>
    <col min="3585" max="3585" width="7.75" style="28" customWidth="1"/>
    <col min="3586" max="3586" width="13.125" style="28" customWidth="1"/>
    <col min="3587" max="3587" width="6.125" style="28" customWidth="1"/>
    <col min="3588" max="3588" width="9.75" style="28" customWidth="1"/>
    <col min="3589" max="3589" width="1.375" style="28" customWidth="1"/>
    <col min="3590" max="3829" width="9" style="28"/>
    <col min="3830" max="3830" width="1.375" style="28" customWidth="1"/>
    <col min="3831" max="3831" width="3.5" style="28" customWidth="1"/>
    <col min="3832" max="3832" width="22.125" style="28" customWidth="1"/>
    <col min="3833" max="3833" width="9.75" style="28" customWidth="1"/>
    <col min="3834" max="3834" width="7.375" style="28" customWidth="1"/>
    <col min="3835" max="3835" width="9" style="28"/>
    <col min="3836" max="3836" width="9.25" style="28" customWidth="1"/>
    <col min="3837" max="3837" width="3.5" style="28" customWidth="1"/>
    <col min="3838" max="3839" width="12.625" style="28" customWidth="1"/>
    <col min="3840" max="3840" width="9" style="28"/>
    <col min="3841" max="3841" width="7.75" style="28" customWidth="1"/>
    <col min="3842" max="3842" width="13.125" style="28" customWidth="1"/>
    <col min="3843" max="3843" width="6.125" style="28" customWidth="1"/>
    <col min="3844" max="3844" width="9.75" style="28" customWidth="1"/>
    <col min="3845" max="3845" width="1.375" style="28" customWidth="1"/>
    <col min="3846" max="4085" width="9" style="28"/>
    <col min="4086" max="4086" width="1.375" style="28" customWidth="1"/>
    <col min="4087" max="4087" width="3.5" style="28" customWidth="1"/>
    <col min="4088" max="4088" width="22.125" style="28" customWidth="1"/>
    <col min="4089" max="4089" width="9.75" style="28" customWidth="1"/>
    <col min="4090" max="4090" width="7.375" style="28" customWidth="1"/>
    <col min="4091" max="4091" width="9" style="28"/>
    <col min="4092" max="4092" width="9.25" style="28" customWidth="1"/>
    <col min="4093" max="4093" width="3.5" style="28" customWidth="1"/>
    <col min="4094" max="4095" width="12.625" style="28" customWidth="1"/>
    <col min="4096" max="4096" width="9" style="28"/>
    <col min="4097" max="4097" width="7.75" style="28" customWidth="1"/>
    <col min="4098" max="4098" width="13.125" style="28" customWidth="1"/>
    <col min="4099" max="4099" width="6.125" style="28" customWidth="1"/>
    <col min="4100" max="4100" width="9.75" style="28" customWidth="1"/>
    <col min="4101" max="4101" width="1.375" style="28" customWidth="1"/>
    <col min="4102" max="4341" width="9" style="28"/>
    <col min="4342" max="4342" width="1.375" style="28" customWidth="1"/>
    <col min="4343" max="4343" width="3.5" style="28" customWidth="1"/>
    <col min="4344" max="4344" width="22.125" style="28" customWidth="1"/>
    <col min="4345" max="4345" width="9.75" style="28" customWidth="1"/>
    <col min="4346" max="4346" width="7.375" style="28" customWidth="1"/>
    <col min="4347" max="4347" width="9" style="28"/>
    <col min="4348" max="4348" width="9.25" style="28" customWidth="1"/>
    <col min="4349" max="4349" width="3.5" style="28" customWidth="1"/>
    <col min="4350" max="4351" width="12.625" style="28" customWidth="1"/>
    <col min="4352" max="4352" width="9" style="28"/>
    <col min="4353" max="4353" width="7.75" style="28" customWidth="1"/>
    <col min="4354" max="4354" width="13.125" style="28" customWidth="1"/>
    <col min="4355" max="4355" width="6.125" style="28" customWidth="1"/>
    <col min="4356" max="4356" width="9.75" style="28" customWidth="1"/>
    <col min="4357" max="4357" width="1.375" style="28" customWidth="1"/>
    <col min="4358" max="4597" width="9" style="28"/>
    <col min="4598" max="4598" width="1.375" style="28" customWidth="1"/>
    <col min="4599" max="4599" width="3.5" style="28" customWidth="1"/>
    <col min="4600" max="4600" width="22.125" style="28" customWidth="1"/>
    <col min="4601" max="4601" width="9.75" style="28" customWidth="1"/>
    <col min="4602" max="4602" width="7.375" style="28" customWidth="1"/>
    <col min="4603" max="4603" width="9" style="28"/>
    <col min="4604" max="4604" width="9.25" style="28" customWidth="1"/>
    <col min="4605" max="4605" width="3.5" style="28" customWidth="1"/>
    <col min="4606" max="4607" width="12.625" style="28" customWidth="1"/>
    <col min="4608" max="4608" width="9" style="28"/>
    <col min="4609" max="4609" width="7.75" style="28" customWidth="1"/>
    <col min="4610" max="4610" width="13.125" style="28" customWidth="1"/>
    <col min="4611" max="4611" width="6.125" style="28" customWidth="1"/>
    <col min="4612" max="4612" width="9.75" style="28" customWidth="1"/>
    <col min="4613" max="4613" width="1.375" style="28" customWidth="1"/>
    <col min="4614" max="4853" width="9" style="28"/>
    <col min="4854" max="4854" width="1.375" style="28" customWidth="1"/>
    <col min="4855" max="4855" width="3.5" style="28" customWidth="1"/>
    <col min="4856" max="4856" width="22.125" style="28" customWidth="1"/>
    <col min="4857" max="4857" width="9.75" style="28" customWidth="1"/>
    <col min="4858" max="4858" width="7.375" style="28" customWidth="1"/>
    <col min="4859" max="4859" width="9" style="28"/>
    <col min="4860" max="4860" width="9.25" style="28" customWidth="1"/>
    <col min="4861" max="4861" width="3.5" style="28" customWidth="1"/>
    <col min="4862" max="4863" width="12.625" style="28" customWidth="1"/>
    <col min="4864" max="4864" width="9" style="28"/>
    <col min="4865" max="4865" width="7.75" style="28" customWidth="1"/>
    <col min="4866" max="4866" width="13.125" style="28" customWidth="1"/>
    <col min="4867" max="4867" width="6.125" style="28" customWidth="1"/>
    <col min="4868" max="4868" width="9.75" style="28" customWidth="1"/>
    <col min="4869" max="4869" width="1.375" style="28" customWidth="1"/>
    <col min="4870" max="5109" width="9" style="28"/>
    <col min="5110" max="5110" width="1.375" style="28" customWidth="1"/>
    <col min="5111" max="5111" width="3.5" style="28" customWidth="1"/>
    <col min="5112" max="5112" width="22.125" style="28" customWidth="1"/>
    <col min="5113" max="5113" width="9.75" style="28" customWidth="1"/>
    <col min="5114" max="5114" width="7.375" style="28" customWidth="1"/>
    <col min="5115" max="5115" width="9" style="28"/>
    <col min="5116" max="5116" width="9.25" style="28" customWidth="1"/>
    <col min="5117" max="5117" width="3.5" style="28" customWidth="1"/>
    <col min="5118" max="5119" width="12.625" style="28" customWidth="1"/>
    <col min="5120" max="5120" width="9" style="28"/>
    <col min="5121" max="5121" width="7.75" style="28" customWidth="1"/>
    <col min="5122" max="5122" width="13.125" style="28" customWidth="1"/>
    <col min="5123" max="5123" width="6.125" style="28" customWidth="1"/>
    <col min="5124" max="5124" width="9.75" style="28" customWidth="1"/>
    <col min="5125" max="5125" width="1.375" style="28" customWidth="1"/>
    <col min="5126" max="5365" width="9" style="28"/>
    <col min="5366" max="5366" width="1.375" style="28" customWidth="1"/>
    <col min="5367" max="5367" width="3.5" style="28" customWidth="1"/>
    <col min="5368" max="5368" width="22.125" style="28" customWidth="1"/>
    <col min="5369" max="5369" width="9.75" style="28" customWidth="1"/>
    <col min="5370" max="5370" width="7.375" style="28" customWidth="1"/>
    <col min="5371" max="5371" width="9" style="28"/>
    <col min="5372" max="5372" width="9.25" style="28" customWidth="1"/>
    <col min="5373" max="5373" width="3.5" style="28" customWidth="1"/>
    <col min="5374" max="5375" width="12.625" style="28" customWidth="1"/>
    <col min="5376" max="5376" width="9" style="28"/>
    <col min="5377" max="5377" width="7.75" style="28" customWidth="1"/>
    <col min="5378" max="5378" width="13.125" style="28" customWidth="1"/>
    <col min="5379" max="5379" width="6.125" style="28" customWidth="1"/>
    <col min="5380" max="5380" width="9.75" style="28" customWidth="1"/>
    <col min="5381" max="5381" width="1.375" style="28" customWidth="1"/>
    <col min="5382" max="5621" width="9" style="28"/>
    <col min="5622" max="5622" width="1.375" style="28" customWidth="1"/>
    <col min="5623" max="5623" width="3.5" style="28" customWidth="1"/>
    <col min="5624" max="5624" width="22.125" style="28" customWidth="1"/>
    <col min="5625" max="5625" width="9.75" style="28" customWidth="1"/>
    <col min="5626" max="5626" width="7.375" style="28" customWidth="1"/>
    <col min="5627" max="5627" width="9" style="28"/>
    <col min="5628" max="5628" width="9.25" style="28" customWidth="1"/>
    <col min="5629" max="5629" width="3.5" style="28" customWidth="1"/>
    <col min="5630" max="5631" width="12.625" style="28" customWidth="1"/>
    <col min="5632" max="5632" width="9" style="28"/>
    <col min="5633" max="5633" width="7.75" style="28" customWidth="1"/>
    <col min="5634" max="5634" width="13.125" style="28" customWidth="1"/>
    <col min="5635" max="5635" width="6.125" style="28" customWidth="1"/>
    <col min="5636" max="5636" width="9.75" style="28" customWidth="1"/>
    <col min="5637" max="5637" width="1.375" style="28" customWidth="1"/>
    <col min="5638" max="5877" width="9" style="28"/>
    <col min="5878" max="5878" width="1.375" style="28" customWidth="1"/>
    <col min="5879" max="5879" width="3.5" style="28" customWidth="1"/>
    <col min="5880" max="5880" width="22.125" style="28" customWidth="1"/>
    <col min="5881" max="5881" width="9.75" style="28" customWidth="1"/>
    <col min="5882" max="5882" width="7.375" style="28" customWidth="1"/>
    <col min="5883" max="5883" width="9" style="28"/>
    <col min="5884" max="5884" width="9.25" style="28" customWidth="1"/>
    <col min="5885" max="5885" width="3.5" style="28" customWidth="1"/>
    <col min="5886" max="5887" width="12.625" style="28" customWidth="1"/>
    <col min="5888" max="5888" width="9" style="28"/>
    <col min="5889" max="5889" width="7.75" style="28" customWidth="1"/>
    <col min="5890" max="5890" width="13.125" style="28" customWidth="1"/>
    <col min="5891" max="5891" width="6.125" style="28" customWidth="1"/>
    <col min="5892" max="5892" width="9.75" style="28" customWidth="1"/>
    <col min="5893" max="5893" width="1.375" style="28" customWidth="1"/>
    <col min="5894" max="6133" width="9" style="28"/>
    <col min="6134" max="6134" width="1.375" style="28" customWidth="1"/>
    <col min="6135" max="6135" width="3.5" style="28" customWidth="1"/>
    <col min="6136" max="6136" width="22.125" style="28" customWidth="1"/>
    <col min="6137" max="6137" width="9.75" style="28" customWidth="1"/>
    <col min="6138" max="6138" width="7.375" style="28" customWidth="1"/>
    <col min="6139" max="6139" width="9" style="28"/>
    <col min="6140" max="6140" width="9.25" style="28" customWidth="1"/>
    <col min="6141" max="6141" width="3.5" style="28" customWidth="1"/>
    <col min="6142" max="6143" width="12.625" style="28" customWidth="1"/>
    <col min="6144" max="6144" width="9" style="28"/>
    <col min="6145" max="6145" width="7.75" style="28" customWidth="1"/>
    <col min="6146" max="6146" width="13.125" style="28" customWidth="1"/>
    <col min="6147" max="6147" width="6.125" style="28" customWidth="1"/>
    <col min="6148" max="6148" width="9.75" style="28" customWidth="1"/>
    <col min="6149" max="6149" width="1.375" style="28" customWidth="1"/>
    <col min="6150" max="6389" width="9" style="28"/>
    <col min="6390" max="6390" width="1.375" style="28" customWidth="1"/>
    <col min="6391" max="6391" width="3.5" style="28" customWidth="1"/>
    <col min="6392" max="6392" width="22.125" style="28" customWidth="1"/>
    <col min="6393" max="6393" width="9.75" style="28" customWidth="1"/>
    <col min="6394" max="6394" width="7.375" style="28" customWidth="1"/>
    <col min="6395" max="6395" width="9" style="28"/>
    <col min="6396" max="6396" width="9.25" style="28" customWidth="1"/>
    <col min="6397" max="6397" width="3.5" style="28" customWidth="1"/>
    <col min="6398" max="6399" width="12.625" style="28" customWidth="1"/>
    <col min="6400" max="6400" width="9" style="28"/>
    <col min="6401" max="6401" width="7.75" style="28" customWidth="1"/>
    <col min="6402" max="6402" width="13.125" style="28" customWidth="1"/>
    <col min="6403" max="6403" width="6.125" style="28" customWidth="1"/>
    <col min="6404" max="6404" width="9.75" style="28" customWidth="1"/>
    <col min="6405" max="6405" width="1.375" style="28" customWidth="1"/>
    <col min="6406" max="6645" width="9" style="28"/>
    <col min="6646" max="6646" width="1.375" style="28" customWidth="1"/>
    <col min="6647" max="6647" width="3.5" style="28" customWidth="1"/>
    <col min="6648" max="6648" width="22.125" style="28" customWidth="1"/>
    <col min="6649" max="6649" width="9.75" style="28" customWidth="1"/>
    <col min="6650" max="6650" width="7.375" style="28" customWidth="1"/>
    <col min="6651" max="6651" width="9" style="28"/>
    <col min="6652" max="6652" width="9.25" style="28" customWidth="1"/>
    <col min="6653" max="6653" width="3.5" style="28" customWidth="1"/>
    <col min="6654" max="6655" width="12.625" style="28" customWidth="1"/>
    <col min="6656" max="6656" width="9" style="28"/>
    <col min="6657" max="6657" width="7.75" style="28" customWidth="1"/>
    <col min="6658" max="6658" width="13.125" style="28" customWidth="1"/>
    <col min="6659" max="6659" width="6.125" style="28" customWidth="1"/>
    <col min="6660" max="6660" width="9.75" style="28" customWidth="1"/>
    <col min="6661" max="6661" width="1.375" style="28" customWidth="1"/>
    <col min="6662" max="6901" width="9" style="28"/>
    <col min="6902" max="6902" width="1.375" style="28" customWidth="1"/>
    <col min="6903" max="6903" width="3.5" style="28" customWidth="1"/>
    <col min="6904" max="6904" width="22.125" style="28" customWidth="1"/>
    <col min="6905" max="6905" width="9.75" style="28" customWidth="1"/>
    <col min="6906" max="6906" width="7.375" style="28" customWidth="1"/>
    <col min="6907" max="6907" width="9" style="28"/>
    <col min="6908" max="6908" width="9.25" style="28" customWidth="1"/>
    <col min="6909" max="6909" width="3.5" style="28" customWidth="1"/>
    <col min="6910" max="6911" width="12.625" style="28" customWidth="1"/>
    <col min="6912" max="6912" width="9" style="28"/>
    <col min="6913" max="6913" width="7.75" style="28" customWidth="1"/>
    <col min="6914" max="6914" width="13.125" style="28" customWidth="1"/>
    <col min="6915" max="6915" width="6.125" style="28" customWidth="1"/>
    <col min="6916" max="6916" width="9.75" style="28" customWidth="1"/>
    <col min="6917" max="6917" width="1.375" style="28" customWidth="1"/>
    <col min="6918" max="7157" width="9" style="28"/>
    <col min="7158" max="7158" width="1.375" style="28" customWidth="1"/>
    <col min="7159" max="7159" width="3.5" style="28" customWidth="1"/>
    <col min="7160" max="7160" width="22.125" style="28" customWidth="1"/>
    <col min="7161" max="7161" width="9.75" style="28" customWidth="1"/>
    <col min="7162" max="7162" width="7.375" style="28" customWidth="1"/>
    <col min="7163" max="7163" width="9" style="28"/>
    <col min="7164" max="7164" width="9.25" style="28" customWidth="1"/>
    <col min="7165" max="7165" width="3.5" style="28" customWidth="1"/>
    <col min="7166" max="7167" width="12.625" style="28" customWidth="1"/>
    <col min="7168" max="7168" width="9" style="28"/>
    <col min="7169" max="7169" width="7.75" style="28" customWidth="1"/>
    <col min="7170" max="7170" width="13.125" style="28" customWidth="1"/>
    <col min="7171" max="7171" width="6.125" style="28" customWidth="1"/>
    <col min="7172" max="7172" width="9.75" style="28" customWidth="1"/>
    <col min="7173" max="7173" width="1.375" style="28" customWidth="1"/>
    <col min="7174" max="7413" width="9" style="28"/>
    <col min="7414" max="7414" width="1.375" style="28" customWidth="1"/>
    <col min="7415" max="7415" width="3.5" style="28" customWidth="1"/>
    <col min="7416" max="7416" width="22.125" style="28" customWidth="1"/>
    <col min="7417" max="7417" width="9.75" style="28" customWidth="1"/>
    <col min="7418" max="7418" width="7.375" style="28" customWidth="1"/>
    <col min="7419" max="7419" width="9" style="28"/>
    <col min="7420" max="7420" width="9.25" style="28" customWidth="1"/>
    <col min="7421" max="7421" width="3.5" style="28" customWidth="1"/>
    <col min="7422" max="7423" width="12.625" style="28" customWidth="1"/>
    <col min="7424" max="7424" width="9" style="28"/>
    <col min="7425" max="7425" width="7.75" style="28" customWidth="1"/>
    <col min="7426" max="7426" width="13.125" style="28" customWidth="1"/>
    <col min="7427" max="7427" width="6.125" style="28" customWidth="1"/>
    <col min="7428" max="7428" width="9.75" style="28" customWidth="1"/>
    <col min="7429" max="7429" width="1.375" style="28" customWidth="1"/>
    <col min="7430" max="7669" width="9" style="28"/>
    <col min="7670" max="7670" width="1.375" style="28" customWidth="1"/>
    <col min="7671" max="7671" width="3.5" style="28" customWidth="1"/>
    <col min="7672" max="7672" width="22.125" style="28" customWidth="1"/>
    <col min="7673" max="7673" width="9.75" style="28" customWidth="1"/>
    <col min="7674" max="7674" width="7.375" style="28" customWidth="1"/>
    <col min="7675" max="7675" width="9" style="28"/>
    <col min="7676" max="7676" width="9.25" style="28" customWidth="1"/>
    <col min="7677" max="7677" width="3.5" style="28" customWidth="1"/>
    <col min="7678" max="7679" width="12.625" style="28" customWidth="1"/>
    <col min="7680" max="7680" width="9" style="28"/>
    <col min="7681" max="7681" width="7.75" style="28" customWidth="1"/>
    <col min="7682" max="7682" width="13.125" style="28" customWidth="1"/>
    <col min="7683" max="7683" width="6.125" style="28" customWidth="1"/>
    <col min="7684" max="7684" width="9.75" style="28" customWidth="1"/>
    <col min="7685" max="7685" width="1.375" style="28" customWidth="1"/>
    <col min="7686" max="7925" width="9" style="28"/>
    <col min="7926" max="7926" width="1.375" style="28" customWidth="1"/>
    <col min="7927" max="7927" width="3.5" style="28" customWidth="1"/>
    <col min="7928" max="7928" width="22.125" style="28" customWidth="1"/>
    <col min="7929" max="7929" width="9.75" style="28" customWidth="1"/>
    <col min="7930" max="7930" width="7.375" style="28" customWidth="1"/>
    <col min="7931" max="7931" width="9" style="28"/>
    <col min="7932" max="7932" width="9.25" style="28" customWidth="1"/>
    <col min="7933" max="7933" width="3.5" style="28" customWidth="1"/>
    <col min="7934" max="7935" width="12.625" style="28" customWidth="1"/>
    <col min="7936" max="7936" width="9" style="28"/>
    <col min="7937" max="7937" width="7.75" style="28" customWidth="1"/>
    <col min="7938" max="7938" width="13.125" style="28" customWidth="1"/>
    <col min="7939" max="7939" width="6.125" style="28" customWidth="1"/>
    <col min="7940" max="7940" width="9.75" style="28" customWidth="1"/>
    <col min="7941" max="7941" width="1.375" style="28" customWidth="1"/>
    <col min="7942" max="8181" width="9" style="28"/>
    <col min="8182" max="8182" width="1.375" style="28" customWidth="1"/>
    <col min="8183" max="8183" width="3.5" style="28" customWidth="1"/>
    <col min="8184" max="8184" width="22.125" style="28" customWidth="1"/>
    <col min="8185" max="8185" width="9.75" style="28" customWidth="1"/>
    <col min="8186" max="8186" width="7.375" style="28" customWidth="1"/>
    <col min="8187" max="8187" width="9" style="28"/>
    <col min="8188" max="8188" width="9.25" style="28" customWidth="1"/>
    <col min="8189" max="8189" width="3.5" style="28" customWidth="1"/>
    <col min="8190" max="8191" width="12.625" style="28" customWidth="1"/>
    <col min="8192" max="8192" width="9" style="28"/>
    <col min="8193" max="8193" width="7.75" style="28" customWidth="1"/>
    <col min="8194" max="8194" width="13.125" style="28" customWidth="1"/>
    <col min="8195" max="8195" width="6.125" style="28" customWidth="1"/>
    <col min="8196" max="8196" width="9.75" style="28" customWidth="1"/>
    <col min="8197" max="8197" width="1.375" style="28" customWidth="1"/>
    <col min="8198" max="8437" width="9" style="28"/>
    <col min="8438" max="8438" width="1.375" style="28" customWidth="1"/>
    <col min="8439" max="8439" width="3.5" style="28" customWidth="1"/>
    <col min="8440" max="8440" width="22.125" style="28" customWidth="1"/>
    <col min="8441" max="8441" width="9.75" style="28" customWidth="1"/>
    <col min="8442" max="8442" width="7.375" style="28" customWidth="1"/>
    <col min="8443" max="8443" width="9" style="28"/>
    <col min="8444" max="8444" width="9.25" style="28" customWidth="1"/>
    <col min="8445" max="8445" width="3.5" style="28" customWidth="1"/>
    <col min="8446" max="8447" width="12.625" style="28" customWidth="1"/>
    <col min="8448" max="8448" width="9" style="28"/>
    <col min="8449" max="8449" width="7.75" style="28" customWidth="1"/>
    <col min="8450" max="8450" width="13.125" style="28" customWidth="1"/>
    <col min="8451" max="8451" width="6.125" style="28" customWidth="1"/>
    <col min="8452" max="8452" width="9.75" style="28" customWidth="1"/>
    <col min="8453" max="8453" width="1.375" style="28" customWidth="1"/>
    <col min="8454" max="8693" width="9" style="28"/>
    <col min="8694" max="8694" width="1.375" style="28" customWidth="1"/>
    <col min="8695" max="8695" width="3.5" style="28" customWidth="1"/>
    <col min="8696" max="8696" width="22.125" style="28" customWidth="1"/>
    <col min="8697" max="8697" width="9.75" style="28" customWidth="1"/>
    <col min="8698" max="8698" width="7.375" style="28" customWidth="1"/>
    <col min="8699" max="8699" width="9" style="28"/>
    <col min="8700" max="8700" width="9.25" style="28" customWidth="1"/>
    <col min="8701" max="8701" width="3.5" style="28" customWidth="1"/>
    <col min="8702" max="8703" width="12.625" style="28" customWidth="1"/>
    <col min="8704" max="8704" width="9" style="28"/>
    <col min="8705" max="8705" width="7.75" style="28" customWidth="1"/>
    <col min="8706" max="8706" width="13.125" style="28" customWidth="1"/>
    <col min="8707" max="8707" width="6.125" style="28" customWidth="1"/>
    <col min="8708" max="8708" width="9.75" style="28" customWidth="1"/>
    <col min="8709" max="8709" width="1.375" style="28" customWidth="1"/>
    <col min="8710" max="8949" width="9" style="28"/>
    <col min="8950" max="8950" width="1.375" style="28" customWidth="1"/>
    <col min="8951" max="8951" width="3.5" style="28" customWidth="1"/>
    <col min="8952" max="8952" width="22.125" style="28" customWidth="1"/>
    <col min="8953" max="8953" width="9.75" style="28" customWidth="1"/>
    <col min="8954" max="8954" width="7.375" style="28" customWidth="1"/>
    <col min="8955" max="8955" width="9" style="28"/>
    <col min="8956" max="8956" width="9.25" style="28" customWidth="1"/>
    <col min="8957" max="8957" width="3.5" style="28" customWidth="1"/>
    <col min="8958" max="8959" width="12.625" style="28" customWidth="1"/>
    <col min="8960" max="8960" width="9" style="28"/>
    <col min="8961" max="8961" width="7.75" style="28" customWidth="1"/>
    <col min="8962" max="8962" width="13.125" style="28" customWidth="1"/>
    <col min="8963" max="8963" width="6.125" style="28" customWidth="1"/>
    <col min="8964" max="8964" width="9.75" style="28" customWidth="1"/>
    <col min="8965" max="8965" width="1.375" style="28" customWidth="1"/>
    <col min="8966" max="9205" width="9" style="28"/>
    <col min="9206" max="9206" width="1.375" style="28" customWidth="1"/>
    <col min="9207" max="9207" width="3.5" style="28" customWidth="1"/>
    <col min="9208" max="9208" width="22.125" style="28" customWidth="1"/>
    <col min="9209" max="9209" width="9.75" style="28" customWidth="1"/>
    <col min="9210" max="9210" width="7.375" style="28" customWidth="1"/>
    <col min="9211" max="9211" width="9" style="28"/>
    <col min="9212" max="9212" width="9.25" style="28" customWidth="1"/>
    <col min="9213" max="9213" width="3.5" style="28" customWidth="1"/>
    <col min="9214" max="9215" width="12.625" style="28" customWidth="1"/>
    <col min="9216" max="9216" width="9" style="28"/>
    <col min="9217" max="9217" width="7.75" style="28" customWidth="1"/>
    <col min="9218" max="9218" width="13.125" style="28" customWidth="1"/>
    <col min="9219" max="9219" width="6.125" style="28" customWidth="1"/>
    <col min="9220" max="9220" width="9.75" style="28" customWidth="1"/>
    <col min="9221" max="9221" width="1.375" style="28" customWidth="1"/>
    <col min="9222" max="9461" width="9" style="28"/>
    <col min="9462" max="9462" width="1.375" style="28" customWidth="1"/>
    <col min="9463" max="9463" width="3.5" style="28" customWidth="1"/>
    <col min="9464" max="9464" width="22.125" style="28" customWidth="1"/>
    <col min="9465" max="9465" width="9.75" style="28" customWidth="1"/>
    <col min="9466" max="9466" width="7.375" style="28" customWidth="1"/>
    <col min="9467" max="9467" width="9" style="28"/>
    <col min="9468" max="9468" width="9.25" style="28" customWidth="1"/>
    <col min="9469" max="9469" width="3.5" style="28" customWidth="1"/>
    <col min="9470" max="9471" width="12.625" style="28" customWidth="1"/>
    <col min="9472" max="9472" width="9" style="28"/>
    <col min="9473" max="9473" width="7.75" style="28" customWidth="1"/>
    <col min="9474" max="9474" width="13.125" style="28" customWidth="1"/>
    <col min="9475" max="9475" width="6.125" style="28" customWidth="1"/>
    <col min="9476" max="9476" width="9.75" style="28" customWidth="1"/>
    <col min="9477" max="9477" width="1.375" style="28" customWidth="1"/>
    <col min="9478" max="9717" width="9" style="28"/>
    <col min="9718" max="9718" width="1.375" style="28" customWidth="1"/>
    <col min="9719" max="9719" width="3.5" style="28" customWidth="1"/>
    <col min="9720" max="9720" width="22.125" style="28" customWidth="1"/>
    <col min="9721" max="9721" width="9.75" style="28" customWidth="1"/>
    <col min="9722" max="9722" width="7.375" style="28" customWidth="1"/>
    <col min="9723" max="9723" width="9" style="28"/>
    <col min="9724" max="9724" width="9.25" style="28" customWidth="1"/>
    <col min="9725" max="9725" width="3.5" style="28" customWidth="1"/>
    <col min="9726" max="9727" width="12.625" style="28" customWidth="1"/>
    <col min="9728" max="9728" width="9" style="28"/>
    <col min="9729" max="9729" width="7.75" style="28" customWidth="1"/>
    <col min="9730" max="9730" width="13.125" style="28" customWidth="1"/>
    <col min="9731" max="9731" width="6.125" style="28" customWidth="1"/>
    <col min="9732" max="9732" width="9.75" style="28" customWidth="1"/>
    <col min="9733" max="9733" width="1.375" style="28" customWidth="1"/>
    <col min="9734" max="9973" width="9" style="28"/>
    <col min="9974" max="9974" width="1.375" style="28" customWidth="1"/>
    <col min="9975" max="9975" width="3.5" style="28" customWidth="1"/>
    <col min="9976" max="9976" width="22.125" style="28" customWidth="1"/>
    <col min="9977" max="9977" width="9.75" style="28" customWidth="1"/>
    <col min="9978" max="9978" width="7.375" style="28" customWidth="1"/>
    <col min="9979" max="9979" width="9" style="28"/>
    <col min="9980" max="9980" width="9.25" style="28" customWidth="1"/>
    <col min="9981" max="9981" width="3.5" style="28" customWidth="1"/>
    <col min="9982" max="9983" width="12.625" style="28" customWidth="1"/>
    <col min="9984" max="9984" width="9" style="28"/>
    <col min="9985" max="9985" width="7.75" style="28" customWidth="1"/>
    <col min="9986" max="9986" width="13.125" style="28" customWidth="1"/>
    <col min="9987" max="9987" width="6.125" style="28" customWidth="1"/>
    <col min="9988" max="9988" width="9.75" style="28" customWidth="1"/>
    <col min="9989" max="9989" width="1.375" style="28" customWidth="1"/>
    <col min="9990" max="10229" width="9" style="28"/>
    <col min="10230" max="10230" width="1.375" style="28" customWidth="1"/>
    <col min="10231" max="10231" width="3.5" style="28" customWidth="1"/>
    <col min="10232" max="10232" width="22.125" style="28" customWidth="1"/>
    <col min="10233" max="10233" width="9.75" style="28" customWidth="1"/>
    <col min="10234" max="10234" width="7.375" style="28" customWidth="1"/>
    <col min="10235" max="10235" width="9" style="28"/>
    <col min="10236" max="10236" width="9.25" style="28" customWidth="1"/>
    <col min="10237" max="10237" width="3.5" style="28" customWidth="1"/>
    <col min="10238" max="10239" width="12.625" style="28" customWidth="1"/>
    <col min="10240" max="10240" width="9" style="28"/>
    <col min="10241" max="10241" width="7.75" style="28" customWidth="1"/>
    <col min="10242" max="10242" width="13.125" style="28" customWidth="1"/>
    <col min="10243" max="10243" width="6.125" style="28" customWidth="1"/>
    <col min="10244" max="10244" width="9.75" style="28" customWidth="1"/>
    <col min="10245" max="10245" width="1.375" style="28" customWidth="1"/>
    <col min="10246" max="10485" width="9" style="28"/>
    <col min="10486" max="10486" width="1.375" style="28" customWidth="1"/>
    <col min="10487" max="10487" width="3.5" style="28" customWidth="1"/>
    <col min="10488" max="10488" width="22.125" style="28" customWidth="1"/>
    <col min="10489" max="10489" width="9.75" style="28" customWidth="1"/>
    <col min="10490" max="10490" width="7.375" style="28" customWidth="1"/>
    <col min="10491" max="10491" width="9" style="28"/>
    <col min="10492" max="10492" width="9.25" style="28" customWidth="1"/>
    <col min="10493" max="10493" width="3.5" style="28" customWidth="1"/>
    <col min="10494" max="10495" width="12.625" style="28" customWidth="1"/>
    <col min="10496" max="10496" width="9" style="28"/>
    <col min="10497" max="10497" width="7.75" style="28" customWidth="1"/>
    <col min="10498" max="10498" width="13.125" style="28" customWidth="1"/>
    <col min="10499" max="10499" width="6.125" style="28" customWidth="1"/>
    <col min="10500" max="10500" width="9.75" style="28" customWidth="1"/>
    <col min="10501" max="10501" width="1.375" style="28" customWidth="1"/>
    <col min="10502" max="10741" width="9" style="28"/>
    <col min="10742" max="10742" width="1.375" style="28" customWidth="1"/>
    <col min="10743" max="10743" width="3.5" style="28" customWidth="1"/>
    <col min="10744" max="10744" width="22.125" style="28" customWidth="1"/>
    <col min="10745" max="10745" width="9.75" style="28" customWidth="1"/>
    <col min="10746" max="10746" width="7.375" style="28" customWidth="1"/>
    <col min="10747" max="10747" width="9" style="28"/>
    <col min="10748" max="10748" width="9.25" style="28" customWidth="1"/>
    <col min="10749" max="10749" width="3.5" style="28" customWidth="1"/>
    <col min="10750" max="10751" width="12.625" style="28" customWidth="1"/>
    <col min="10752" max="10752" width="9" style="28"/>
    <col min="10753" max="10753" width="7.75" style="28" customWidth="1"/>
    <col min="10754" max="10754" width="13.125" style="28" customWidth="1"/>
    <col min="10755" max="10755" width="6.125" style="28" customWidth="1"/>
    <col min="10756" max="10756" width="9.75" style="28" customWidth="1"/>
    <col min="10757" max="10757" width="1.375" style="28" customWidth="1"/>
    <col min="10758" max="10997" width="9" style="28"/>
    <col min="10998" max="10998" width="1.375" style="28" customWidth="1"/>
    <col min="10999" max="10999" width="3.5" style="28" customWidth="1"/>
    <col min="11000" max="11000" width="22.125" style="28" customWidth="1"/>
    <col min="11001" max="11001" width="9.75" style="28" customWidth="1"/>
    <col min="11002" max="11002" width="7.375" style="28" customWidth="1"/>
    <col min="11003" max="11003" width="9" style="28"/>
    <col min="11004" max="11004" width="9.25" style="28" customWidth="1"/>
    <col min="11005" max="11005" width="3.5" style="28" customWidth="1"/>
    <col min="11006" max="11007" width="12.625" style="28" customWidth="1"/>
    <col min="11008" max="11008" width="9" style="28"/>
    <col min="11009" max="11009" width="7.75" style="28" customWidth="1"/>
    <col min="11010" max="11010" width="13.125" style="28" customWidth="1"/>
    <col min="11011" max="11011" width="6.125" style="28" customWidth="1"/>
    <col min="11012" max="11012" width="9.75" style="28" customWidth="1"/>
    <col min="11013" max="11013" width="1.375" style="28" customWidth="1"/>
    <col min="11014" max="11253" width="9" style="28"/>
    <col min="11254" max="11254" width="1.375" style="28" customWidth="1"/>
    <col min="11255" max="11255" width="3.5" style="28" customWidth="1"/>
    <col min="11256" max="11256" width="22.125" style="28" customWidth="1"/>
    <col min="11257" max="11257" width="9.75" style="28" customWidth="1"/>
    <col min="11258" max="11258" width="7.375" style="28" customWidth="1"/>
    <col min="11259" max="11259" width="9" style="28"/>
    <col min="11260" max="11260" width="9.25" style="28" customWidth="1"/>
    <col min="11261" max="11261" width="3.5" style="28" customWidth="1"/>
    <col min="11262" max="11263" width="12.625" style="28" customWidth="1"/>
    <col min="11264" max="11264" width="9" style="28"/>
    <col min="11265" max="11265" width="7.75" style="28" customWidth="1"/>
    <col min="11266" max="11266" width="13.125" style="28" customWidth="1"/>
    <col min="11267" max="11267" width="6.125" style="28" customWidth="1"/>
    <col min="11268" max="11268" width="9.75" style="28" customWidth="1"/>
    <col min="11269" max="11269" width="1.375" style="28" customWidth="1"/>
    <col min="11270" max="11509" width="9" style="28"/>
    <col min="11510" max="11510" width="1.375" style="28" customWidth="1"/>
    <col min="11511" max="11511" width="3.5" style="28" customWidth="1"/>
    <col min="11512" max="11512" width="22.125" style="28" customWidth="1"/>
    <col min="11513" max="11513" width="9.75" style="28" customWidth="1"/>
    <col min="11514" max="11514" width="7.375" style="28" customWidth="1"/>
    <col min="11515" max="11515" width="9" style="28"/>
    <col min="11516" max="11516" width="9.25" style="28" customWidth="1"/>
    <col min="11517" max="11517" width="3.5" style="28" customWidth="1"/>
    <col min="11518" max="11519" width="12.625" style="28" customWidth="1"/>
    <col min="11520" max="11520" width="9" style="28"/>
    <col min="11521" max="11521" width="7.75" style="28" customWidth="1"/>
    <col min="11522" max="11522" width="13.125" style="28" customWidth="1"/>
    <col min="11523" max="11523" width="6.125" style="28" customWidth="1"/>
    <col min="11524" max="11524" width="9.75" style="28" customWidth="1"/>
    <col min="11525" max="11525" width="1.375" style="28" customWidth="1"/>
    <col min="11526" max="11765" width="9" style="28"/>
    <col min="11766" max="11766" width="1.375" style="28" customWidth="1"/>
    <col min="11767" max="11767" width="3.5" style="28" customWidth="1"/>
    <col min="11768" max="11768" width="22.125" style="28" customWidth="1"/>
    <col min="11769" max="11769" width="9.75" style="28" customWidth="1"/>
    <col min="11770" max="11770" width="7.375" style="28" customWidth="1"/>
    <col min="11771" max="11771" width="9" style="28"/>
    <col min="11772" max="11772" width="9.25" style="28" customWidth="1"/>
    <col min="11773" max="11773" width="3.5" style="28" customWidth="1"/>
    <col min="11774" max="11775" width="12.625" style="28" customWidth="1"/>
    <col min="11776" max="11776" width="9" style="28"/>
    <col min="11777" max="11777" width="7.75" style="28" customWidth="1"/>
    <col min="11778" max="11778" width="13.125" style="28" customWidth="1"/>
    <col min="11779" max="11779" width="6.125" style="28" customWidth="1"/>
    <col min="11780" max="11780" width="9.75" style="28" customWidth="1"/>
    <col min="11781" max="11781" width="1.375" style="28" customWidth="1"/>
    <col min="11782" max="12021" width="9" style="28"/>
    <col min="12022" max="12022" width="1.375" style="28" customWidth="1"/>
    <col min="12023" max="12023" width="3.5" style="28" customWidth="1"/>
    <col min="12024" max="12024" width="22.125" style="28" customWidth="1"/>
    <col min="12025" max="12025" width="9.75" style="28" customWidth="1"/>
    <col min="12026" max="12026" width="7.375" style="28" customWidth="1"/>
    <col min="12027" max="12027" width="9" style="28"/>
    <col min="12028" max="12028" width="9.25" style="28" customWidth="1"/>
    <col min="12029" max="12029" width="3.5" style="28" customWidth="1"/>
    <col min="12030" max="12031" width="12.625" style="28" customWidth="1"/>
    <col min="12032" max="12032" width="9" style="28"/>
    <col min="12033" max="12033" width="7.75" style="28" customWidth="1"/>
    <col min="12034" max="12034" width="13.125" style="28" customWidth="1"/>
    <col min="12035" max="12035" width="6.125" style="28" customWidth="1"/>
    <col min="12036" max="12036" width="9.75" style="28" customWidth="1"/>
    <col min="12037" max="12037" width="1.375" style="28" customWidth="1"/>
    <col min="12038" max="12277" width="9" style="28"/>
    <col min="12278" max="12278" width="1.375" style="28" customWidth="1"/>
    <col min="12279" max="12279" width="3.5" style="28" customWidth="1"/>
    <col min="12280" max="12280" width="22.125" style="28" customWidth="1"/>
    <col min="12281" max="12281" width="9.75" style="28" customWidth="1"/>
    <col min="12282" max="12282" width="7.375" style="28" customWidth="1"/>
    <col min="12283" max="12283" width="9" style="28"/>
    <col min="12284" max="12284" width="9.25" style="28" customWidth="1"/>
    <col min="12285" max="12285" width="3.5" style="28" customWidth="1"/>
    <col min="12286" max="12287" width="12.625" style="28" customWidth="1"/>
    <col min="12288" max="12288" width="9" style="28"/>
    <col min="12289" max="12289" width="7.75" style="28" customWidth="1"/>
    <col min="12290" max="12290" width="13.125" style="28" customWidth="1"/>
    <col min="12291" max="12291" width="6.125" style="28" customWidth="1"/>
    <col min="12292" max="12292" width="9.75" style="28" customWidth="1"/>
    <col min="12293" max="12293" width="1.375" style="28" customWidth="1"/>
    <col min="12294" max="12533" width="9" style="28"/>
    <col min="12534" max="12534" width="1.375" style="28" customWidth="1"/>
    <col min="12535" max="12535" width="3.5" style="28" customWidth="1"/>
    <col min="12536" max="12536" width="22.125" style="28" customWidth="1"/>
    <col min="12537" max="12537" width="9.75" style="28" customWidth="1"/>
    <col min="12538" max="12538" width="7.375" style="28" customWidth="1"/>
    <col min="12539" max="12539" width="9" style="28"/>
    <col min="12540" max="12540" width="9.25" style="28" customWidth="1"/>
    <col min="12541" max="12541" width="3.5" style="28" customWidth="1"/>
    <col min="12542" max="12543" width="12.625" style="28" customWidth="1"/>
    <col min="12544" max="12544" width="9" style="28"/>
    <col min="12545" max="12545" width="7.75" style="28" customWidth="1"/>
    <col min="12546" max="12546" width="13.125" style="28" customWidth="1"/>
    <col min="12547" max="12547" width="6.125" style="28" customWidth="1"/>
    <col min="12548" max="12548" width="9.75" style="28" customWidth="1"/>
    <col min="12549" max="12549" width="1.375" style="28" customWidth="1"/>
    <col min="12550" max="12789" width="9" style="28"/>
    <col min="12790" max="12790" width="1.375" style="28" customWidth="1"/>
    <col min="12791" max="12791" width="3.5" style="28" customWidth="1"/>
    <col min="12792" max="12792" width="22.125" style="28" customWidth="1"/>
    <col min="12793" max="12793" width="9.75" style="28" customWidth="1"/>
    <col min="12794" max="12794" width="7.375" style="28" customWidth="1"/>
    <col min="12795" max="12795" width="9" style="28"/>
    <col min="12796" max="12796" width="9.25" style="28" customWidth="1"/>
    <col min="12797" max="12797" width="3.5" style="28" customWidth="1"/>
    <col min="12798" max="12799" width="12.625" style="28" customWidth="1"/>
    <col min="12800" max="12800" width="9" style="28"/>
    <col min="12801" max="12801" width="7.75" style="28" customWidth="1"/>
    <col min="12802" max="12802" width="13.125" style="28" customWidth="1"/>
    <col min="12803" max="12803" width="6.125" style="28" customWidth="1"/>
    <col min="12804" max="12804" width="9.75" style="28" customWidth="1"/>
    <col min="12805" max="12805" width="1.375" style="28" customWidth="1"/>
    <col min="12806" max="13045" width="9" style="28"/>
    <col min="13046" max="13046" width="1.375" style="28" customWidth="1"/>
    <col min="13047" max="13047" width="3.5" style="28" customWidth="1"/>
    <col min="13048" max="13048" width="22.125" style="28" customWidth="1"/>
    <col min="13049" max="13049" width="9.75" style="28" customWidth="1"/>
    <col min="13050" max="13050" width="7.375" style="28" customWidth="1"/>
    <col min="13051" max="13051" width="9" style="28"/>
    <col min="13052" max="13052" width="9.25" style="28" customWidth="1"/>
    <col min="13053" max="13053" width="3.5" style="28" customWidth="1"/>
    <col min="13054" max="13055" width="12.625" style="28" customWidth="1"/>
    <col min="13056" max="13056" width="9" style="28"/>
    <col min="13057" max="13057" width="7.75" style="28" customWidth="1"/>
    <col min="13058" max="13058" width="13.125" style="28" customWidth="1"/>
    <col min="13059" max="13059" width="6.125" style="28" customWidth="1"/>
    <col min="13060" max="13060" width="9.75" style="28" customWidth="1"/>
    <col min="13061" max="13061" width="1.375" style="28" customWidth="1"/>
    <col min="13062" max="13301" width="9" style="28"/>
    <col min="13302" max="13302" width="1.375" style="28" customWidth="1"/>
    <col min="13303" max="13303" width="3.5" style="28" customWidth="1"/>
    <col min="13304" max="13304" width="22.125" style="28" customWidth="1"/>
    <col min="13305" max="13305" width="9.75" style="28" customWidth="1"/>
    <col min="13306" max="13306" width="7.375" style="28" customWidth="1"/>
    <col min="13307" max="13307" width="9" style="28"/>
    <col min="13308" max="13308" width="9.25" style="28" customWidth="1"/>
    <col min="13309" max="13309" width="3.5" style="28" customWidth="1"/>
    <col min="13310" max="13311" width="12.625" style="28" customWidth="1"/>
    <col min="13312" max="13312" width="9" style="28"/>
    <col min="13313" max="13313" width="7.75" style="28" customWidth="1"/>
    <col min="13314" max="13314" width="13.125" style="28" customWidth="1"/>
    <col min="13315" max="13315" width="6.125" style="28" customWidth="1"/>
    <col min="13316" max="13316" width="9.75" style="28" customWidth="1"/>
    <col min="13317" max="13317" width="1.375" style="28" customWidth="1"/>
    <col min="13318" max="13557" width="9" style="28"/>
    <col min="13558" max="13558" width="1.375" style="28" customWidth="1"/>
    <col min="13559" max="13559" width="3.5" style="28" customWidth="1"/>
    <col min="13560" max="13560" width="22.125" style="28" customWidth="1"/>
    <col min="13561" max="13561" width="9.75" style="28" customWidth="1"/>
    <col min="13562" max="13562" width="7.375" style="28" customWidth="1"/>
    <col min="13563" max="13563" width="9" style="28"/>
    <col min="13564" max="13564" width="9.25" style="28" customWidth="1"/>
    <col min="13565" max="13565" width="3.5" style="28" customWidth="1"/>
    <col min="13566" max="13567" width="12.625" style="28" customWidth="1"/>
    <col min="13568" max="13568" width="9" style="28"/>
    <col min="13569" max="13569" width="7.75" style="28" customWidth="1"/>
    <col min="13570" max="13570" width="13.125" style="28" customWidth="1"/>
    <col min="13571" max="13571" width="6.125" style="28" customWidth="1"/>
    <col min="13572" max="13572" width="9.75" style="28" customWidth="1"/>
    <col min="13573" max="13573" width="1.375" style="28" customWidth="1"/>
    <col min="13574" max="13813" width="9" style="28"/>
    <col min="13814" max="13814" width="1.375" style="28" customWidth="1"/>
    <col min="13815" max="13815" width="3.5" style="28" customWidth="1"/>
    <col min="13816" max="13816" width="22.125" style="28" customWidth="1"/>
    <col min="13817" max="13817" width="9.75" style="28" customWidth="1"/>
    <col min="13818" max="13818" width="7.375" style="28" customWidth="1"/>
    <col min="13819" max="13819" width="9" style="28"/>
    <col min="13820" max="13820" width="9.25" style="28" customWidth="1"/>
    <col min="13821" max="13821" width="3.5" style="28" customWidth="1"/>
    <col min="13822" max="13823" width="12.625" style="28" customWidth="1"/>
    <col min="13824" max="13824" width="9" style="28"/>
    <col min="13825" max="13825" width="7.75" style="28" customWidth="1"/>
    <col min="13826" max="13826" width="13.125" style="28" customWidth="1"/>
    <col min="13827" max="13827" width="6.125" style="28" customWidth="1"/>
    <col min="13828" max="13828" width="9.75" style="28" customWidth="1"/>
    <col min="13829" max="13829" width="1.375" style="28" customWidth="1"/>
    <col min="13830" max="14069" width="9" style="28"/>
    <col min="14070" max="14070" width="1.375" style="28" customWidth="1"/>
    <col min="14071" max="14071" width="3.5" style="28" customWidth="1"/>
    <col min="14072" max="14072" width="22.125" style="28" customWidth="1"/>
    <col min="14073" max="14073" width="9.75" style="28" customWidth="1"/>
    <col min="14074" max="14074" width="7.375" style="28" customWidth="1"/>
    <col min="14075" max="14075" width="9" style="28"/>
    <col min="14076" max="14076" width="9.25" style="28" customWidth="1"/>
    <col min="14077" max="14077" width="3.5" style="28" customWidth="1"/>
    <col min="14078" max="14079" width="12.625" style="28" customWidth="1"/>
    <col min="14080" max="14080" width="9" style="28"/>
    <col min="14081" max="14081" width="7.75" style="28" customWidth="1"/>
    <col min="14082" max="14082" width="13.125" style="28" customWidth="1"/>
    <col min="14083" max="14083" width="6.125" style="28" customWidth="1"/>
    <col min="14084" max="14084" width="9.75" style="28" customWidth="1"/>
    <col min="14085" max="14085" width="1.375" style="28" customWidth="1"/>
    <col min="14086" max="14325" width="9" style="28"/>
    <col min="14326" max="14326" width="1.375" style="28" customWidth="1"/>
    <col min="14327" max="14327" width="3.5" style="28" customWidth="1"/>
    <col min="14328" max="14328" width="22.125" style="28" customWidth="1"/>
    <col min="14329" max="14329" width="9.75" style="28" customWidth="1"/>
    <col min="14330" max="14330" width="7.375" style="28" customWidth="1"/>
    <col min="14331" max="14331" width="9" style="28"/>
    <col min="14332" max="14332" width="9.25" style="28" customWidth="1"/>
    <col min="14333" max="14333" width="3.5" style="28" customWidth="1"/>
    <col min="14334" max="14335" width="12.625" style="28" customWidth="1"/>
    <col min="14336" max="14336" width="9" style="28"/>
    <col min="14337" max="14337" width="7.75" style="28" customWidth="1"/>
    <col min="14338" max="14338" width="13.125" style="28" customWidth="1"/>
    <col min="14339" max="14339" width="6.125" style="28" customWidth="1"/>
    <col min="14340" max="14340" width="9.75" style="28" customWidth="1"/>
    <col min="14341" max="14341" width="1.375" style="28" customWidth="1"/>
    <col min="14342" max="14581" width="9" style="28"/>
    <col min="14582" max="14582" width="1.375" style="28" customWidth="1"/>
    <col min="14583" max="14583" width="3.5" style="28" customWidth="1"/>
    <col min="14584" max="14584" width="22.125" style="28" customWidth="1"/>
    <col min="14585" max="14585" width="9.75" style="28" customWidth="1"/>
    <col min="14586" max="14586" width="7.375" style="28" customWidth="1"/>
    <col min="14587" max="14587" width="9" style="28"/>
    <col min="14588" max="14588" width="9.25" style="28" customWidth="1"/>
    <col min="14589" max="14589" width="3.5" style="28" customWidth="1"/>
    <col min="14590" max="14591" width="12.625" style="28" customWidth="1"/>
    <col min="14592" max="14592" width="9" style="28"/>
    <col min="14593" max="14593" width="7.75" style="28" customWidth="1"/>
    <col min="14594" max="14594" width="13.125" style="28" customWidth="1"/>
    <col min="14595" max="14595" width="6.125" style="28" customWidth="1"/>
    <col min="14596" max="14596" width="9.75" style="28" customWidth="1"/>
    <col min="14597" max="14597" width="1.375" style="28" customWidth="1"/>
    <col min="14598" max="14837" width="9" style="28"/>
    <col min="14838" max="14838" width="1.375" style="28" customWidth="1"/>
    <col min="14839" max="14839" width="3.5" style="28" customWidth="1"/>
    <col min="14840" max="14840" width="22.125" style="28" customWidth="1"/>
    <col min="14841" max="14841" width="9.75" style="28" customWidth="1"/>
    <col min="14842" max="14842" width="7.375" style="28" customWidth="1"/>
    <col min="14843" max="14843" width="9" style="28"/>
    <col min="14844" max="14844" width="9.25" style="28" customWidth="1"/>
    <col min="14845" max="14845" width="3.5" style="28" customWidth="1"/>
    <col min="14846" max="14847" width="12.625" style="28" customWidth="1"/>
    <col min="14848" max="14848" width="9" style="28"/>
    <col min="14849" max="14849" width="7.75" style="28" customWidth="1"/>
    <col min="14850" max="14850" width="13.125" style="28" customWidth="1"/>
    <col min="14851" max="14851" width="6.125" style="28" customWidth="1"/>
    <col min="14852" max="14852" width="9.75" style="28" customWidth="1"/>
    <col min="14853" max="14853" width="1.375" style="28" customWidth="1"/>
    <col min="14854" max="15093" width="9" style="28"/>
    <col min="15094" max="15094" width="1.375" style="28" customWidth="1"/>
    <col min="15095" max="15095" width="3.5" style="28" customWidth="1"/>
    <col min="15096" max="15096" width="22.125" style="28" customWidth="1"/>
    <col min="15097" max="15097" width="9.75" style="28" customWidth="1"/>
    <col min="15098" max="15098" width="7.375" style="28" customWidth="1"/>
    <col min="15099" max="15099" width="9" style="28"/>
    <col min="15100" max="15100" width="9.25" style="28" customWidth="1"/>
    <col min="15101" max="15101" width="3.5" style="28" customWidth="1"/>
    <col min="15102" max="15103" width="12.625" style="28" customWidth="1"/>
    <col min="15104" max="15104" width="9" style="28"/>
    <col min="15105" max="15105" width="7.75" style="28" customWidth="1"/>
    <col min="15106" max="15106" width="13.125" style="28" customWidth="1"/>
    <col min="15107" max="15107" width="6.125" style="28" customWidth="1"/>
    <col min="15108" max="15108" width="9.75" style="28" customWidth="1"/>
    <col min="15109" max="15109" width="1.375" style="28" customWidth="1"/>
    <col min="15110" max="15349" width="9" style="28"/>
    <col min="15350" max="15350" width="1.375" style="28" customWidth="1"/>
    <col min="15351" max="15351" width="3.5" style="28" customWidth="1"/>
    <col min="15352" max="15352" width="22.125" style="28" customWidth="1"/>
    <col min="15353" max="15353" width="9.75" style="28" customWidth="1"/>
    <col min="15354" max="15354" width="7.375" style="28" customWidth="1"/>
    <col min="15355" max="15355" width="9" style="28"/>
    <col min="15356" max="15356" width="9.25" style="28" customWidth="1"/>
    <col min="15357" max="15357" width="3.5" style="28" customWidth="1"/>
    <col min="15358" max="15359" width="12.625" style="28" customWidth="1"/>
    <col min="15360" max="15360" width="9" style="28"/>
    <col min="15361" max="15361" width="7.75" style="28" customWidth="1"/>
    <col min="15362" max="15362" width="13.125" style="28" customWidth="1"/>
    <col min="15363" max="15363" width="6.125" style="28" customWidth="1"/>
    <col min="15364" max="15364" width="9.75" style="28" customWidth="1"/>
    <col min="15365" max="15365" width="1.375" style="28" customWidth="1"/>
    <col min="15366" max="15605" width="9" style="28"/>
    <col min="15606" max="15606" width="1.375" style="28" customWidth="1"/>
    <col min="15607" max="15607" width="3.5" style="28" customWidth="1"/>
    <col min="15608" max="15608" width="22.125" style="28" customWidth="1"/>
    <col min="15609" max="15609" width="9.75" style="28" customWidth="1"/>
    <col min="15610" max="15610" width="7.375" style="28" customWidth="1"/>
    <col min="15611" max="15611" width="9" style="28"/>
    <col min="15612" max="15612" width="9.25" style="28" customWidth="1"/>
    <col min="15613" max="15613" width="3.5" style="28" customWidth="1"/>
    <col min="15614" max="15615" width="12.625" style="28" customWidth="1"/>
    <col min="15616" max="15616" width="9" style="28"/>
    <col min="15617" max="15617" width="7.75" style="28" customWidth="1"/>
    <col min="15618" max="15618" width="13.125" style="28" customWidth="1"/>
    <col min="15619" max="15619" width="6.125" style="28" customWidth="1"/>
    <col min="15620" max="15620" width="9.75" style="28" customWidth="1"/>
    <col min="15621" max="15621" width="1.375" style="28" customWidth="1"/>
    <col min="15622" max="15861" width="9" style="28"/>
    <col min="15862" max="15862" width="1.375" style="28" customWidth="1"/>
    <col min="15863" max="15863" width="3.5" style="28" customWidth="1"/>
    <col min="15864" max="15864" width="22.125" style="28" customWidth="1"/>
    <col min="15865" max="15865" width="9.75" style="28" customWidth="1"/>
    <col min="15866" max="15866" width="7.375" style="28" customWidth="1"/>
    <col min="15867" max="15867" width="9" style="28"/>
    <col min="15868" max="15868" width="9.25" style="28" customWidth="1"/>
    <col min="15869" max="15869" width="3.5" style="28" customWidth="1"/>
    <col min="15870" max="15871" width="12.625" style="28" customWidth="1"/>
    <col min="15872" max="15872" width="9" style="28"/>
    <col min="15873" max="15873" width="7.75" style="28" customWidth="1"/>
    <col min="15874" max="15874" width="13.125" style="28" customWidth="1"/>
    <col min="15875" max="15875" width="6.125" style="28" customWidth="1"/>
    <col min="15876" max="15876" width="9.75" style="28" customWidth="1"/>
    <col min="15877" max="15877" width="1.375" style="28" customWidth="1"/>
    <col min="15878" max="16117" width="9" style="28"/>
    <col min="16118" max="16118" width="1.375" style="28" customWidth="1"/>
    <col min="16119" max="16119" width="3.5" style="28" customWidth="1"/>
    <col min="16120" max="16120" width="22.125" style="28" customWidth="1"/>
    <col min="16121" max="16121" width="9.75" style="28" customWidth="1"/>
    <col min="16122" max="16122" width="7.375" style="28" customWidth="1"/>
    <col min="16123" max="16123" width="9" style="28"/>
    <col min="16124" max="16124" width="9.25" style="28" customWidth="1"/>
    <col min="16125" max="16125" width="3.5" style="28" customWidth="1"/>
    <col min="16126" max="16127" width="12.625" style="28" customWidth="1"/>
    <col min="16128" max="16128" width="9" style="28"/>
    <col min="16129" max="16129" width="7.75" style="28" customWidth="1"/>
    <col min="16130" max="16130" width="13.125" style="28" customWidth="1"/>
    <col min="16131" max="16131" width="6.125" style="28" customWidth="1"/>
    <col min="16132" max="16132" width="9.75" style="28" customWidth="1"/>
    <col min="16133" max="16133" width="1.375" style="28" customWidth="1"/>
    <col min="16134" max="16384" width="9" style="28"/>
  </cols>
  <sheetData>
    <row r="1" spans="2:22" ht="9.9499999999999993" customHeight="1" x14ac:dyDescent="0.15"/>
    <row r="2" spans="2:22" ht="24.95" customHeight="1" x14ac:dyDescent="0.15">
      <c r="B2" s="28" t="s">
        <v>289</v>
      </c>
      <c r="C2" s="30"/>
      <c r="D2" s="3"/>
      <c r="E2" s="3"/>
      <c r="F2" s="30"/>
      <c r="G2" s="87"/>
      <c r="H2" s="96"/>
      <c r="I2" s="87"/>
      <c r="J2" s="87"/>
      <c r="K2" s="87"/>
      <c r="L2" s="87"/>
      <c r="M2" s="87"/>
      <c r="N2" s="87"/>
      <c r="O2" s="3"/>
    </row>
    <row r="3" spans="2:22" ht="15.2" customHeight="1" thickBot="1" x14ac:dyDescent="0.2">
      <c r="B3" s="28" t="s">
        <v>165</v>
      </c>
      <c r="I3" s="3" t="s">
        <v>166</v>
      </c>
      <c r="P3" s="151" t="s">
        <v>186</v>
      </c>
    </row>
    <row r="4" spans="2:22" ht="15.2" customHeight="1" x14ac:dyDescent="0.15">
      <c r="B4" s="222" t="s">
        <v>72</v>
      </c>
      <c r="C4" s="137" t="s">
        <v>141</v>
      </c>
      <c r="D4" s="137" t="s">
        <v>112</v>
      </c>
      <c r="E4" s="137" t="s">
        <v>113</v>
      </c>
      <c r="F4" s="137" t="s">
        <v>21</v>
      </c>
      <c r="G4" s="125" t="s">
        <v>114</v>
      </c>
      <c r="H4" s="138"/>
      <c r="I4" s="691" t="s">
        <v>72</v>
      </c>
      <c r="J4" s="687" t="s">
        <v>144</v>
      </c>
      <c r="K4" s="143" t="s">
        <v>307</v>
      </c>
      <c r="L4" s="143" t="s">
        <v>115</v>
      </c>
      <c r="M4" s="687" t="s">
        <v>21</v>
      </c>
      <c r="N4" s="689" t="s">
        <v>114</v>
      </c>
      <c r="O4" s="161"/>
      <c r="P4" s="223" t="s">
        <v>147</v>
      </c>
      <c r="Q4" s="224" t="s">
        <v>148</v>
      </c>
      <c r="R4" s="224" t="s">
        <v>149</v>
      </c>
      <c r="S4" s="224" t="s">
        <v>150</v>
      </c>
      <c r="T4" s="693" t="s">
        <v>151</v>
      </c>
      <c r="U4" s="650"/>
      <c r="V4" s="225" t="s">
        <v>152</v>
      </c>
    </row>
    <row r="5" spans="2:22" ht="15.2" customHeight="1" x14ac:dyDescent="0.15">
      <c r="B5" s="597" t="s">
        <v>135</v>
      </c>
      <c r="C5" s="27" t="s">
        <v>410</v>
      </c>
      <c r="D5" s="27">
        <v>8</v>
      </c>
      <c r="E5" s="34" t="s">
        <v>139</v>
      </c>
      <c r="F5" s="27">
        <v>4000</v>
      </c>
      <c r="G5" s="126">
        <f t="shared" ref="G5:G6" si="0">D5*F5</f>
        <v>32000</v>
      </c>
      <c r="H5" s="139"/>
      <c r="I5" s="692"/>
      <c r="J5" s="688"/>
      <c r="K5" s="145" t="s">
        <v>116</v>
      </c>
      <c r="L5" s="371" t="s">
        <v>306</v>
      </c>
      <c r="M5" s="688"/>
      <c r="N5" s="690"/>
      <c r="O5" s="161"/>
      <c r="P5" s="226" t="s">
        <v>301</v>
      </c>
      <c r="Q5" s="123">
        <v>1900</v>
      </c>
      <c r="R5" s="364" t="s">
        <v>81</v>
      </c>
      <c r="S5" s="123">
        <v>100</v>
      </c>
      <c r="T5" s="685">
        <v>5</v>
      </c>
      <c r="U5" s="686"/>
      <c r="V5" s="154">
        <f>Q5*S5/T5</f>
        <v>38000</v>
      </c>
    </row>
    <row r="6" spans="2:22" ht="15.2" customHeight="1" x14ac:dyDescent="0.15">
      <c r="B6" s="598"/>
      <c r="C6" s="27"/>
      <c r="D6" s="314"/>
      <c r="E6" s="34"/>
      <c r="F6" s="314"/>
      <c r="G6" s="329">
        <f t="shared" si="0"/>
        <v>0</v>
      </c>
      <c r="H6" s="139"/>
      <c r="I6" s="694" t="s">
        <v>143</v>
      </c>
      <c r="J6" s="27" t="s">
        <v>308</v>
      </c>
      <c r="K6" s="146">
        <f>15*0.5*7</f>
        <v>52.5</v>
      </c>
      <c r="L6" s="146">
        <v>4</v>
      </c>
      <c r="M6" s="146">
        <v>84.7</v>
      </c>
      <c r="N6" s="127">
        <f>K6*L6*M6</f>
        <v>17787</v>
      </c>
      <c r="O6" s="161"/>
      <c r="P6" s="226" t="s">
        <v>349</v>
      </c>
      <c r="Q6" s="123">
        <v>750</v>
      </c>
      <c r="R6" s="364" t="s">
        <v>81</v>
      </c>
      <c r="S6" s="123">
        <v>220</v>
      </c>
      <c r="T6" s="685">
        <v>7</v>
      </c>
      <c r="U6" s="686"/>
      <c r="V6" s="154">
        <f t="shared" ref="V6" si="1">Q6*S6/T6</f>
        <v>23571.428571428572</v>
      </c>
    </row>
    <row r="7" spans="2:22" ht="15.2" customHeight="1" thickBot="1" x14ac:dyDescent="0.2">
      <c r="B7" s="695"/>
      <c r="C7" s="128" t="s">
        <v>117</v>
      </c>
      <c r="D7" s="128"/>
      <c r="E7" s="128"/>
      <c r="F7" s="128"/>
      <c r="G7" s="129">
        <f>SUM(G5:G6)</f>
        <v>32000</v>
      </c>
      <c r="H7" s="139"/>
      <c r="I7" s="598"/>
      <c r="J7" s="27" t="s">
        <v>309</v>
      </c>
      <c r="K7" s="146">
        <v>5.56</v>
      </c>
      <c r="L7" s="146">
        <v>2.5</v>
      </c>
      <c r="M7" s="146">
        <v>84.7</v>
      </c>
      <c r="N7" s="127">
        <f t="shared" ref="N7" si="2">K7*L7*M7</f>
        <v>1177.33</v>
      </c>
      <c r="O7" s="161"/>
      <c r="P7" s="226" t="s">
        <v>302</v>
      </c>
      <c r="Q7" s="123">
        <v>20</v>
      </c>
      <c r="R7" s="364" t="s">
        <v>237</v>
      </c>
      <c r="S7" s="123">
        <v>950</v>
      </c>
      <c r="T7" s="685">
        <v>10</v>
      </c>
      <c r="U7" s="686"/>
      <c r="V7" s="154">
        <f t="shared" ref="V7:V9" si="3">Q7*S7/T7</f>
        <v>1900</v>
      </c>
    </row>
    <row r="8" spans="2:22" ht="15.2" customHeight="1" thickTop="1" x14ac:dyDescent="0.15">
      <c r="B8" s="696" t="s">
        <v>133</v>
      </c>
      <c r="C8" s="27" t="s">
        <v>411</v>
      </c>
      <c r="D8" s="27">
        <v>5</v>
      </c>
      <c r="E8" s="34" t="s">
        <v>290</v>
      </c>
      <c r="F8" s="27">
        <v>460</v>
      </c>
      <c r="G8" s="127">
        <f>D8*F8</f>
        <v>2300</v>
      </c>
      <c r="H8" s="139"/>
      <c r="I8" s="598"/>
      <c r="J8" s="315"/>
      <c r="K8" s="320"/>
      <c r="L8" s="320"/>
      <c r="M8" s="146"/>
      <c r="N8" s="321">
        <f t="shared" ref="N8:N9" si="4">K8*L8*M8</f>
        <v>0</v>
      </c>
      <c r="O8" s="161"/>
      <c r="P8" s="226" t="s">
        <v>363</v>
      </c>
      <c r="Q8" s="123">
        <v>600</v>
      </c>
      <c r="R8" s="364" t="s">
        <v>81</v>
      </c>
      <c r="S8" s="123">
        <v>250</v>
      </c>
      <c r="T8" s="685">
        <v>10</v>
      </c>
      <c r="U8" s="686"/>
      <c r="V8" s="154">
        <f t="shared" si="3"/>
        <v>15000</v>
      </c>
    </row>
    <row r="9" spans="2:22" ht="15.2" customHeight="1" x14ac:dyDescent="0.15">
      <c r="B9" s="598"/>
      <c r="C9" s="27"/>
      <c r="D9" s="27"/>
      <c r="E9" s="34"/>
      <c r="F9" s="27"/>
      <c r="G9" s="127">
        <f>D9*F9</f>
        <v>0</v>
      </c>
      <c r="H9" s="139"/>
      <c r="I9" s="598"/>
      <c r="J9" s="315"/>
      <c r="K9" s="320"/>
      <c r="L9" s="320"/>
      <c r="M9" s="146"/>
      <c r="N9" s="321">
        <f t="shared" si="4"/>
        <v>0</v>
      </c>
      <c r="O9" s="161"/>
      <c r="P9" s="226" t="s">
        <v>366</v>
      </c>
      <c r="Q9" s="123">
        <v>3.2</v>
      </c>
      <c r="R9" s="364" t="s">
        <v>372</v>
      </c>
      <c r="S9" s="123">
        <v>20000</v>
      </c>
      <c r="T9" s="685">
        <v>7</v>
      </c>
      <c r="U9" s="686"/>
      <c r="V9" s="154">
        <f t="shared" si="3"/>
        <v>9142.8571428571431</v>
      </c>
    </row>
    <row r="10" spans="2:22" ht="15.2" customHeight="1" thickBot="1" x14ac:dyDescent="0.2">
      <c r="B10" s="598"/>
      <c r="C10" s="27"/>
      <c r="D10" s="27"/>
      <c r="E10" s="34"/>
      <c r="F10" s="27"/>
      <c r="G10" s="127">
        <f>D10*F10</f>
        <v>0</v>
      </c>
      <c r="H10" s="139"/>
      <c r="I10" s="695"/>
      <c r="J10" s="227" t="s">
        <v>190</v>
      </c>
      <c r="K10" s="147">
        <f t="shared" ref="K10:L10" si="5">SUM(K6:K9)</f>
        <v>58.06</v>
      </c>
      <c r="L10" s="147">
        <f t="shared" si="5"/>
        <v>6.5</v>
      </c>
      <c r="M10" s="147"/>
      <c r="N10" s="142">
        <f>SUM(N6:N9)</f>
        <v>18964.330000000002</v>
      </c>
      <c r="O10" s="161"/>
      <c r="P10" s="226"/>
      <c r="Q10" s="123"/>
      <c r="R10" s="159"/>
      <c r="S10" s="123"/>
      <c r="T10" s="685"/>
      <c r="U10" s="686"/>
      <c r="V10" s="154"/>
    </row>
    <row r="11" spans="2:22" ht="15.2" customHeight="1" thickTop="1" thickBot="1" x14ac:dyDescent="0.2">
      <c r="B11" s="695"/>
      <c r="C11" s="130" t="s">
        <v>118</v>
      </c>
      <c r="D11" s="131"/>
      <c r="E11" s="131"/>
      <c r="F11" s="131"/>
      <c r="G11" s="132">
        <f>SUM(G8:G10)</f>
        <v>2300</v>
      </c>
      <c r="H11" s="139"/>
      <c r="I11" s="696" t="s">
        <v>191</v>
      </c>
      <c r="J11" s="27" t="s">
        <v>310</v>
      </c>
      <c r="K11" s="146">
        <v>20</v>
      </c>
      <c r="L11" s="146">
        <v>1</v>
      </c>
      <c r="M11" s="146">
        <v>158.4</v>
      </c>
      <c r="N11" s="127">
        <f t="shared" ref="N11:N14" si="6">K11*L11*M11</f>
        <v>3168</v>
      </c>
      <c r="O11" s="161"/>
      <c r="P11" s="226"/>
      <c r="Q11" s="123"/>
      <c r="R11" s="159"/>
      <c r="S11" s="123"/>
      <c r="T11" s="685"/>
      <c r="U11" s="686"/>
      <c r="V11" s="154"/>
    </row>
    <row r="12" spans="2:22" ht="15.2" customHeight="1" thickTop="1" x14ac:dyDescent="0.15">
      <c r="B12" s="696" t="s">
        <v>134</v>
      </c>
      <c r="C12" s="27" t="s">
        <v>410</v>
      </c>
      <c r="D12" s="27">
        <v>12</v>
      </c>
      <c r="E12" s="34" t="s">
        <v>290</v>
      </c>
      <c r="F12" s="27">
        <v>2830</v>
      </c>
      <c r="G12" s="127">
        <f>D12*F12</f>
        <v>33960</v>
      </c>
      <c r="H12" s="139"/>
      <c r="I12" s="598"/>
      <c r="J12" s="27" t="s">
        <v>311</v>
      </c>
      <c r="K12" s="146">
        <v>38.6</v>
      </c>
      <c r="L12" s="146">
        <v>1</v>
      </c>
      <c r="M12" s="146">
        <v>158.4</v>
      </c>
      <c r="N12" s="127">
        <f t="shared" si="6"/>
        <v>6114.2400000000007</v>
      </c>
      <c r="O12" s="161"/>
      <c r="P12" s="226"/>
      <c r="Q12" s="123"/>
      <c r="R12" s="159"/>
      <c r="S12" s="123"/>
      <c r="T12" s="685"/>
      <c r="U12" s="686"/>
      <c r="V12" s="154"/>
    </row>
    <row r="13" spans="2:22" ht="15.2" customHeight="1" x14ac:dyDescent="0.15">
      <c r="B13" s="598"/>
      <c r="C13" s="27" t="s">
        <v>411</v>
      </c>
      <c r="D13" s="27">
        <v>10</v>
      </c>
      <c r="E13" s="34" t="s">
        <v>291</v>
      </c>
      <c r="F13" s="27">
        <v>1170</v>
      </c>
      <c r="G13" s="127">
        <f>D13*F13</f>
        <v>11700</v>
      </c>
      <c r="H13" s="139"/>
      <c r="I13" s="598"/>
      <c r="J13" s="27" t="s">
        <v>361</v>
      </c>
      <c r="K13" s="146">
        <v>20</v>
      </c>
      <c r="L13" s="146">
        <v>1</v>
      </c>
      <c r="M13" s="146">
        <v>158.4</v>
      </c>
      <c r="N13" s="127">
        <f t="shared" si="6"/>
        <v>3168</v>
      </c>
      <c r="O13" s="161"/>
      <c r="P13" s="226"/>
      <c r="Q13" s="123"/>
      <c r="R13" s="159"/>
      <c r="S13" s="123"/>
      <c r="T13" s="685"/>
      <c r="U13" s="686"/>
      <c r="V13" s="154"/>
    </row>
    <row r="14" spans="2:22" ht="15.2" customHeight="1" x14ac:dyDescent="0.15">
      <c r="B14" s="598"/>
      <c r="C14" s="312"/>
      <c r="D14" s="313"/>
      <c r="E14" s="34"/>
      <c r="F14" s="313"/>
      <c r="G14" s="127">
        <f>D14*F14</f>
        <v>0</v>
      </c>
      <c r="H14" s="139"/>
      <c r="I14" s="598"/>
      <c r="J14" s="352" t="s">
        <v>312</v>
      </c>
      <c r="K14" s="353">
        <v>20</v>
      </c>
      <c r="L14" s="353">
        <v>1</v>
      </c>
      <c r="M14" s="146">
        <v>158.4</v>
      </c>
      <c r="N14" s="126">
        <f t="shared" si="6"/>
        <v>3168</v>
      </c>
      <c r="O14" s="161"/>
      <c r="P14" s="226"/>
      <c r="Q14" s="123"/>
      <c r="R14" s="159"/>
      <c r="S14" s="123"/>
      <c r="T14" s="685"/>
      <c r="U14" s="686"/>
      <c r="V14" s="154"/>
    </row>
    <row r="15" spans="2:22" ht="15.2" customHeight="1" x14ac:dyDescent="0.15">
      <c r="B15" s="598"/>
      <c r="C15" s="322"/>
      <c r="D15" s="323"/>
      <c r="E15" s="324"/>
      <c r="F15" s="323"/>
      <c r="G15" s="127"/>
      <c r="H15" s="139"/>
      <c r="I15" s="598"/>
      <c r="J15" s="337"/>
      <c r="K15" s="338"/>
      <c r="L15" s="338"/>
      <c r="M15" s="362"/>
      <c r="N15" s="339">
        <f t="shared" ref="N15" si="7">K15*L15*M15</f>
        <v>0</v>
      </c>
      <c r="O15" s="161"/>
      <c r="P15" s="226"/>
      <c r="Q15" s="123"/>
      <c r="R15" s="318"/>
      <c r="S15" s="123"/>
      <c r="T15" s="325"/>
      <c r="U15" s="319"/>
      <c r="V15" s="154"/>
    </row>
    <row r="16" spans="2:22" ht="15.2" customHeight="1" thickBot="1" x14ac:dyDescent="0.2">
      <c r="B16" s="598"/>
      <c r="C16" s="27"/>
      <c r="D16" s="27"/>
      <c r="E16" s="27"/>
      <c r="F16" s="27"/>
      <c r="G16" s="127">
        <f t="shared" ref="G16" si="8">D16*F16</f>
        <v>0</v>
      </c>
      <c r="H16" s="139"/>
      <c r="I16" s="695"/>
      <c r="J16" s="227" t="s">
        <v>190</v>
      </c>
      <c r="K16" s="147">
        <f>SUM(K11:K15)</f>
        <v>98.6</v>
      </c>
      <c r="L16" s="147">
        <f>SUM(L11:L15)</f>
        <v>4</v>
      </c>
      <c r="M16" s="147"/>
      <c r="N16" s="142">
        <f>SUM(N11:N14)</f>
        <v>15618.240000000002</v>
      </c>
      <c r="O16" s="161"/>
      <c r="P16" s="226"/>
      <c r="Q16" s="123"/>
      <c r="R16" s="159"/>
      <c r="S16" s="123"/>
      <c r="T16" s="685"/>
      <c r="U16" s="686"/>
      <c r="V16" s="154"/>
    </row>
    <row r="17" spans="2:22" ht="15.2" customHeight="1" thickTop="1" thickBot="1" x14ac:dyDescent="0.2">
      <c r="B17" s="695"/>
      <c r="C17" s="130" t="s">
        <v>118</v>
      </c>
      <c r="D17" s="131"/>
      <c r="E17" s="131"/>
      <c r="F17" s="131"/>
      <c r="G17" s="132">
        <f>SUM(G12:G16)</f>
        <v>45660</v>
      </c>
      <c r="H17" s="139"/>
      <c r="I17" s="696" t="s">
        <v>145</v>
      </c>
      <c r="J17" s="27" t="s">
        <v>392</v>
      </c>
      <c r="K17" s="146">
        <v>1</v>
      </c>
      <c r="L17" s="146">
        <v>0.4</v>
      </c>
      <c r="M17" s="146">
        <v>168.4</v>
      </c>
      <c r="N17" s="127">
        <f>K17*L17*M17</f>
        <v>67.36</v>
      </c>
      <c r="O17" s="161"/>
      <c r="P17" s="226"/>
      <c r="Q17" s="123"/>
      <c r="R17" s="284"/>
      <c r="S17" s="123"/>
      <c r="T17" s="685"/>
      <c r="U17" s="686"/>
      <c r="V17" s="154"/>
    </row>
    <row r="18" spans="2:22" ht="15.2" customHeight="1" thickTop="1" x14ac:dyDescent="0.15">
      <c r="B18" s="696" t="s">
        <v>136</v>
      </c>
      <c r="C18" s="315"/>
      <c r="D18" s="315"/>
      <c r="E18" s="34"/>
      <c r="F18" s="314"/>
      <c r="G18" s="127">
        <f t="shared" ref="G18" si="9">D18*F18</f>
        <v>0</v>
      </c>
      <c r="H18" s="139"/>
      <c r="I18" s="598"/>
      <c r="J18" s="27"/>
      <c r="K18" s="146"/>
      <c r="L18" s="146"/>
      <c r="M18" s="146"/>
      <c r="N18" s="127">
        <f t="shared" ref="N18" si="10">K18*L18*M18</f>
        <v>0</v>
      </c>
      <c r="O18" s="161"/>
      <c r="P18" s="226"/>
      <c r="Q18" s="123"/>
      <c r="R18" s="284"/>
      <c r="S18" s="123"/>
      <c r="T18" s="685"/>
      <c r="U18" s="686"/>
      <c r="V18" s="154"/>
    </row>
    <row r="19" spans="2:22" ht="15.2" customHeight="1" thickBot="1" x14ac:dyDescent="0.2">
      <c r="B19" s="598"/>
      <c r="C19" s="27"/>
      <c r="D19" s="27"/>
      <c r="E19" s="27"/>
      <c r="F19" s="27"/>
      <c r="G19" s="127">
        <f t="shared" ref="G19" si="11">D19*F19</f>
        <v>0</v>
      </c>
      <c r="H19" s="139"/>
      <c r="I19" s="695"/>
      <c r="J19" s="227" t="s">
        <v>192</v>
      </c>
      <c r="K19" s="147">
        <f>SUM(K17:K18)</f>
        <v>1</v>
      </c>
      <c r="L19" s="148">
        <f>SUM(L17:L18)</f>
        <v>0.4</v>
      </c>
      <c r="M19" s="149"/>
      <c r="N19" s="142">
        <f>SUM(N17:N18)</f>
        <v>67.36</v>
      </c>
      <c r="O19" s="161"/>
      <c r="P19" s="226"/>
      <c r="Q19" s="123"/>
      <c r="R19" s="159"/>
      <c r="S19" s="123"/>
      <c r="T19" s="685"/>
      <c r="U19" s="686"/>
      <c r="V19" s="154"/>
    </row>
    <row r="20" spans="2:22" ht="15.2" customHeight="1" thickTop="1" thickBot="1" x14ac:dyDescent="0.2">
      <c r="B20" s="695"/>
      <c r="C20" s="130" t="s">
        <v>118</v>
      </c>
      <c r="D20" s="131"/>
      <c r="E20" s="131"/>
      <c r="F20" s="131"/>
      <c r="G20" s="132">
        <f>SUM(G18:G19)</f>
        <v>0</v>
      </c>
      <c r="H20" s="139"/>
      <c r="I20" s="696" t="s">
        <v>146</v>
      </c>
      <c r="J20" s="27"/>
      <c r="K20" s="146"/>
      <c r="L20" s="146"/>
      <c r="M20" s="146"/>
      <c r="N20" s="127">
        <f>K20*L20*M20</f>
        <v>0</v>
      </c>
      <c r="O20" s="161"/>
      <c r="P20" s="155" t="s">
        <v>26</v>
      </c>
      <c r="Q20" s="156"/>
      <c r="R20" s="156"/>
      <c r="S20" s="156"/>
      <c r="T20" s="698"/>
      <c r="U20" s="699"/>
      <c r="V20" s="157">
        <f>SUM(V5:V19)</f>
        <v>87614.285714285725</v>
      </c>
    </row>
    <row r="21" spans="2:22" ht="15.2" customHeight="1" thickTop="1" x14ac:dyDescent="0.15">
      <c r="B21" s="696" t="s">
        <v>137</v>
      </c>
      <c r="C21" s="27"/>
      <c r="D21" s="27"/>
      <c r="E21" s="34"/>
      <c r="F21" s="27"/>
      <c r="G21" s="127">
        <f>D21*F21</f>
        <v>0</v>
      </c>
      <c r="H21" s="139"/>
      <c r="I21" s="598"/>
      <c r="J21" s="27"/>
      <c r="K21" s="146"/>
      <c r="L21" s="146"/>
      <c r="M21" s="146"/>
      <c r="N21" s="127">
        <f t="shared" ref="N21:N22" si="12">K21*L21*M21</f>
        <v>0</v>
      </c>
      <c r="O21" s="161"/>
    </row>
    <row r="22" spans="2:22" ht="15.2" customHeight="1" thickBot="1" x14ac:dyDescent="0.2">
      <c r="B22" s="598"/>
      <c r="C22" s="27"/>
      <c r="D22" s="27"/>
      <c r="E22" s="34"/>
      <c r="F22" s="27"/>
      <c r="G22" s="127">
        <f>D22*F22</f>
        <v>0</v>
      </c>
      <c r="H22" s="139"/>
      <c r="I22" s="598"/>
      <c r="J22" s="27"/>
      <c r="K22" s="146"/>
      <c r="L22" s="146"/>
      <c r="M22" s="146"/>
      <c r="N22" s="127">
        <f t="shared" si="12"/>
        <v>0</v>
      </c>
      <c r="O22" s="161"/>
      <c r="P22" s="151" t="s">
        <v>187</v>
      </c>
    </row>
    <row r="23" spans="2:22" ht="15.2" customHeight="1" thickBot="1" x14ac:dyDescent="0.2">
      <c r="B23" s="598"/>
      <c r="C23" s="27"/>
      <c r="D23" s="27"/>
      <c r="E23" s="34"/>
      <c r="F23" s="27"/>
      <c r="G23" s="127">
        <f>D23*F23</f>
        <v>0</v>
      </c>
      <c r="H23" s="139"/>
      <c r="I23" s="695"/>
      <c r="J23" s="227" t="s">
        <v>192</v>
      </c>
      <c r="K23" s="147">
        <f>SUM(K20:K22)</f>
        <v>0</v>
      </c>
      <c r="L23" s="148">
        <f>SUM(L20:L22)</f>
        <v>0</v>
      </c>
      <c r="M23" s="149"/>
      <c r="N23" s="142">
        <f>SUM(N20:N22)</f>
        <v>0</v>
      </c>
      <c r="O23" s="161"/>
      <c r="P23" s="223" t="s">
        <v>153</v>
      </c>
      <c r="Q23" s="224" t="s">
        <v>148</v>
      </c>
      <c r="R23" s="224" t="s">
        <v>149</v>
      </c>
      <c r="S23" s="224" t="s">
        <v>193</v>
      </c>
      <c r="T23" s="224" t="s">
        <v>151</v>
      </c>
      <c r="U23" s="278" t="s">
        <v>236</v>
      </c>
      <c r="V23" s="225" t="s">
        <v>152</v>
      </c>
    </row>
    <row r="24" spans="2:22" ht="15.2" customHeight="1" thickTop="1" thickBot="1" x14ac:dyDescent="0.2">
      <c r="B24" s="697"/>
      <c r="C24" s="133" t="s">
        <v>120</v>
      </c>
      <c r="D24" s="134"/>
      <c r="E24" s="134"/>
      <c r="F24" s="141"/>
      <c r="G24" s="135">
        <f>SUM(G21:G23)</f>
        <v>0</v>
      </c>
      <c r="I24" s="696" t="s">
        <v>241</v>
      </c>
      <c r="J24" s="27"/>
      <c r="K24" s="146"/>
      <c r="L24" s="146"/>
      <c r="M24" s="146"/>
      <c r="N24" s="127">
        <f>K24*L24*M24</f>
        <v>0</v>
      </c>
      <c r="O24" s="161"/>
      <c r="P24" s="226" t="s">
        <v>371</v>
      </c>
      <c r="Q24" s="123">
        <v>1</v>
      </c>
      <c r="R24" s="335" t="s">
        <v>119</v>
      </c>
      <c r="S24" s="123">
        <v>30000</v>
      </c>
      <c r="T24" s="123">
        <v>7</v>
      </c>
      <c r="U24" s="124">
        <v>50</v>
      </c>
      <c r="V24" s="154">
        <f>Q24*S24/T24/U24*10</f>
        <v>857.14285714285711</v>
      </c>
    </row>
    <row r="25" spans="2:22" ht="15.2" customHeight="1" x14ac:dyDescent="0.15">
      <c r="H25" s="140"/>
      <c r="I25" s="598"/>
      <c r="J25" s="27"/>
      <c r="K25" s="146"/>
      <c r="L25" s="146"/>
      <c r="M25" s="146"/>
      <c r="N25" s="127">
        <f t="shared" ref="N25:N26" si="13">K25*L25*M25</f>
        <v>0</v>
      </c>
      <c r="O25" s="161"/>
      <c r="P25" s="226" t="s">
        <v>330</v>
      </c>
      <c r="Q25" s="123">
        <v>5</v>
      </c>
      <c r="R25" s="335" t="s">
        <v>119</v>
      </c>
      <c r="S25" s="123">
        <v>1000</v>
      </c>
      <c r="T25" s="123">
        <v>5</v>
      </c>
      <c r="U25" s="124">
        <v>50</v>
      </c>
      <c r="V25" s="154">
        <f t="shared" ref="V25:V26" si="14">Q25*S25/T25/U25*10</f>
        <v>200</v>
      </c>
    </row>
    <row r="26" spans="2:22" ht="15.2" customHeight="1" thickBot="1" x14ac:dyDescent="0.2">
      <c r="B26" s="3" t="s">
        <v>194</v>
      </c>
      <c r="C26" s="3"/>
      <c r="D26" s="30"/>
      <c r="E26" s="3"/>
      <c r="F26" s="30"/>
      <c r="G26" s="31"/>
      <c r="H26" s="138"/>
      <c r="I26" s="598"/>
      <c r="J26" s="27"/>
      <c r="K26" s="146"/>
      <c r="L26" s="146"/>
      <c r="M26" s="146"/>
      <c r="N26" s="127">
        <f t="shared" si="13"/>
        <v>0</v>
      </c>
      <c r="O26" s="161"/>
      <c r="P26" s="226" t="s">
        <v>303</v>
      </c>
      <c r="Q26" s="123">
        <v>5</v>
      </c>
      <c r="R26" s="335" t="s">
        <v>119</v>
      </c>
      <c r="S26" s="123">
        <v>1000</v>
      </c>
      <c r="T26" s="123">
        <v>5</v>
      </c>
      <c r="U26" s="124">
        <v>50</v>
      </c>
      <c r="V26" s="154">
        <f t="shared" si="14"/>
        <v>200</v>
      </c>
    </row>
    <row r="27" spans="2:22" ht="15.2" customHeight="1" thickBot="1" x14ac:dyDescent="0.2">
      <c r="B27" s="222" t="s">
        <v>72</v>
      </c>
      <c r="C27" s="137" t="s">
        <v>111</v>
      </c>
      <c r="D27" s="137" t="s">
        <v>112</v>
      </c>
      <c r="E27" s="137" t="s">
        <v>113</v>
      </c>
      <c r="F27" s="137" t="s">
        <v>21</v>
      </c>
      <c r="G27" s="125" t="s">
        <v>114</v>
      </c>
      <c r="H27" s="139"/>
      <c r="I27" s="695"/>
      <c r="J27" s="227" t="s">
        <v>190</v>
      </c>
      <c r="K27" s="147">
        <f>SUM(K24:K26)</f>
        <v>0</v>
      </c>
      <c r="L27" s="148">
        <f>SUM(L24:L26)</f>
        <v>0</v>
      </c>
      <c r="M27" s="149"/>
      <c r="N27" s="142">
        <f>SUM(N24:N26)</f>
        <v>0</v>
      </c>
      <c r="O27" s="161"/>
      <c r="P27" s="226" t="s">
        <v>304</v>
      </c>
      <c r="Q27" s="123">
        <v>1</v>
      </c>
      <c r="R27" s="335" t="s">
        <v>80</v>
      </c>
      <c r="S27" s="123">
        <v>79000</v>
      </c>
      <c r="T27" s="123">
        <v>7</v>
      </c>
      <c r="U27" s="124">
        <v>50</v>
      </c>
      <c r="V27" s="154">
        <f t="shared" ref="V27:V30" si="15">Q27*S27/T27/U27*10</f>
        <v>2257.1428571428573</v>
      </c>
    </row>
    <row r="28" spans="2:22" ht="15.2" customHeight="1" thickTop="1" x14ac:dyDescent="0.15">
      <c r="B28" s="597" t="s">
        <v>27</v>
      </c>
      <c r="C28" s="27" t="s">
        <v>412</v>
      </c>
      <c r="D28" s="57">
        <v>0.4</v>
      </c>
      <c r="E28" s="34" t="s">
        <v>294</v>
      </c>
      <c r="F28" s="27">
        <v>4743</v>
      </c>
      <c r="G28" s="126">
        <f t="shared" ref="G28:G37" si="16">D28*F28</f>
        <v>1897.2</v>
      </c>
      <c r="H28" s="139"/>
      <c r="I28" s="696" t="s">
        <v>142</v>
      </c>
      <c r="J28" s="27" t="s">
        <v>297</v>
      </c>
      <c r="K28" s="146">
        <v>432</v>
      </c>
      <c r="L28" s="146">
        <v>0.8</v>
      </c>
      <c r="M28" s="146">
        <v>14</v>
      </c>
      <c r="N28" s="127">
        <f>K28*L28*M28</f>
        <v>4838.4000000000005</v>
      </c>
      <c r="O28" s="161"/>
      <c r="P28" s="226" t="s">
        <v>346</v>
      </c>
      <c r="Q28" s="123">
        <v>1</v>
      </c>
      <c r="R28" s="356" t="s">
        <v>347</v>
      </c>
      <c r="S28" s="123">
        <v>55000</v>
      </c>
      <c r="T28" s="123">
        <v>7</v>
      </c>
      <c r="U28" s="288">
        <v>50</v>
      </c>
      <c r="V28" s="154">
        <f t="shared" si="15"/>
        <v>1571.4285714285713</v>
      </c>
    </row>
    <row r="29" spans="2:22" ht="15.2" customHeight="1" x14ac:dyDescent="0.15">
      <c r="B29" s="598"/>
      <c r="C29" s="315"/>
      <c r="D29" s="315"/>
      <c r="E29" s="34"/>
      <c r="F29" s="315"/>
      <c r="G29" s="127">
        <f t="shared" si="16"/>
        <v>0</v>
      </c>
      <c r="H29" s="139"/>
      <c r="I29" s="598"/>
      <c r="J29" s="27" t="s">
        <v>367</v>
      </c>
      <c r="K29" s="146">
        <v>83</v>
      </c>
      <c r="L29" s="146">
        <v>0.5</v>
      </c>
      <c r="M29" s="146">
        <v>14</v>
      </c>
      <c r="N29" s="127">
        <f t="shared" ref="N29:N30" si="17">K29*L29*M29</f>
        <v>581</v>
      </c>
      <c r="O29" s="29"/>
      <c r="P29" s="226" t="s">
        <v>373</v>
      </c>
      <c r="Q29" s="123">
        <v>5</v>
      </c>
      <c r="R29" s="364" t="s">
        <v>374</v>
      </c>
      <c r="S29" s="123">
        <v>900</v>
      </c>
      <c r="T29" s="123">
        <v>5</v>
      </c>
      <c r="U29" s="288">
        <v>50</v>
      </c>
      <c r="V29" s="154">
        <f t="shared" si="15"/>
        <v>180</v>
      </c>
    </row>
    <row r="30" spans="2:22" ht="15.2" customHeight="1" x14ac:dyDescent="0.15">
      <c r="B30" s="598"/>
      <c r="C30" s="27"/>
      <c r="D30" s="27"/>
      <c r="E30" s="34"/>
      <c r="F30" s="27"/>
      <c r="G30" s="127">
        <f t="shared" si="16"/>
        <v>0</v>
      </c>
      <c r="H30" s="139"/>
      <c r="I30" s="598"/>
      <c r="J30" s="27"/>
      <c r="K30" s="146"/>
      <c r="L30" s="146"/>
      <c r="M30" s="146"/>
      <c r="N30" s="127">
        <f t="shared" si="17"/>
        <v>0</v>
      </c>
      <c r="P30" s="226" t="s">
        <v>375</v>
      </c>
      <c r="Q30" s="123">
        <v>2</v>
      </c>
      <c r="R30" s="364" t="s">
        <v>376</v>
      </c>
      <c r="S30" s="123">
        <v>4000</v>
      </c>
      <c r="T30" s="123">
        <v>7</v>
      </c>
      <c r="U30" s="124">
        <v>50</v>
      </c>
      <c r="V30" s="154">
        <f t="shared" si="15"/>
        <v>228.57142857142858</v>
      </c>
    </row>
    <row r="31" spans="2:22" ht="15.2" customHeight="1" thickBot="1" x14ac:dyDescent="0.2">
      <c r="B31" s="598"/>
      <c r="C31" s="27"/>
      <c r="D31" s="27"/>
      <c r="E31" s="34"/>
      <c r="F31" s="27"/>
      <c r="G31" s="127">
        <f t="shared" si="16"/>
        <v>0</v>
      </c>
      <c r="H31" s="139"/>
      <c r="I31" s="697"/>
      <c r="J31" s="228" t="s">
        <v>195</v>
      </c>
      <c r="K31" s="150">
        <f>SUM(K28:K30)</f>
        <v>515</v>
      </c>
      <c r="L31" s="152">
        <f>SUM(L28:L30)</f>
        <v>1.3</v>
      </c>
      <c r="M31" s="153"/>
      <c r="N31" s="144">
        <f>SUM(N28:N30)</f>
        <v>5419.4000000000005</v>
      </c>
      <c r="P31" s="226"/>
      <c r="Q31" s="123"/>
      <c r="R31" s="159"/>
      <c r="S31" s="123"/>
      <c r="T31" s="123"/>
      <c r="U31" s="124"/>
      <c r="V31" s="154"/>
    </row>
    <row r="32" spans="2:22" ht="15.2" customHeight="1" x14ac:dyDescent="0.15">
      <c r="B32" s="598"/>
      <c r="C32" s="289"/>
      <c r="D32" s="289"/>
      <c r="E32" s="34"/>
      <c r="F32" s="289"/>
      <c r="G32" s="127">
        <f t="shared" si="16"/>
        <v>0</v>
      </c>
      <c r="H32" s="139"/>
      <c r="I32" s="118"/>
      <c r="J32" s="118"/>
      <c r="K32" s="118"/>
      <c r="L32" s="118"/>
      <c r="M32" s="118"/>
      <c r="N32" s="118"/>
      <c r="P32" s="226"/>
      <c r="Q32" s="123"/>
      <c r="R32" s="159"/>
      <c r="S32" s="123"/>
      <c r="T32" s="123"/>
      <c r="U32" s="124"/>
      <c r="V32" s="154"/>
    </row>
    <row r="33" spans="2:22" ht="15.2" customHeight="1" thickBot="1" x14ac:dyDescent="0.2">
      <c r="B33" s="598"/>
      <c r="C33" s="289"/>
      <c r="D33" s="289"/>
      <c r="E33" s="34"/>
      <c r="F33" s="289"/>
      <c r="G33" s="127">
        <f t="shared" si="16"/>
        <v>0</v>
      </c>
      <c r="H33" s="139"/>
      <c r="I33" s="112" t="s">
        <v>185</v>
      </c>
      <c r="J33" s="105"/>
      <c r="K33" s="105"/>
      <c r="L33" s="105"/>
      <c r="M33" s="105"/>
      <c r="P33" s="226"/>
      <c r="Q33" s="123"/>
      <c r="R33" s="159"/>
      <c r="S33" s="123"/>
      <c r="T33" s="123"/>
      <c r="U33" s="124"/>
      <c r="V33" s="154"/>
    </row>
    <row r="34" spans="2:22" ht="15.2" customHeight="1" thickBot="1" x14ac:dyDescent="0.2">
      <c r="B34" s="598"/>
      <c r="C34" s="27"/>
      <c r="D34" s="27"/>
      <c r="E34" s="34"/>
      <c r="F34" s="27"/>
      <c r="G34" s="127">
        <f t="shared" si="16"/>
        <v>0</v>
      </c>
      <c r="H34" s="139"/>
      <c r="I34" s="209" t="s">
        <v>172</v>
      </c>
      <c r="J34" s="382" t="s">
        <v>3</v>
      </c>
      <c r="K34" s="712" t="s">
        <v>173</v>
      </c>
      <c r="L34" s="713"/>
      <c r="M34" s="383" t="s">
        <v>236</v>
      </c>
      <c r="N34" s="384" t="s">
        <v>196</v>
      </c>
      <c r="P34" s="229" t="s">
        <v>177</v>
      </c>
      <c r="Q34" s="156"/>
      <c r="R34" s="156"/>
      <c r="S34" s="156"/>
      <c r="T34" s="156"/>
      <c r="U34" s="158"/>
      <c r="V34" s="157">
        <f>SUM(V24:V33)</f>
        <v>5494.2857142857147</v>
      </c>
    </row>
    <row r="35" spans="2:22" ht="15.2" customHeight="1" x14ac:dyDescent="0.15">
      <c r="B35" s="598"/>
      <c r="C35" s="27"/>
      <c r="D35" s="27"/>
      <c r="E35" s="34"/>
      <c r="F35" s="27"/>
      <c r="G35" s="127">
        <f t="shared" si="16"/>
        <v>0</v>
      </c>
      <c r="H35" s="139"/>
      <c r="I35" s="703" t="s">
        <v>0</v>
      </c>
      <c r="J35" s="136" t="s">
        <v>322</v>
      </c>
      <c r="K35" s="702">
        <v>1296000</v>
      </c>
      <c r="L35" s="702"/>
      <c r="M35" s="378">
        <v>50</v>
      </c>
      <c r="N35" s="217">
        <f>+K35/M35*10*0.014*0.3</f>
        <v>1088.6400000000001</v>
      </c>
    </row>
    <row r="36" spans="2:22" ht="15.2" customHeight="1" thickBot="1" x14ac:dyDescent="0.2">
      <c r="B36" s="598"/>
      <c r="C36" s="27"/>
      <c r="D36" s="27"/>
      <c r="E36" s="34"/>
      <c r="F36" s="27"/>
      <c r="G36" s="127">
        <f t="shared" si="16"/>
        <v>0</v>
      </c>
      <c r="H36" s="139"/>
      <c r="I36" s="704"/>
      <c r="J36" s="136" t="s">
        <v>323</v>
      </c>
      <c r="K36" s="702">
        <f>'６　固定資本装備と減価償却費'!G6</f>
        <v>2160000</v>
      </c>
      <c r="L36" s="702"/>
      <c r="M36" s="378">
        <v>50</v>
      </c>
      <c r="N36" s="217">
        <f>+K36/M36*10*0.014*0.3</f>
        <v>1814.3999999999999</v>
      </c>
      <c r="P36" s="112" t="s">
        <v>178</v>
      </c>
      <c r="Q36" s="105"/>
      <c r="R36" s="105"/>
      <c r="S36" s="105"/>
      <c r="T36" s="105"/>
    </row>
    <row r="37" spans="2:22" ht="15.2" customHeight="1" x14ac:dyDescent="0.15">
      <c r="B37" s="598"/>
      <c r="C37" s="27"/>
      <c r="D37" s="27"/>
      <c r="E37" s="34"/>
      <c r="F37" s="27"/>
      <c r="G37" s="127">
        <f t="shared" si="16"/>
        <v>0</v>
      </c>
      <c r="H37" s="139"/>
      <c r="I37" s="704"/>
      <c r="J37" s="136"/>
      <c r="K37" s="702"/>
      <c r="L37" s="702"/>
      <c r="M37" s="378"/>
      <c r="N37" s="217"/>
      <c r="O37" s="151"/>
      <c r="P37" s="209" t="s">
        <v>171</v>
      </c>
      <c r="Q37" s="714" t="s">
        <v>179</v>
      </c>
      <c r="R37" s="714"/>
      <c r="S37" s="216" t="s">
        <v>182</v>
      </c>
      <c r="T37" s="216" t="s">
        <v>181</v>
      </c>
      <c r="U37" s="279" t="s">
        <v>236</v>
      </c>
      <c r="V37" s="230" t="s">
        <v>196</v>
      </c>
    </row>
    <row r="38" spans="2:22" ht="15.2" customHeight="1" thickBot="1" x14ac:dyDescent="0.2">
      <c r="B38" s="695"/>
      <c r="C38" s="128" t="s">
        <v>117</v>
      </c>
      <c r="D38" s="128"/>
      <c r="E38" s="128"/>
      <c r="F38" s="128"/>
      <c r="G38" s="129">
        <f>SUM(G28:G37)</f>
        <v>1897.2</v>
      </c>
      <c r="H38" s="139"/>
      <c r="I38" s="704"/>
      <c r="J38" s="136"/>
      <c r="K38" s="702"/>
      <c r="L38" s="702"/>
      <c r="M38" s="378"/>
      <c r="N38" s="217"/>
      <c r="O38" s="151"/>
      <c r="P38" s="683" t="s">
        <v>180</v>
      </c>
      <c r="Q38" s="213" t="s">
        <v>184</v>
      </c>
      <c r="R38" s="233" t="s">
        <v>378</v>
      </c>
      <c r="S38" s="341">
        <f>25000*U38/10</f>
        <v>125000</v>
      </c>
      <c r="T38" s="234">
        <v>1</v>
      </c>
      <c r="U38" s="214">
        <v>50</v>
      </c>
      <c r="V38" s="217">
        <f t="shared" ref="V38" si="18">+S38*T38/U38*10</f>
        <v>25000</v>
      </c>
    </row>
    <row r="39" spans="2:22" ht="15.2" customHeight="1" thickTop="1" x14ac:dyDescent="0.15">
      <c r="B39" s="696" t="s">
        <v>138</v>
      </c>
      <c r="C39" s="27" t="s">
        <v>413</v>
      </c>
      <c r="D39" s="57">
        <v>0.8</v>
      </c>
      <c r="E39" s="34" t="s">
        <v>294</v>
      </c>
      <c r="F39" s="27">
        <v>3795</v>
      </c>
      <c r="G39" s="126">
        <f t="shared" ref="G39:G40" si="19">D39*F39</f>
        <v>3036</v>
      </c>
      <c r="H39" s="139"/>
      <c r="I39" s="704"/>
      <c r="J39" s="136"/>
      <c r="K39" s="702"/>
      <c r="L39" s="702"/>
      <c r="M39" s="378"/>
      <c r="N39" s="217"/>
      <c r="O39" s="151"/>
      <c r="P39" s="681"/>
      <c r="Q39" s="213"/>
      <c r="R39" s="233"/>
      <c r="S39" s="214"/>
      <c r="T39" s="234"/>
      <c r="U39" s="214"/>
      <c r="V39" s="217"/>
    </row>
    <row r="40" spans="2:22" ht="15.2" customHeight="1" x14ac:dyDescent="0.15">
      <c r="B40" s="598"/>
      <c r="C40" s="27" t="s">
        <v>414</v>
      </c>
      <c r="D40" s="57">
        <v>0.8</v>
      </c>
      <c r="E40" s="34" t="s">
        <v>294</v>
      </c>
      <c r="F40" s="27">
        <v>11101</v>
      </c>
      <c r="G40" s="127">
        <f t="shared" si="19"/>
        <v>8880.8000000000011</v>
      </c>
      <c r="H40" s="139"/>
      <c r="I40" s="704"/>
      <c r="J40" s="136"/>
      <c r="K40" s="702"/>
      <c r="L40" s="702"/>
      <c r="M40" s="378"/>
      <c r="N40" s="217"/>
      <c r="O40" s="151"/>
      <c r="P40" s="681"/>
      <c r="Q40" s="213"/>
      <c r="R40" s="233"/>
      <c r="S40" s="214"/>
      <c r="T40" s="234"/>
      <c r="U40" s="214"/>
      <c r="V40" s="217"/>
    </row>
    <row r="41" spans="2:22" ht="15.2" customHeight="1" x14ac:dyDescent="0.15">
      <c r="B41" s="598"/>
      <c r="C41" s="27" t="s">
        <v>415</v>
      </c>
      <c r="D41" s="27">
        <v>2</v>
      </c>
      <c r="E41" s="34" t="s">
        <v>291</v>
      </c>
      <c r="F41" s="27">
        <v>3082</v>
      </c>
      <c r="G41" s="127">
        <f t="shared" ref="G41:G47" si="20">D41*F41</f>
        <v>6164</v>
      </c>
      <c r="H41" s="139"/>
      <c r="I41" s="704"/>
      <c r="J41" s="136"/>
      <c r="K41" s="702"/>
      <c r="L41" s="702"/>
      <c r="M41" s="378"/>
      <c r="N41" s="217"/>
      <c r="O41" s="151"/>
      <c r="P41" s="681"/>
      <c r="Q41" s="213"/>
      <c r="R41" s="233"/>
      <c r="S41" s="214"/>
      <c r="T41" s="234"/>
      <c r="U41" s="214"/>
      <c r="V41" s="217"/>
    </row>
    <row r="42" spans="2:22" ht="15.2" customHeight="1" thickBot="1" x14ac:dyDescent="0.2">
      <c r="B42" s="598"/>
      <c r="C42" s="289"/>
      <c r="D42" s="289"/>
      <c r="E42" s="34"/>
      <c r="F42" s="289"/>
      <c r="G42" s="127">
        <f t="shared" si="20"/>
        <v>0</v>
      </c>
      <c r="H42" s="139"/>
      <c r="I42" s="705"/>
      <c r="J42" s="210" t="s">
        <v>118</v>
      </c>
      <c r="K42" s="706"/>
      <c r="L42" s="707"/>
      <c r="M42" s="211"/>
      <c r="N42" s="215">
        <f>SUM(N35:N41)</f>
        <v>2903.04</v>
      </c>
      <c r="O42" s="151"/>
      <c r="P42" s="681"/>
      <c r="Q42" s="213"/>
      <c r="R42" s="233"/>
      <c r="S42" s="214"/>
      <c r="T42" s="234"/>
      <c r="U42" s="214"/>
      <c r="V42" s="217"/>
    </row>
    <row r="43" spans="2:22" ht="15.2" customHeight="1" thickTop="1" x14ac:dyDescent="0.15">
      <c r="B43" s="598"/>
      <c r="C43" s="289"/>
      <c r="D43" s="289"/>
      <c r="E43" s="34"/>
      <c r="F43" s="289"/>
      <c r="G43" s="127">
        <f t="shared" si="20"/>
        <v>0</v>
      </c>
      <c r="H43" s="139"/>
      <c r="I43" s="715" t="s">
        <v>174</v>
      </c>
      <c r="J43" s="340" t="s">
        <v>188</v>
      </c>
      <c r="K43" s="727">
        <v>4100</v>
      </c>
      <c r="L43" s="727"/>
      <c r="M43" s="377">
        <v>50</v>
      </c>
      <c r="N43" s="231">
        <v>4100</v>
      </c>
      <c r="O43" s="151"/>
      <c r="P43" s="681"/>
      <c r="Q43" s="213"/>
      <c r="R43" s="233"/>
      <c r="S43" s="214"/>
      <c r="T43" s="234"/>
      <c r="U43" s="214"/>
      <c r="V43" s="217"/>
    </row>
    <row r="44" spans="2:22" ht="15.2" customHeight="1" thickBot="1" x14ac:dyDescent="0.2">
      <c r="B44" s="598"/>
      <c r="C44" s="27"/>
      <c r="D44" s="27"/>
      <c r="E44" s="34"/>
      <c r="F44" s="27"/>
      <c r="G44" s="127">
        <f t="shared" si="20"/>
        <v>0</v>
      </c>
      <c r="H44" s="139"/>
      <c r="I44" s="716"/>
      <c r="J44" s="213"/>
      <c r="K44" s="702"/>
      <c r="L44" s="702"/>
      <c r="M44" s="378"/>
      <c r="N44" s="217"/>
      <c r="O44" s="151"/>
      <c r="P44" s="684"/>
      <c r="Q44" s="218" t="s">
        <v>183</v>
      </c>
      <c r="R44" s="219"/>
      <c r="S44" s="219"/>
      <c r="T44" s="219"/>
      <c r="U44" s="219"/>
      <c r="V44" s="220">
        <f>SUM(V38:V43)</f>
        <v>25000</v>
      </c>
    </row>
    <row r="45" spans="2:22" ht="15.2" customHeight="1" thickTop="1" x14ac:dyDescent="0.15">
      <c r="B45" s="598"/>
      <c r="C45" s="27"/>
      <c r="D45" s="27"/>
      <c r="E45" s="34"/>
      <c r="F45" s="27"/>
      <c r="G45" s="127">
        <f t="shared" si="20"/>
        <v>0</v>
      </c>
      <c r="H45" s="139"/>
      <c r="I45" s="716"/>
      <c r="J45" s="136"/>
      <c r="K45" s="702"/>
      <c r="L45" s="702"/>
      <c r="M45" s="378"/>
      <c r="N45" s="217"/>
      <c r="O45" s="151"/>
      <c r="P45" s="680" t="s">
        <v>189</v>
      </c>
      <c r="Q45" s="677" t="s">
        <v>197</v>
      </c>
      <c r="R45" s="235" t="s">
        <v>188</v>
      </c>
      <c r="S45" s="342">
        <v>15600</v>
      </c>
      <c r="T45" s="234">
        <v>0.5</v>
      </c>
      <c r="U45" s="213">
        <v>50</v>
      </c>
      <c r="V45" s="217">
        <f t="shared" ref="V45" si="21">+S45*T45/U45*10</f>
        <v>1560</v>
      </c>
    </row>
    <row r="46" spans="2:22" ht="15.2" customHeight="1" thickBot="1" x14ac:dyDescent="0.2">
      <c r="B46" s="598"/>
      <c r="C46" s="27"/>
      <c r="D46" s="27"/>
      <c r="E46" s="27"/>
      <c r="F46" s="27"/>
      <c r="G46" s="127">
        <f t="shared" si="20"/>
        <v>0</v>
      </c>
      <c r="H46" s="139"/>
      <c r="I46" s="726"/>
      <c r="J46" s="210" t="s">
        <v>118</v>
      </c>
      <c r="K46" s="706"/>
      <c r="L46" s="707"/>
      <c r="M46" s="211"/>
      <c r="N46" s="215">
        <f>SUM(N43:N45)</f>
        <v>4100</v>
      </c>
      <c r="O46" s="151"/>
      <c r="P46" s="681"/>
      <c r="Q46" s="678"/>
      <c r="R46" s="235"/>
      <c r="S46" s="213"/>
      <c r="T46" s="234"/>
      <c r="U46" s="213"/>
      <c r="V46" s="217"/>
    </row>
    <row r="47" spans="2:22" ht="15.2" customHeight="1" thickTop="1" x14ac:dyDescent="0.15">
      <c r="B47" s="598"/>
      <c r="C47" s="27"/>
      <c r="D47" s="27"/>
      <c r="E47" s="27"/>
      <c r="F47" s="27"/>
      <c r="G47" s="127">
        <f t="shared" si="20"/>
        <v>0</v>
      </c>
      <c r="H47" s="139"/>
      <c r="I47" s="715" t="s">
        <v>175</v>
      </c>
      <c r="J47" s="212"/>
      <c r="K47" s="725"/>
      <c r="L47" s="725"/>
      <c r="M47" s="377"/>
      <c r="N47" s="231"/>
      <c r="O47" s="151"/>
      <c r="P47" s="681"/>
      <c r="Q47" s="678"/>
      <c r="R47" s="235"/>
      <c r="S47" s="213"/>
      <c r="T47" s="213"/>
      <c r="U47" s="136"/>
      <c r="V47" s="217"/>
    </row>
    <row r="48" spans="2:22" ht="15.2" customHeight="1" x14ac:dyDescent="0.15">
      <c r="B48" s="598"/>
      <c r="C48" s="27"/>
      <c r="D48" s="27"/>
      <c r="E48" s="27"/>
      <c r="F48" s="27"/>
      <c r="G48" s="127">
        <f t="shared" ref="G48:G52" si="22">D48*F48</f>
        <v>0</v>
      </c>
      <c r="H48" s="139"/>
      <c r="I48" s="716"/>
      <c r="J48" s="213"/>
      <c r="K48" s="702"/>
      <c r="L48" s="702"/>
      <c r="M48" s="378"/>
      <c r="N48" s="217"/>
      <c r="O48" s="151"/>
      <c r="P48" s="681"/>
      <c r="Q48" s="678"/>
      <c r="R48" s="235"/>
      <c r="S48" s="213"/>
      <c r="T48" s="234"/>
      <c r="U48" s="213"/>
      <c r="V48" s="217"/>
    </row>
    <row r="49" spans="2:22" ht="15.2" customHeight="1" thickBot="1" x14ac:dyDescent="0.2">
      <c r="B49" s="695"/>
      <c r="C49" s="130" t="s">
        <v>118</v>
      </c>
      <c r="D49" s="131"/>
      <c r="E49" s="131"/>
      <c r="F49" s="131"/>
      <c r="G49" s="132">
        <f>SUM(G39:G48)</f>
        <v>18080.800000000003</v>
      </c>
      <c r="H49" s="139"/>
      <c r="I49" s="716"/>
      <c r="J49" s="136"/>
      <c r="K49" s="702"/>
      <c r="L49" s="702"/>
      <c r="M49" s="378"/>
      <c r="N49" s="217"/>
      <c r="O49" s="151"/>
      <c r="P49" s="681"/>
      <c r="Q49" s="679"/>
      <c r="R49" s="235"/>
      <c r="S49" s="213"/>
      <c r="T49" s="213"/>
      <c r="U49" s="136"/>
      <c r="V49" s="236"/>
    </row>
    <row r="50" spans="2:22" ht="15.2" customHeight="1" thickTop="1" thickBot="1" x14ac:dyDescent="0.2">
      <c r="B50" s="696" t="s">
        <v>29</v>
      </c>
      <c r="C50" s="27" t="s">
        <v>413</v>
      </c>
      <c r="D50" s="361">
        <v>0.25</v>
      </c>
      <c r="E50" s="34" t="s">
        <v>119</v>
      </c>
      <c r="F50" s="27">
        <v>5861</v>
      </c>
      <c r="G50" s="127">
        <f t="shared" si="22"/>
        <v>1465.25</v>
      </c>
      <c r="H50" s="139"/>
      <c r="I50" s="726"/>
      <c r="J50" s="210" t="s">
        <v>118</v>
      </c>
      <c r="K50" s="706"/>
      <c r="L50" s="707"/>
      <c r="M50" s="211"/>
      <c r="N50" s="215">
        <f>SUM(N47:N49)</f>
        <v>0</v>
      </c>
      <c r="O50" s="151"/>
      <c r="P50" s="681"/>
      <c r="Q50" s="218" t="s">
        <v>183</v>
      </c>
      <c r="R50" s="219"/>
      <c r="S50" s="219"/>
      <c r="T50" s="219"/>
      <c r="U50" s="219"/>
      <c r="V50" s="220">
        <f>SUM(V45:V49)</f>
        <v>1560</v>
      </c>
    </row>
    <row r="51" spans="2:22" ht="15.2" customHeight="1" thickTop="1" x14ac:dyDescent="0.15">
      <c r="B51" s="598"/>
      <c r="C51" s="27"/>
      <c r="D51" s="27"/>
      <c r="E51" s="27"/>
      <c r="F51" s="27"/>
      <c r="G51" s="127">
        <f t="shared" si="22"/>
        <v>0</v>
      </c>
      <c r="H51" s="139"/>
      <c r="I51" s="715" t="s">
        <v>176</v>
      </c>
      <c r="J51" s="380" t="s">
        <v>188</v>
      </c>
      <c r="K51" s="717">
        <v>5000</v>
      </c>
      <c r="L51" s="718"/>
      <c r="M51" s="381">
        <v>50</v>
      </c>
      <c r="N51" s="363">
        <f>+K51/M51*10</f>
        <v>1000</v>
      </c>
      <c r="O51" s="151"/>
      <c r="P51" s="681"/>
      <c r="Q51" s="677" t="s">
        <v>198</v>
      </c>
      <c r="R51" s="235" t="s">
        <v>188</v>
      </c>
      <c r="S51" s="342">
        <v>25000</v>
      </c>
      <c r="T51" s="234">
        <v>0.5</v>
      </c>
      <c r="U51" s="213">
        <v>50</v>
      </c>
      <c r="V51" s="217">
        <f t="shared" ref="V51" si="23">+S51*T51/U51*10</f>
        <v>2500</v>
      </c>
    </row>
    <row r="52" spans="2:22" ht="15.2" customHeight="1" x14ac:dyDescent="0.15">
      <c r="B52" s="598"/>
      <c r="C52" s="27"/>
      <c r="D52" s="27"/>
      <c r="E52" s="27"/>
      <c r="F52" s="27"/>
      <c r="G52" s="127">
        <f t="shared" si="22"/>
        <v>0</v>
      </c>
      <c r="H52" s="139"/>
      <c r="I52" s="716"/>
      <c r="J52" s="378"/>
      <c r="K52" s="710"/>
      <c r="L52" s="711"/>
      <c r="M52" s="378"/>
      <c r="N52" s="217"/>
      <c r="O52" s="151"/>
      <c r="P52" s="681"/>
      <c r="Q52" s="678"/>
      <c r="R52" s="235"/>
      <c r="S52" s="213"/>
      <c r="T52" s="234"/>
      <c r="U52" s="213"/>
      <c r="V52" s="217"/>
    </row>
    <row r="53" spans="2:22" ht="14.25" thickBot="1" x14ac:dyDescent="0.2">
      <c r="B53" s="695"/>
      <c r="C53" s="130" t="s">
        <v>118</v>
      </c>
      <c r="D53" s="131"/>
      <c r="E53" s="131"/>
      <c r="F53" s="131"/>
      <c r="G53" s="132">
        <f>SUM(G50:G52)</f>
        <v>1465.25</v>
      </c>
      <c r="I53" s="716"/>
      <c r="J53" s="213"/>
      <c r="K53" s="719"/>
      <c r="L53" s="720"/>
      <c r="M53" s="221"/>
      <c r="N53" s="217"/>
      <c r="O53" s="151"/>
      <c r="P53" s="681"/>
      <c r="Q53" s="678"/>
      <c r="R53" s="235"/>
      <c r="S53" s="213"/>
      <c r="T53" s="213"/>
      <c r="U53" s="136"/>
      <c r="V53" s="217"/>
    </row>
    <row r="54" spans="2:22" ht="14.25" thickTop="1" x14ac:dyDescent="0.15">
      <c r="B54" s="696" t="s">
        <v>140</v>
      </c>
      <c r="C54" s="27"/>
      <c r="D54" s="27"/>
      <c r="E54" s="34"/>
      <c r="F54" s="27"/>
      <c r="G54" s="127">
        <f>D54*F54</f>
        <v>0</v>
      </c>
      <c r="I54" s="716"/>
      <c r="J54" s="378"/>
      <c r="K54" s="721"/>
      <c r="L54" s="722"/>
      <c r="M54" s="221"/>
      <c r="N54" s="217"/>
      <c r="O54" s="151"/>
      <c r="P54" s="681"/>
      <c r="Q54" s="678"/>
      <c r="R54" s="235"/>
      <c r="S54" s="213"/>
      <c r="T54" s="234"/>
      <c r="U54" s="213"/>
      <c r="V54" s="217"/>
    </row>
    <row r="55" spans="2:22" x14ac:dyDescent="0.15">
      <c r="B55" s="598"/>
      <c r="C55" s="27"/>
      <c r="D55" s="27"/>
      <c r="E55" s="34"/>
      <c r="F55" s="27"/>
      <c r="G55" s="127">
        <f>D55*F55</f>
        <v>0</v>
      </c>
      <c r="I55" s="716"/>
      <c r="J55" s="213"/>
      <c r="K55" s="719"/>
      <c r="L55" s="720"/>
      <c r="M55" s="221"/>
      <c r="N55" s="232"/>
      <c r="O55" s="151"/>
      <c r="P55" s="681"/>
      <c r="Q55" s="679"/>
      <c r="R55" s="235"/>
      <c r="S55" s="213"/>
      <c r="T55" s="213"/>
      <c r="U55" s="136"/>
      <c r="V55" s="236"/>
    </row>
    <row r="56" spans="2:22" x14ac:dyDescent="0.15">
      <c r="B56" s="598"/>
      <c r="C56" s="27"/>
      <c r="D56" s="27"/>
      <c r="E56" s="34"/>
      <c r="F56" s="27"/>
      <c r="G56" s="127">
        <f>D56*F56</f>
        <v>0</v>
      </c>
      <c r="I56" s="703"/>
      <c r="J56" s="385" t="s">
        <v>118</v>
      </c>
      <c r="K56" s="723"/>
      <c r="L56" s="724"/>
      <c r="M56" s="386"/>
      <c r="N56" s="387">
        <f>SUM(N51:N55)</f>
        <v>1000</v>
      </c>
      <c r="O56" s="151"/>
      <c r="P56" s="682"/>
      <c r="Q56" s="239" t="s">
        <v>183</v>
      </c>
      <c r="R56" s="240"/>
      <c r="S56" s="240"/>
      <c r="T56" s="240"/>
      <c r="U56" s="240"/>
      <c r="V56" s="241">
        <f>SUM(V51:V55)</f>
        <v>2500</v>
      </c>
    </row>
    <row r="57" spans="2:22" ht="14.25" thickBot="1" x14ac:dyDescent="0.2">
      <c r="B57" s="697"/>
      <c r="C57" s="133" t="s">
        <v>120</v>
      </c>
      <c r="D57" s="134"/>
      <c r="E57" s="134"/>
      <c r="F57" s="134"/>
      <c r="G57" s="135">
        <f>SUM(G54:G56)</f>
        <v>0</v>
      </c>
      <c r="I57" s="700" t="s">
        <v>177</v>
      </c>
      <c r="J57" s="701"/>
      <c r="K57" s="708"/>
      <c r="L57" s="709"/>
      <c r="M57" s="388"/>
      <c r="N57" s="389">
        <f>SUM(N42,N46,N50,N56)</f>
        <v>8003.04</v>
      </c>
      <c r="O57" s="151"/>
      <c r="P57" s="675" t="s">
        <v>177</v>
      </c>
      <c r="Q57" s="676"/>
      <c r="R57" s="237"/>
      <c r="S57" s="237"/>
      <c r="T57" s="237"/>
      <c r="U57" s="237"/>
      <c r="V57" s="238">
        <f>SUM(V44,V50,V56)</f>
        <v>29060</v>
      </c>
    </row>
    <row r="58" spans="2:22" x14ac:dyDescent="0.15">
      <c r="O58" s="151"/>
      <c r="V58" s="28"/>
    </row>
    <row r="59" spans="2:22" x14ac:dyDescent="0.15">
      <c r="I59" s="151"/>
      <c r="J59" s="151"/>
      <c r="K59" s="151"/>
      <c r="L59" s="151"/>
      <c r="M59" s="151"/>
      <c r="N59" s="151"/>
      <c r="O59" s="151"/>
    </row>
    <row r="60" spans="2:22" x14ac:dyDescent="0.15">
      <c r="I60" s="151"/>
      <c r="J60" s="151"/>
      <c r="K60" s="151"/>
      <c r="L60" s="151"/>
      <c r="M60" s="151"/>
      <c r="N60" s="151"/>
      <c r="O60" s="151"/>
    </row>
    <row r="61" spans="2:22" x14ac:dyDescent="0.15">
      <c r="I61" s="151"/>
      <c r="J61" s="151"/>
      <c r="K61" s="151"/>
      <c r="L61" s="151"/>
      <c r="M61" s="151"/>
      <c r="N61" s="151"/>
      <c r="O61" s="151"/>
    </row>
    <row r="62" spans="2:22" x14ac:dyDescent="0.15">
      <c r="I62" s="151"/>
      <c r="J62" s="151"/>
      <c r="K62" s="151"/>
      <c r="L62" s="151"/>
      <c r="M62" s="151"/>
      <c r="N62" s="151"/>
      <c r="O62" s="151"/>
    </row>
    <row r="63" spans="2:22" x14ac:dyDescent="0.15">
      <c r="I63" s="151"/>
      <c r="J63" s="151"/>
      <c r="K63" s="151"/>
      <c r="L63" s="151"/>
      <c r="M63" s="151"/>
      <c r="N63" s="151"/>
      <c r="O63" s="151"/>
    </row>
    <row r="64" spans="2:22" x14ac:dyDescent="0.15">
      <c r="I64" s="151"/>
      <c r="J64" s="151"/>
      <c r="K64" s="151"/>
      <c r="L64" s="151"/>
      <c r="M64" s="151"/>
      <c r="N64" s="151"/>
      <c r="O64" s="151"/>
    </row>
    <row r="65" spans="9:15" x14ac:dyDescent="0.15">
      <c r="I65" s="151"/>
      <c r="J65" s="151"/>
      <c r="K65" s="151"/>
      <c r="L65" s="151"/>
      <c r="M65" s="151"/>
      <c r="N65" s="151"/>
      <c r="O65" s="151"/>
    </row>
    <row r="66" spans="9:15" x14ac:dyDescent="0.15">
      <c r="I66" s="151"/>
      <c r="J66" s="151"/>
      <c r="K66" s="151"/>
      <c r="L66" s="151"/>
      <c r="M66" s="151"/>
      <c r="N66" s="151"/>
      <c r="O66" s="151"/>
    </row>
    <row r="67" spans="9:15" x14ac:dyDescent="0.15">
      <c r="I67" s="151"/>
      <c r="J67" s="151"/>
      <c r="K67" s="151"/>
      <c r="L67" s="151"/>
      <c r="M67" s="151"/>
      <c r="N67" s="151"/>
      <c r="O67" s="151"/>
    </row>
    <row r="68" spans="9:15" x14ac:dyDescent="0.15">
      <c r="I68" s="151"/>
      <c r="J68" s="151"/>
      <c r="K68" s="151"/>
      <c r="L68" s="151"/>
      <c r="M68" s="151"/>
      <c r="N68" s="151"/>
      <c r="O68" s="151"/>
    </row>
    <row r="69" spans="9:15" x14ac:dyDescent="0.15">
      <c r="I69" s="151"/>
      <c r="J69" s="151"/>
      <c r="K69" s="151"/>
      <c r="L69" s="151"/>
      <c r="M69" s="151"/>
      <c r="N69" s="151"/>
      <c r="O69" s="151"/>
    </row>
    <row r="70" spans="9:15" x14ac:dyDescent="0.15">
      <c r="I70" s="151"/>
      <c r="J70" s="151"/>
      <c r="K70" s="151"/>
      <c r="L70" s="151"/>
      <c r="M70" s="151"/>
      <c r="N70" s="151"/>
      <c r="O70" s="151"/>
    </row>
    <row r="71" spans="9:15" x14ac:dyDescent="0.15">
      <c r="I71" s="151"/>
      <c r="J71" s="151"/>
      <c r="K71" s="151"/>
      <c r="L71" s="151"/>
      <c r="M71" s="151"/>
      <c r="N71" s="151"/>
      <c r="O71" s="151"/>
    </row>
    <row r="72" spans="9:15" x14ac:dyDescent="0.15">
      <c r="I72" s="151"/>
      <c r="J72" s="151"/>
      <c r="K72" s="151"/>
      <c r="L72" s="151"/>
      <c r="M72" s="151"/>
      <c r="N72" s="151"/>
      <c r="O72" s="151"/>
    </row>
    <row r="73" spans="9:15" x14ac:dyDescent="0.15">
      <c r="I73" s="151"/>
      <c r="J73" s="151"/>
      <c r="K73" s="151"/>
      <c r="L73" s="151"/>
      <c r="M73" s="151"/>
      <c r="N73" s="151"/>
      <c r="O73" s="151"/>
    </row>
    <row r="74" spans="9:15" x14ac:dyDescent="0.15">
      <c r="I74" s="151"/>
      <c r="J74" s="151"/>
      <c r="K74" s="151"/>
      <c r="L74" s="151"/>
      <c r="M74" s="151"/>
      <c r="N74" s="151"/>
      <c r="O74" s="151"/>
    </row>
    <row r="75" spans="9:15" x14ac:dyDescent="0.15">
      <c r="I75" s="151"/>
      <c r="J75" s="151"/>
      <c r="K75" s="151"/>
      <c r="L75" s="151"/>
      <c r="M75" s="151"/>
      <c r="N75" s="151"/>
      <c r="O75" s="151"/>
    </row>
    <row r="76" spans="9:15" x14ac:dyDescent="0.15">
      <c r="I76" s="151"/>
      <c r="J76" s="151"/>
      <c r="K76" s="151"/>
      <c r="L76" s="151"/>
      <c r="M76" s="151"/>
      <c r="N76" s="151"/>
      <c r="O76" s="151"/>
    </row>
    <row r="77" spans="9:15" x14ac:dyDescent="0.15">
      <c r="I77" s="151"/>
      <c r="J77" s="151"/>
      <c r="K77" s="151"/>
      <c r="L77" s="151"/>
      <c r="M77" s="151"/>
      <c r="N77" s="151"/>
      <c r="O77" s="151"/>
    </row>
    <row r="78" spans="9:15" x14ac:dyDescent="0.15">
      <c r="I78" s="151"/>
      <c r="J78" s="151"/>
      <c r="K78" s="151"/>
      <c r="L78" s="151"/>
      <c r="M78" s="151"/>
      <c r="N78" s="151"/>
      <c r="O78" s="151"/>
    </row>
    <row r="79" spans="9:15" x14ac:dyDescent="0.15">
      <c r="I79" s="151"/>
      <c r="J79" s="151"/>
      <c r="K79" s="151"/>
      <c r="L79" s="151"/>
      <c r="M79" s="151"/>
      <c r="N79" s="151"/>
      <c r="O79" s="151"/>
    </row>
    <row r="80" spans="9:15" x14ac:dyDescent="0.15">
      <c r="I80" s="151"/>
      <c r="J80" s="151"/>
      <c r="K80" s="151"/>
      <c r="L80" s="151"/>
      <c r="M80" s="151"/>
      <c r="N80" s="151"/>
      <c r="O80" s="151"/>
    </row>
    <row r="81" spans="2:15" x14ac:dyDescent="0.15">
      <c r="I81" s="151"/>
      <c r="J81" s="151"/>
      <c r="K81" s="151"/>
      <c r="L81" s="151"/>
      <c r="M81" s="151"/>
      <c r="N81" s="151"/>
      <c r="O81" s="151"/>
    </row>
    <row r="82" spans="2:15" x14ac:dyDescent="0.15">
      <c r="I82" s="151"/>
      <c r="J82" s="151"/>
      <c r="K82" s="151"/>
      <c r="L82" s="151"/>
      <c r="M82" s="151"/>
      <c r="N82" s="151"/>
      <c r="O82" s="151"/>
    </row>
    <row r="83" spans="2:15" x14ac:dyDescent="0.15">
      <c r="B83" s="138"/>
      <c r="C83" s="139"/>
      <c r="D83" s="139"/>
      <c r="E83" s="139"/>
      <c r="F83" s="139"/>
      <c r="I83" s="151"/>
      <c r="J83" s="151"/>
      <c r="K83" s="151"/>
      <c r="L83" s="151"/>
      <c r="M83" s="151"/>
      <c r="N83" s="151"/>
      <c r="O83" s="151"/>
    </row>
    <row r="84" spans="2:15" x14ac:dyDescent="0.15">
      <c r="B84" s="138"/>
      <c r="C84" s="139"/>
      <c r="D84" s="139"/>
      <c r="E84" s="139"/>
      <c r="F84" s="139"/>
      <c r="I84" s="151"/>
      <c r="J84" s="151"/>
      <c r="K84" s="151"/>
      <c r="L84" s="151"/>
      <c r="M84" s="151"/>
      <c r="N84" s="151"/>
      <c r="O84" s="151"/>
    </row>
    <row r="85" spans="2:15" x14ac:dyDescent="0.15">
      <c r="I85" s="151"/>
      <c r="J85" s="151"/>
      <c r="K85" s="151"/>
      <c r="L85" s="151"/>
      <c r="M85" s="151"/>
      <c r="N85" s="151"/>
      <c r="O85" s="151"/>
    </row>
    <row r="86" spans="2:15" x14ac:dyDescent="0.15">
      <c r="I86" s="151"/>
      <c r="J86" s="151"/>
      <c r="K86" s="151"/>
      <c r="L86" s="151"/>
      <c r="M86" s="151"/>
      <c r="N86" s="151"/>
      <c r="O86" s="151"/>
    </row>
    <row r="87" spans="2:15" x14ac:dyDescent="0.15">
      <c r="I87" s="151"/>
      <c r="J87" s="151"/>
      <c r="K87" s="151"/>
      <c r="L87" s="151"/>
      <c r="M87" s="151"/>
      <c r="N87" s="151"/>
      <c r="O87" s="151"/>
    </row>
    <row r="88" spans="2:15" x14ac:dyDescent="0.15">
      <c r="I88" s="151"/>
      <c r="J88" s="151"/>
      <c r="K88" s="151"/>
      <c r="L88" s="151"/>
      <c r="M88" s="151"/>
      <c r="N88" s="151"/>
      <c r="O88" s="151"/>
    </row>
    <row r="89" spans="2:15" x14ac:dyDescent="0.15">
      <c r="I89" s="151"/>
      <c r="J89" s="151"/>
      <c r="K89" s="151"/>
      <c r="L89" s="151"/>
      <c r="M89" s="151"/>
      <c r="N89" s="151"/>
      <c r="O89" s="151"/>
    </row>
    <row r="90" spans="2:15" x14ac:dyDescent="0.15">
      <c r="I90" s="151"/>
      <c r="J90" s="151"/>
      <c r="K90" s="151"/>
      <c r="L90" s="151"/>
      <c r="M90" s="151"/>
      <c r="N90" s="151"/>
      <c r="O90" s="151"/>
    </row>
    <row r="91" spans="2:15" x14ac:dyDescent="0.15">
      <c r="I91" s="151"/>
      <c r="J91" s="151"/>
      <c r="K91" s="151"/>
      <c r="L91" s="151"/>
      <c r="M91" s="151"/>
      <c r="N91" s="151"/>
      <c r="O91" s="151"/>
    </row>
    <row r="92" spans="2:15" x14ac:dyDescent="0.15">
      <c r="I92" s="151"/>
      <c r="J92" s="151"/>
      <c r="K92" s="151"/>
      <c r="L92" s="151"/>
      <c r="M92" s="151"/>
      <c r="N92" s="151"/>
      <c r="O92" s="151"/>
    </row>
    <row r="93" spans="2:15" x14ac:dyDescent="0.15">
      <c r="I93" s="151"/>
      <c r="J93" s="151"/>
      <c r="K93" s="151"/>
      <c r="L93" s="151"/>
      <c r="M93" s="151"/>
      <c r="N93" s="151"/>
      <c r="O93" s="151"/>
    </row>
    <row r="94" spans="2:15" x14ac:dyDescent="0.15">
      <c r="I94" s="151"/>
      <c r="J94" s="151"/>
      <c r="K94" s="151"/>
      <c r="L94" s="151"/>
      <c r="M94" s="151"/>
      <c r="N94" s="151"/>
      <c r="O94" s="151"/>
    </row>
    <row r="95" spans="2:15" x14ac:dyDescent="0.15">
      <c r="I95" s="151"/>
      <c r="J95" s="151"/>
      <c r="K95" s="151"/>
      <c r="L95" s="151"/>
      <c r="M95" s="151"/>
      <c r="N95" s="151"/>
      <c r="O95" s="151"/>
    </row>
    <row r="96" spans="2:15" x14ac:dyDescent="0.15">
      <c r="I96" s="151"/>
      <c r="J96" s="151"/>
      <c r="K96" s="151"/>
      <c r="L96" s="151"/>
      <c r="M96" s="151"/>
      <c r="N96" s="151"/>
      <c r="O96" s="151"/>
    </row>
    <row r="97" spans="9:15" x14ac:dyDescent="0.15">
      <c r="I97" s="151"/>
      <c r="J97" s="151"/>
      <c r="K97" s="151"/>
      <c r="L97" s="151"/>
      <c r="M97" s="151"/>
      <c r="N97" s="151"/>
      <c r="O97" s="151"/>
    </row>
    <row r="98" spans="9:15" x14ac:dyDescent="0.15">
      <c r="I98" s="151"/>
      <c r="J98" s="151"/>
      <c r="K98" s="151"/>
      <c r="L98" s="151"/>
      <c r="M98" s="151"/>
      <c r="N98" s="151"/>
      <c r="O98" s="151"/>
    </row>
    <row r="99" spans="9:15" x14ac:dyDescent="0.15">
      <c r="I99" s="151"/>
      <c r="J99" s="151"/>
      <c r="K99" s="151"/>
      <c r="L99" s="151"/>
      <c r="M99" s="151"/>
      <c r="N99" s="151"/>
      <c r="O99" s="151"/>
    </row>
    <row r="100" spans="9:15" x14ac:dyDescent="0.15">
      <c r="I100" s="151"/>
      <c r="J100" s="151"/>
      <c r="K100" s="151"/>
      <c r="L100" s="151"/>
      <c r="M100" s="151"/>
      <c r="N100" s="151"/>
      <c r="O100" s="151"/>
    </row>
    <row r="101" spans="9:15" x14ac:dyDescent="0.15">
      <c r="I101" s="151"/>
      <c r="J101" s="151"/>
      <c r="K101" s="151"/>
      <c r="L101" s="151"/>
      <c r="M101" s="151"/>
      <c r="N101" s="151"/>
      <c r="O101" s="151"/>
    </row>
    <row r="102" spans="9:15" x14ac:dyDescent="0.15">
      <c r="I102" s="151"/>
      <c r="J102" s="151"/>
      <c r="K102" s="151"/>
      <c r="L102" s="151"/>
      <c r="M102" s="151"/>
      <c r="N102" s="151"/>
      <c r="O102" s="151"/>
    </row>
    <row r="103" spans="9:15" x14ac:dyDescent="0.15">
      <c r="I103" s="151"/>
      <c r="J103" s="151"/>
      <c r="K103" s="151"/>
      <c r="L103" s="151"/>
      <c r="M103" s="151"/>
      <c r="N103" s="151"/>
      <c r="O103" s="151"/>
    </row>
    <row r="104" spans="9:15" x14ac:dyDescent="0.15">
      <c r="I104" s="151"/>
      <c r="J104" s="151"/>
      <c r="K104" s="151"/>
      <c r="L104" s="151"/>
      <c r="M104" s="151"/>
      <c r="N104" s="151"/>
      <c r="O104" s="151"/>
    </row>
    <row r="105" spans="9:15" x14ac:dyDescent="0.15">
      <c r="I105" s="151"/>
      <c r="J105" s="151"/>
      <c r="K105" s="151"/>
      <c r="L105" s="151"/>
      <c r="M105" s="151"/>
      <c r="N105" s="151"/>
      <c r="O105" s="151"/>
    </row>
    <row r="106" spans="9:15" x14ac:dyDescent="0.15">
      <c r="I106" s="151"/>
      <c r="J106" s="151"/>
      <c r="K106" s="151"/>
      <c r="L106" s="151"/>
      <c r="M106" s="151"/>
      <c r="N106" s="151"/>
      <c r="O106" s="151"/>
    </row>
    <row r="107" spans="9:15" x14ac:dyDescent="0.15">
      <c r="I107" s="151"/>
      <c r="J107" s="151"/>
      <c r="K107" s="151"/>
      <c r="L107" s="151"/>
      <c r="M107" s="151"/>
      <c r="N107" s="151"/>
      <c r="O107" s="151"/>
    </row>
    <row r="108" spans="9:15" x14ac:dyDescent="0.15">
      <c r="I108" s="151"/>
      <c r="J108" s="151"/>
      <c r="K108" s="151"/>
      <c r="L108" s="151"/>
      <c r="M108" s="151"/>
      <c r="N108" s="151"/>
      <c r="O108" s="151"/>
    </row>
    <row r="109" spans="9:15" x14ac:dyDescent="0.15">
      <c r="I109" s="151"/>
      <c r="J109" s="151"/>
      <c r="K109" s="151"/>
      <c r="L109" s="151"/>
      <c r="M109" s="151"/>
      <c r="N109" s="151"/>
      <c r="O109" s="151"/>
    </row>
    <row r="110" spans="9:15" x14ac:dyDescent="0.15">
      <c r="I110" s="151"/>
      <c r="J110" s="151"/>
      <c r="K110" s="151"/>
      <c r="L110" s="151"/>
      <c r="M110" s="151"/>
      <c r="N110" s="151"/>
      <c r="O110" s="151"/>
    </row>
    <row r="111" spans="9:15" x14ac:dyDescent="0.15">
      <c r="I111" s="151"/>
      <c r="J111" s="151"/>
      <c r="K111" s="151"/>
      <c r="L111" s="151"/>
      <c r="M111" s="151"/>
      <c r="N111" s="151"/>
      <c r="O111" s="151"/>
    </row>
    <row r="112" spans="9:15" x14ac:dyDescent="0.15">
      <c r="I112" s="151"/>
      <c r="J112" s="151"/>
      <c r="K112" s="151"/>
      <c r="L112" s="151"/>
      <c r="M112" s="151"/>
      <c r="N112" s="151"/>
      <c r="O112" s="151"/>
    </row>
    <row r="113" spans="9:15" x14ac:dyDescent="0.15">
      <c r="I113" s="151"/>
      <c r="J113" s="151"/>
      <c r="K113" s="151"/>
      <c r="L113" s="151"/>
      <c r="M113" s="151"/>
      <c r="N113" s="151"/>
      <c r="O113" s="151"/>
    </row>
    <row r="114" spans="9:15" x14ac:dyDescent="0.15">
      <c r="I114" s="151"/>
      <c r="J114" s="151"/>
      <c r="K114" s="151"/>
      <c r="L114" s="151"/>
      <c r="M114" s="151"/>
      <c r="N114" s="151"/>
      <c r="O114" s="151"/>
    </row>
    <row r="115" spans="9:15" x14ac:dyDescent="0.15">
      <c r="I115" s="151"/>
      <c r="J115" s="151"/>
      <c r="K115" s="151"/>
      <c r="L115" s="151"/>
      <c r="M115" s="151"/>
      <c r="N115" s="151"/>
      <c r="O115" s="151"/>
    </row>
    <row r="116" spans="9:15" x14ac:dyDescent="0.15">
      <c r="I116" s="151"/>
      <c r="J116" s="151"/>
      <c r="K116" s="151"/>
      <c r="L116" s="151"/>
      <c r="M116" s="151"/>
      <c r="N116" s="151"/>
      <c r="O116" s="151"/>
    </row>
    <row r="117" spans="9:15" x14ac:dyDescent="0.15">
      <c r="I117" s="151"/>
      <c r="J117" s="151"/>
      <c r="K117" s="151"/>
      <c r="L117" s="151"/>
      <c r="M117" s="151"/>
      <c r="N117" s="151"/>
      <c r="O117" s="151"/>
    </row>
    <row r="118" spans="9:15" x14ac:dyDescent="0.15">
      <c r="I118" s="151"/>
      <c r="J118" s="151"/>
      <c r="K118" s="151"/>
      <c r="L118" s="151"/>
      <c r="M118" s="151"/>
      <c r="N118" s="151"/>
      <c r="O118" s="151"/>
    </row>
    <row r="119" spans="9:15" x14ac:dyDescent="0.15">
      <c r="I119" s="151"/>
      <c r="J119" s="151"/>
      <c r="K119" s="151"/>
      <c r="L119" s="151"/>
      <c r="M119" s="151"/>
      <c r="N119" s="151"/>
      <c r="O119" s="151"/>
    </row>
    <row r="120" spans="9:15" x14ac:dyDescent="0.15">
      <c r="I120" s="151"/>
      <c r="J120" s="151"/>
      <c r="K120" s="151"/>
      <c r="L120" s="151"/>
      <c r="M120" s="151"/>
      <c r="N120" s="151"/>
      <c r="O120" s="151"/>
    </row>
    <row r="121" spans="9:15" x14ac:dyDescent="0.15">
      <c r="I121" s="151"/>
      <c r="J121" s="151"/>
      <c r="K121" s="151"/>
      <c r="L121" s="151"/>
      <c r="M121" s="151"/>
      <c r="N121" s="151"/>
      <c r="O121" s="151"/>
    </row>
    <row r="122" spans="9:15" x14ac:dyDescent="0.15">
      <c r="I122" s="151"/>
      <c r="J122" s="151"/>
      <c r="K122" s="151"/>
      <c r="L122" s="151"/>
      <c r="M122" s="151"/>
      <c r="N122" s="151"/>
      <c r="O122" s="151"/>
    </row>
    <row r="123" spans="9:15" x14ac:dyDescent="0.15">
      <c r="I123" s="151"/>
      <c r="J123" s="151"/>
      <c r="K123" s="151"/>
      <c r="L123" s="151"/>
      <c r="M123" s="151"/>
      <c r="N123" s="151"/>
      <c r="O123" s="151"/>
    </row>
    <row r="124" spans="9:15" x14ac:dyDescent="0.15">
      <c r="I124" s="151"/>
      <c r="J124" s="151"/>
      <c r="K124" s="151"/>
      <c r="L124" s="151"/>
      <c r="M124" s="151"/>
      <c r="N124" s="151"/>
      <c r="O124" s="151"/>
    </row>
    <row r="125" spans="9:15" x14ac:dyDescent="0.15">
      <c r="I125" s="151"/>
      <c r="J125" s="151"/>
      <c r="K125" s="151"/>
      <c r="L125" s="151"/>
      <c r="M125" s="151"/>
      <c r="N125" s="151"/>
      <c r="O125" s="151"/>
    </row>
    <row r="126" spans="9:15" x14ac:dyDescent="0.15">
      <c r="I126" s="151"/>
      <c r="J126" s="151"/>
      <c r="K126" s="151"/>
      <c r="L126" s="151"/>
      <c r="M126" s="151"/>
      <c r="N126" s="151"/>
      <c r="O126" s="151"/>
    </row>
    <row r="127" spans="9:15" x14ac:dyDescent="0.15">
      <c r="I127" s="151"/>
      <c r="J127" s="151"/>
      <c r="K127" s="151"/>
      <c r="L127" s="151"/>
      <c r="M127" s="151"/>
      <c r="N127" s="151"/>
      <c r="O127" s="151"/>
    </row>
    <row r="128" spans="9:15" x14ac:dyDescent="0.15">
      <c r="I128" s="151"/>
      <c r="J128" s="151"/>
      <c r="K128" s="151"/>
      <c r="L128" s="151"/>
      <c r="M128" s="151"/>
      <c r="N128" s="151"/>
      <c r="O128" s="151"/>
    </row>
    <row r="129" spans="9:15" x14ac:dyDescent="0.15">
      <c r="I129" s="151"/>
      <c r="J129" s="151"/>
      <c r="K129" s="151"/>
      <c r="L129" s="151"/>
      <c r="M129" s="151"/>
      <c r="N129" s="151"/>
      <c r="O129" s="151"/>
    </row>
    <row r="130" spans="9:15" x14ac:dyDescent="0.15">
      <c r="I130" s="151"/>
      <c r="J130" s="151"/>
      <c r="K130" s="151"/>
      <c r="L130" s="151"/>
      <c r="M130" s="151"/>
      <c r="N130" s="151"/>
      <c r="O130" s="151"/>
    </row>
    <row r="131" spans="9:15" x14ac:dyDescent="0.15">
      <c r="I131" s="151"/>
      <c r="J131" s="151"/>
      <c r="K131" s="151"/>
      <c r="L131" s="151"/>
      <c r="M131" s="151"/>
      <c r="N131" s="151"/>
      <c r="O131" s="151"/>
    </row>
    <row r="132" spans="9:15" x14ac:dyDescent="0.15">
      <c r="I132" s="151"/>
      <c r="J132" s="151"/>
      <c r="K132" s="151"/>
      <c r="L132" s="151"/>
      <c r="M132" s="151"/>
      <c r="N132" s="151"/>
      <c r="O132" s="151"/>
    </row>
    <row r="133" spans="9:15" x14ac:dyDescent="0.15">
      <c r="I133" s="151"/>
      <c r="J133" s="151"/>
      <c r="K133" s="151"/>
      <c r="L133" s="151"/>
      <c r="M133" s="151"/>
      <c r="N133" s="151"/>
      <c r="O133" s="151"/>
    </row>
    <row r="134" spans="9:15" x14ac:dyDescent="0.15">
      <c r="I134" s="151"/>
      <c r="J134" s="151"/>
      <c r="K134" s="151"/>
      <c r="L134" s="151"/>
      <c r="M134" s="151"/>
      <c r="N134" s="151"/>
      <c r="O134" s="151"/>
    </row>
    <row r="135" spans="9:15" x14ac:dyDescent="0.15">
      <c r="I135" s="151"/>
      <c r="J135" s="151"/>
      <c r="K135" s="151"/>
      <c r="L135" s="151"/>
      <c r="M135" s="151"/>
      <c r="N135" s="151"/>
      <c r="O135" s="151"/>
    </row>
    <row r="136" spans="9:15" x14ac:dyDescent="0.15">
      <c r="I136" s="151"/>
      <c r="J136" s="151"/>
      <c r="K136" s="151"/>
      <c r="L136" s="151"/>
      <c r="M136" s="151"/>
      <c r="N136" s="151"/>
      <c r="O136" s="151"/>
    </row>
    <row r="137" spans="9:15" x14ac:dyDescent="0.15">
      <c r="I137" s="151"/>
      <c r="J137" s="151"/>
      <c r="K137" s="151"/>
      <c r="L137" s="151"/>
      <c r="M137" s="151"/>
      <c r="N137" s="151"/>
      <c r="O137" s="151"/>
    </row>
    <row r="138" spans="9:15" x14ac:dyDescent="0.15">
      <c r="I138" s="151"/>
      <c r="J138" s="151"/>
      <c r="K138" s="151"/>
      <c r="L138" s="151"/>
      <c r="M138" s="151"/>
      <c r="N138" s="151"/>
      <c r="O138" s="151"/>
    </row>
    <row r="139" spans="9:15" x14ac:dyDescent="0.15">
      <c r="I139" s="151"/>
      <c r="J139" s="151"/>
      <c r="K139" s="151"/>
      <c r="L139" s="151"/>
      <c r="M139" s="151"/>
      <c r="N139" s="151"/>
    </row>
    <row r="140" spans="9:15" x14ac:dyDescent="0.15">
      <c r="I140" s="151"/>
      <c r="J140" s="151"/>
      <c r="K140" s="151"/>
      <c r="L140" s="151"/>
      <c r="M140" s="151"/>
      <c r="N140" s="151"/>
    </row>
    <row r="141" spans="9:15" x14ac:dyDescent="0.15">
      <c r="I141" s="151"/>
      <c r="J141" s="151"/>
      <c r="K141" s="151"/>
      <c r="L141" s="151"/>
      <c r="M141" s="151"/>
      <c r="N141" s="151"/>
    </row>
    <row r="142" spans="9:15" x14ac:dyDescent="0.15">
      <c r="I142" s="151"/>
      <c r="J142" s="151"/>
      <c r="K142" s="151"/>
      <c r="L142" s="151"/>
      <c r="M142" s="151"/>
      <c r="N142" s="151"/>
    </row>
    <row r="143" spans="9:15" x14ac:dyDescent="0.15">
      <c r="I143" s="151"/>
      <c r="J143" s="151"/>
      <c r="K143" s="151"/>
      <c r="L143" s="151"/>
      <c r="M143" s="151"/>
      <c r="N143" s="151"/>
    </row>
    <row r="144" spans="9:15" x14ac:dyDescent="0.15">
      <c r="I144" s="151"/>
      <c r="J144" s="151"/>
      <c r="K144" s="151"/>
      <c r="L144" s="151"/>
      <c r="M144" s="151"/>
      <c r="N144" s="151"/>
    </row>
    <row r="145" spans="9:14" x14ac:dyDescent="0.15">
      <c r="I145" s="151"/>
      <c r="J145" s="151"/>
      <c r="K145" s="151"/>
      <c r="L145" s="151"/>
      <c r="M145" s="151"/>
      <c r="N145" s="151"/>
    </row>
    <row r="146" spans="9:14" x14ac:dyDescent="0.15">
      <c r="I146" s="151"/>
      <c r="J146" s="151"/>
      <c r="K146" s="151"/>
      <c r="L146" s="151"/>
      <c r="M146" s="151"/>
      <c r="N146" s="151"/>
    </row>
    <row r="147" spans="9:14" x14ac:dyDescent="0.15">
      <c r="I147" s="151"/>
      <c r="J147" s="151"/>
      <c r="K147" s="151"/>
      <c r="L147" s="151"/>
      <c r="M147" s="151"/>
      <c r="N147" s="151"/>
    </row>
    <row r="148" spans="9:14" x14ac:dyDescent="0.15">
      <c r="I148" s="151"/>
      <c r="J148" s="151"/>
      <c r="K148" s="151"/>
      <c r="L148" s="151"/>
      <c r="M148" s="151"/>
      <c r="N148" s="151"/>
    </row>
    <row r="149" spans="9:14" x14ac:dyDescent="0.15">
      <c r="I149" s="151"/>
      <c r="J149" s="151"/>
      <c r="K149" s="151"/>
      <c r="L149" s="151"/>
      <c r="M149" s="151"/>
      <c r="N149" s="151"/>
    </row>
    <row r="150" spans="9:14" x14ac:dyDescent="0.15">
      <c r="I150" s="151"/>
      <c r="J150" s="151"/>
      <c r="K150" s="151"/>
      <c r="L150" s="151"/>
      <c r="M150" s="151"/>
      <c r="N150" s="151"/>
    </row>
    <row r="151" spans="9:14" x14ac:dyDescent="0.15">
      <c r="I151" s="151"/>
      <c r="J151" s="151"/>
      <c r="K151" s="151"/>
      <c r="L151" s="151"/>
      <c r="M151" s="151"/>
      <c r="N151" s="151"/>
    </row>
    <row r="152" spans="9:14" x14ac:dyDescent="0.15">
      <c r="I152" s="151"/>
      <c r="J152" s="151"/>
      <c r="K152" s="151"/>
      <c r="L152" s="151"/>
      <c r="M152" s="151"/>
      <c r="N152" s="151"/>
    </row>
    <row r="153" spans="9:14" x14ac:dyDescent="0.15">
      <c r="I153" s="151"/>
      <c r="J153" s="151"/>
      <c r="K153" s="151"/>
      <c r="L153" s="151"/>
      <c r="M153" s="151"/>
      <c r="N153" s="151"/>
    </row>
    <row r="154" spans="9:14" x14ac:dyDescent="0.15">
      <c r="I154" s="151"/>
      <c r="J154" s="151"/>
      <c r="K154" s="151"/>
      <c r="L154" s="151"/>
      <c r="M154" s="151"/>
      <c r="N154" s="151"/>
    </row>
    <row r="155" spans="9:14" x14ac:dyDescent="0.15">
      <c r="J155" s="151"/>
      <c r="K155" s="151"/>
      <c r="L155" s="151"/>
      <c r="M155" s="151"/>
      <c r="N155" s="151"/>
    </row>
    <row r="156" spans="9:14" x14ac:dyDescent="0.15">
      <c r="J156" s="151"/>
      <c r="K156" s="151"/>
      <c r="L156" s="151"/>
      <c r="M156" s="151"/>
      <c r="N156" s="151"/>
    </row>
    <row r="172" spans="15:15" x14ac:dyDescent="0.15">
      <c r="O172" s="151"/>
    </row>
    <row r="173" spans="15:15" x14ac:dyDescent="0.15">
      <c r="O173" s="151"/>
    </row>
    <row r="174" spans="15:15" x14ac:dyDescent="0.15">
      <c r="O174" s="151"/>
    </row>
    <row r="175" spans="15:15" x14ac:dyDescent="0.15">
      <c r="O175" s="151"/>
    </row>
    <row r="176" spans="15:15" x14ac:dyDescent="0.15">
      <c r="O176" s="151"/>
    </row>
    <row r="177" spans="15:15" x14ac:dyDescent="0.15">
      <c r="O177" s="151"/>
    </row>
    <row r="178" spans="15:15" x14ac:dyDescent="0.15">
      <c r="O178" s="151"/>
    </row>
    <row r="179" spans="15:15" x14ac:dyDescent="0.15">
      <c r="O179" s="151"/>
    </row>
    <row r="180" spans="15:15" x14ac:dyDescent="0.15">
      <c r="O180" s="151"/>
    </row>
    <row r="181" spans="15:15" x14ac:dyDescent="0.15">
      <c r="O181" s="151"/>
    </row>
    <row r="182" spans="15:15" x14ac:dyDescent="0.15">
      <c r="O182" s="151"/>
    </row>
    <row r="183" spans="15:15" x14ac:dyDescent="0.15">
      <c r="O183" s="151"/>
    </row>
    <row r="184" spans="15:15" x14ac:dyDescent="0.15">
      <c r="O184" s="151"/>
    </row>
    <row r="185" spans="15:15" x14ac:dyDescent="0.15">
      <c r="O185" s="151"/>
    </row>
    <row r="186" spans="15:15" x14ac:dyDescent="0.15">
      <c r="O186" s="151"/>
    </row>
    <row r="187" spans="15:15" x14ac:dyDescent="0.15">
      <c r="O187" s="151"/>
    </row>
    <row r="188" spans="15:15" x14ac:dyDescent="0.15">
      <c r="O188" s="151"/>
    </row>
    <row r="189" spans="15:15" x14ac:dyDescent="0.15">
      <c r="O189" s="151"/>
    </row>
    <row r="190" spans="15:15" x14ac:dyDescent="0.15">
      <c r="O190" s="151"/>
    </row>
    <row r="191" spans="15:15" x14ac:dyDescent="0.15">
      <c r="O191" s="151"/>
    </row>
  </sheetData>
  <mergeCells count="70">
    <mergeCell ref="Q37:R37"/>
    <mergeCell ref="I51:I56"/>
    <mergeCell ref="K51:L51"/>
    <mergeCell ref="K53:L53"/>
    <mergeCell ref="K54:L54"/>
    <mergeCell ref="K55:L55"/>
    <mergeCell ref="K56:L56"/>
    <mergeCell ref="K50:L50"/>
    <mergeCell ref="K47:L47"/>
    <mergeCell ref="K48:L48"/>
    <mergeCell ref="K49:L49"/>
    <mergeCell ref="I43:I46"/>
    <mergeCell ref="I47:I50"/>
    <mergeCell ref="K43:L43"/>
    <mergeCell ref="K44:L44"/>
    <mergeCell ref="K34:L34"/>
    <mergeCell ref="K35:L35"/>
    <mergeCell ref="K36:L36"/>
    <mergeCell ref="K39:L39"/>
    <mergeCell ref="K40:L40"/>
    <mergeCell ref="I57:J57"/>
    <mergeCell ref="K41:L41"/>
    <mergeCell ref="K37:L37"/>
    <mergeCell ref="K38:L38"/>
    <mergeCell ref="I35:I42"/>
    <mergeCell ref="K42:L42"/>
    <mergeCell ref="K45:L45"/>
    <mergeCell ref="K46:L46"/>
    <mergeCell ref="K57:L57"/>
    <mergeCell ref="K52:L52"/>
    <mergeCell ref="B54:B57"/>
    <mergeCell ref="B50:B53"/>
    <mergeCell ref="B5:B7"/>
    <mergeCell ref="B8:B11"/>
    <mergeCell ref="B12:B17"/>
    <mergeCell ref="B21:B24"/>
    <mergeCell ref="B18:B20"/>
    <mergeCell ref="B28:B38"/>
    <mergeCell ref="B39:B49"/>
    <mergeCell ref="I17:I19"/>
    <mergeCell ref="I20:I23"/>
    <mergeCell ref="I28:I31"/>
    <mergeCell ref="T14:U14"/>
    <mergeCell ref="T16:U16"/>
    <mergeCell ref="T19:U19"/>
    <mergeCell ref="T20:U20"/>
    <mergeCell ref="T17:U17"/>
    <mergeCell ref="T18:U18"/>
    <mergeCell ref="I24:I27"/>
    <mergeCell ref="T13:U13"/>
    <mergeCell ref="M4:M5"/>
    <mergeCell ref="N4:N5"/>
    <mergeCell ref="J4:J5"/>
    <mergeCell ref="I4:I5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I6:I10"/>
    <mergeCell ref="I11:I16"/>
    <mergeCell ref="P57:Q57"/>
    <mergeCell ref="Q45:Q49"/>
    <mergeCell ref="Q51:Q55"/>
    <mergeCell ref="P45:P56"/>
    <mergeCell ref="P38:P44"/>
  </mergeCells>
  <phoneticPr fontId="4"/>
  <pageMargins left="0.78740157480314965" right="0.78740157480314965" top="0.78740157480314965" bottom="0.78740157480314965" header="0.39370078740157483" footer="0.39370078740157483"/>
  <pageSetup paperSize="9" scale="60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zoomScale="75" zoomScaleNormal="75" zoomScaleSheetLayoutView="80" workbookViewId="0"/>
  </sheetViews>
  <sheetFormatPr defaultRowHeight="13.5" x14ac:dyDescent="0.15"/>
  <cols>
    <col min="1" max="1" width="1.625" style="28" customWidth="1"/>
    <col min="2" max="2" width="18" style="28" customWidth="1"/>
    <col min="3" max="15" width="6.125" style="28" customWidth="1"/>
    <col min="16" max="16384" width="9" style="28"/>
  </cols>
  <sheetData>
    <row r="1" spans="2:15" ht="9.9499999999999993" customHeight="1" x14ac:dyDescent="0.15"/>
    <row r="2" spans="2:15" ht="24.95" customHeight="1" x14ac:dyDescent="0.15">
      <c r="B2" s="28" t="s">
        <v>279</v>
      </c>
    </row>
    <row r="3" spans="2:15" ht="20.25" customHeight="1" x14ac:dyDescent="0.15">
      <c r="D3" s="88" t="s">
        <v>199</v>
      </c>
      <c r="E3" s="87" t="s">
        <v>280</v>
      </c>
      <c r="F3" s="87"/>
      <c r="G3" s="88" t="s">
        <v>200</v>
      </c>
      <c r="H3" s="87" t="s">
        <v>275</v>
      </c>
      <c r="I3" s="87"/>
    </row>
    <row r="4" spans="2:15" ht="20.25" customHeight="1" thickBot="1" x14ac:dyDescent="0.2">
      <c r="B4" s="3" t="s">
        <v>213</v>
      </c>
      <c r="C4" s="3" t="s">
        <v>214</v>
      </c>
      <c r="D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20.25" customHeight="1" x14ac:dyDescent="0.15">
      <c r="B5" s="303" t="s">
        <v>261</v>
      </c>
      <c r="C5" s="307">
        <v>1</v>
      </c>
      <c r="D5" s="307">
        <v>2</v>
      </c>
      <c r="E5" s="307">
        <v>3</v>
      </c>
      <c r="F5" s="307">
        <v>4</v>
      </c>
      <c r="G5" s="307">
        <v>5</v>
      </c>
      <c r="H5" s="307">
        <v>6</v>
      </c>
      <c r="I5" s="307">
        <v>7</v>
      </c>
      <c r="J5" s="307">
        <v>8</v>
      </c>
      <c r="K5" s="307">
        <v>9</v>
      </c>
      <c r="L5" s="307">
        <v>10</v>
      </c>
      <c r="M5" s="307">
        <v>11</v>
      </c>
      <c r="N5" s="307">
        <v>12</v>
      </c>
      <c r="O5" s="125" t="s">
        <v>215</v>
      </c>
    </row>
    <row r="6" spans="2:15" ht="20.25" customHeight="1" x14ac:dyDescent="0.15">
      <c r="B6" s="308" t="s">
        <v>281</v>
      </c>
      <c r="C6" s="267">
        <v>486</v>
      </c>
      <c r="D6" s="267">
        <v>251</v>
      </c>
      <c r="E6" s="267">
        <v>321</v>
      </c>
      <c r="F6" s="267">
        <v>282</v>
      </c>
      <c r="G6" s="267">
        <v>230</v>
      </c>
      <c r="H6" s="267">
        <v>280</v>
      </c>
      <c r="I6" s="267">
        <v>320</v>
      </c>
      <c r="J6" s="267">
        <v>390</v>
      </c>
      <c r="K6" s="267">
        <v>342</v>
      </c>
      <c r="L6" s="267">
        <v>348</v>
      </c>
      <c r="M6" s="267">
        <v>273</v>
      </c>
      <c r="N6" s="267">
        <v>397</v>
      </c>
      <c r="O6" s="126">
        <v>320</v>
      </c>
    </row>
    <row r="7" spans="2:15" ht="20.25" customHeight="1" x14ac:dyDescent="0.15">
      <c r="B7" s="308" t="s">
        <v>282</v>
      </c>
      <c r="C7" s="267">
        <v>532</v>
      </c>
      <c r="D7" s="267">
        <v>388</v>
      </c>
      <c r="E7" s="267">
        <v>357</v>
      </c>
      <c r="F7" s="267">
        <v>446</v>
      </c>
      <c r="G7" s="267">
        <v>251</v>
      </c>
      <c r="H7" s="267">
        <v>290</v>
      </c>
      <c r="I7" s="267">
        <v>440</v>
      </c>
      <c r="J7" s="267">
        <v>359</v>
      </c>
      <c r="K7" s="267">
        <v>474</v>
      </c>
      <c r="L7" s="267">
        <v>372</v>
      </c>
      <c r="M7" s="267">
        <v>310</v>
      </c>
      <c r="N7" s="267">
        <v>249</v>
      </c>
      <c r="O7" s="126">
        <v>365</v>
      </c>
    </row>
    <row r="8" spans="2:15" ht="20.25" customHeight="1" x14ac:dyDescent="0.15">
      <c r="B8" s="308" t="s">
        <v>283</v>
      </c>
      <c r="C8" s="267">
        <v>521</v>
      </c>
      <c r="D8" s="267">
        <v>482</v>
      </c>
      <c r="E8" s="267">
        <v>253</v>
      </c>
      <c r="F8" s="267">
        <v>231</v>
      </c>
      <c r="G8" s="267">
        <v>202</v>
      </c>
      <c r="H8" s="267">
        <v>385</v>
      </c>
      <c r="I8" s="267">
        <v>307</v>
      </c>
      <c r="J8" s="267">
        <v>253</v>
      </c>
      <c r="K8" s="267">
        <v>460</v>
      </c>
      <c r="L8" s="267">
        <v>365</v>
      </c>
      <c r="M8" s="267">
        <v>260</v>
      </c>
      <c r="N8" s="267">
        <v>437</v>
      </c>
      <c r="O8" s="126">
        <v>334</v>
      </c>
    </row>
    <row r="9" spans="2:15" ht="20.25" customHeight="1" x14ac:dyDescent="0.15">
      <c r="B9" s="308" t="s">
        <v>284</v>
      </c>
      <c r="C9" s="267">
        <v>585</v>
      </c>
      <c r="D9" s="267">
        <v>597</v>
      </c>
      <c r="E9" s="267">
        <v>373</v>
      </c>
      <c r="F9" s="267">
        <v>246</v>
      </c>
      <c r="G9" s="267">
        <v>215</v>
      </c>
      <c r="H9" s="267">
        <v>210</v>
      </c>
      <c r="I9" s="267">
        <v>295</v>
      </c>
      <c r="J9" s="267">
        <v>230</v>
      </c>
      <c r="K9" s="267">
        <v>369</v>
      </c>
      <c r="L9" s="267">
        <v>286</v>
      </c>
      <c r="M9" s="267">
        <v>337</v>
      </c>
      <c r="N9" s="267">
        <v>685</v>
      </c>
      <c r="O9" s="126">
        <v>333</v>
      </c>
    </row>
    <row r="10" spans="2:15" ht="20.25" customHeight="1" x14ac:dyDescent="0.15">
      <c r="B10" s="308" t="s">
        <v>285</v>
      </c>
      <c r="C10" s="267">
        <v>629</v>
      </c>
      <c r="D10" s="267">
        <v>367</v>
      </c>
      <c r="E10" s="267">
        <v>228</v>
      </c>
      <c r="F10" s="267">
        <v>279</v>
      </c>
      <c r="G10" s="267">
        <v>174</v>
      </c>
      <c r="H10" s="267">
        <v>263</v>
      </c>
      <c r="I10" s="267">
        <v>366</v>
      </c>
      <c r="J10" s="267">
        <v>323</v>
      </c>
      <c r="K10" s="267">
        <v>544</v>
      </c>
      <c r="L10" s="267">
        <v>355</v>
      </c>
      <c r="M10" s="267">
        <v>497</v>
      </c>
      <c r="N10" s="267">
        <v>477</v>
      </c>
      <c r="O10" s="126">
        <v>356</v>
      </c>
    </row>
    <row r="11" spans="2:15" ht="20.25" customHeight="1" thickBot="1" x14ac:dyDescent="0.2">
      <c r="B11" s="306" t="s">
        <v>216</v>
      </c>
      <c r="C11" s="304">
        <f>AVERAGE(C6:C10)</f>
        <v>550.6</v>
      </c>
      <c r="D11" s="304">
        <f t="shared" ref="D11:O11" si="0">AVERAGE(D6:D10)</f>
        <v>417</v>
      </c>
      <c r="E11" s="304">
        <f t="shared" si="0"/>
        <v>306.39999999999998</v>
      </c>
      <c r="F11" s="304">
        <f t="shared" si="0"/>
        <v>296.8</v>
      </c>
      <c r="G11" s="304">
        <f t="shared" si="0"/>
        <v>214.4</v>
      </c>
      <c r="H11" s="304">
        <f t="shared" si="0"/>
        <v>285.60000000000002</v>
      </c>
      <c r="I11" s="304">
        <f t="shared" si="0"/>
        <v>345.6</v>
      </c>
      <c r="J11" s="304">
        <f t="shared" si="0"/>
        <v>311</v>
      </c>
      <c r="K11" s="304">
        <f t="shared" si="0"/>
        <v>437.8</v>
      </c>
      <c r="L11" s="304">
        <f t="shared" si="0"/>
        <v>345.2</v>
      </c>
      <c r="M11" s="304">
        <f t="shared" si="0"/>
        <v>335.4</v>
      </c>
      <c r="N11" s="304">
        <f t="shared" si="0"/>
        <v>449</v>
      </c>
      <c r="O11" s="305">
        <f t="shared" si="0"/>
        <v>341.6</v>
      </c>
    </row>
    <row r="12" spans="2:15" ht="20.25" customHeight="1" x14ac:dyDescent="0.15"/>
    <row r="13" spans="2:15" ht="20.25" customHeight="1" thickBot="1" x14ac:dyDescent="0.2">
      <c r="B13" s="3" t="s">
        <v>213</v>
      </c>
      <c r="C13" s="3" t="s">
        <v>262</v>
      </c>
      <c r="D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2:15" ht="20.25" customHeight="1" x14ac:dyDescent="0.15">
      <c r="B14" s="303" t="s">
        <v>261</v>
      </c>
      <c r="C14" s="307">
        <v>1</v>
      </c>
      <c r="D14" s="307">
        <v>2</v>
      </c>
      <c r="E14" s="307">
        <v>3</v>
      </c>
      <c r="F14" s="307">
        <v>4</v>
      </c>
      <c r="G14" s="307">
        <v>5</v>
      </c>
      <c r="H14" s="307">
        <v>6</v>
      </c>
      <c r="I14" s="307">
        <v>7</v>
      </c>
      <c r="J14" s="307">
        <v>8</v>
      </c>
      <c r="K14" s="307">
        <v>9</v>
      </c>
      <c r="L14" s="307">
        <v>10</v>
      </c>
      <c r="M14" s="307">
        <v>11</v>
      </c>
      <c r="N14" s="307">
        <v>12</v>
      </c>
      <c r="O14" s="125" t="s">
        <v>215</v>
      </c>
    </row>
    <row r="15" spans="2:15" ht="20.25" customHeight="1" x14ac:dyDescent="0.15">
      <c r="B15" s="308" t="s">
        <v>281</v>
      </c>
      <c r="C15" s="267">
        <v>490</v>
      </c>
      <c r="D15" s="267">
        <v>252</v>
      </c>
      <c r="E15" s="267">
        <v>319</v>
      </c>
      <c r="F15" s="267">
        <v>282</v>
      </c>
      <c r="G15" s="267">
        <v>232</v>
      </c>
      <c r="H15" s="267">
        <v>281</v>
      </c>
      <c r="I15" s="267">
        <v>321</v>
      </c>
      <c r="J15" s="267">
        <v>386</v>
      </c>
      <c r="K15" s="267">
        <v>344</v>
      </c>
      <c r="L15" s="267">
        <v>349</v>
      </c>
      <c r="M15" s="267">
        <v>277</v>
      </c>
      <c r="N15" s="267">
        <v>396</v>
      </c>
      <c r="O15" s="126">
        <v>320</v>
      </c>
    </row>
    <row r="16" spans="2:15" ht="20.25" customHeight="1" x14ac:dyDescent="0.15">
      <c r="B16" s="308" t="s">
        <v>282</v>
      </c>
      <c r="C16" s="267">
        <v>531</v>
      </c>
      <c r="D16" s="267">
        <v>392</v>
      </c>
      <c r="E16" s="267">
        <v>361</v>
      </c>
      <c r="F16" s="267">
        <v>446</v>
      </c>
      <c r="G16" s="267">
        <v>254</v>
      </c>
      <c r="H16" s="267">
        <v>300</v>
      </c>
      <c r="I16" s="267">
        <v>445</v>
      </c>
      <c r="J16" s="267">
        <v>360</v>
      </c>
      <c r="K16" s="267">
        <v>475</v>
      </c>
      <c r="L16" s="267">
        <v>371</v>
      </c>
      <c r="M16" s="267">
        <v>318</v>
      </c>
      <c r="N16" s="267">
        <v>256</v>
      </c>
      <c r="O16" s="126">
        <v>368</v>
      </c>
    </row>
    <row r="17" spans="2:15" ht="20.25" customHeight="1" x14ac:dyDescent="0.15">
      <c r="B17" s="308" t="s">
        <v>283</v>
      </c>
      <c r="C17" s="267">
        <v>519</v>
      </c>
      <c r="D17" s="267">
        <v>502</v>
      </c>
      <c r="E17" s="267">
        <v>273</v>
      </c>
      <c r="F17" s="267">
        <v>233</v>
      </c>
      <c r="G17" s="267">
        <v>205</v>
      </c>
      <c r="H17" s="267">
        <v>393</v>
      </c>
      <c r="I17" s="267">
        <v>305</v>
      </c>
      <c r="J17" s="267">
        <v>253</v>
      </c>
      <c r="K17" s="267">
        <v>456</v>
      </c>
      <c r="L17" s="267">
        <v>358</v>
      </c>
      <c r="M17" s="267">
        <v>259</v>
      </c>
      <c r="N17" s="267">
        <v>440</v>
      </c>
      <c r="O17" s="126">
        <v>336</v>
      </c>
    </row>
    <row r="18" spans="2:15" ht="20.25" customHeight="1" x14ac:dyDescent="0.15">
      <c r="B18" s="308" t="s">
        <v>284</v>
      </c>
      <c r="C18" s="267">
        <v>593</v>
      </c>
      <c r="D18" s="267">
        <v>603</v>
      </c>
      <c r="E18" s="267">
        <v>377</v>
      </c>
      <c r="F18" s="267">
        <v>250</v>
      </c>
      <c r="G18" s="267">
        <v>223</v>
      </c>
      <c r="H18" s="267">
        <v>214</v>
      </c>
      <c r="I18" s="267">
        <v>290</v>
      </c>
      <c r="J18" s="267">
        <v>228</v>
      </c>
      <c r="K18" s="267">
        <v>373</v>
      </c>
      <c r="L18" s="267">
        <v>287</v>
      </c>
      <c r="M18" s="267">
        <v>333</v>
      </c>
      <c r="N18" s="267">
        <v>654</v>
      </c>
      <c r="O18" s="126">
        <v>329</v>
      </c>
    </row>
    <row r="19" spans="2:15" ht="20.25" customHeight="1" x14ac:dyDescent="0.15">
      <c r="B19" s="308" t="s">
        <v>285</v>
      </c>
      <c r="C19" s="267">
        <v>618</v>
      </c>
      <c r="D19" s="267">
        <v>375</v>
      </c>
      <c r="E19" s="267">
        <v>229</v>
      </c>
      <c r="F19" s="267">
        <v>282</v>
      </c>
      <c r="G19" s="267">
        <v>178</v>
      </c>
      <c r="H19" s="267">
        <v>273</v>
      </c>
      <c r="I19" s="267">
        <v>373</v>
      </c>
      <c r="J19" s="267">
        <v>326</v>
      </c>
      <c r="K19" s="267">
        <v>540</v>
      </c>
      <c r="L19" s="267">
        <v>355</v>
      </c>
      <c r="M19" s="267">
        <v>496</v>
      </c>
      <c r="N19" s="267">
        <v>472</v>
      </c>
      <c r="O19" s="126">
        <v>352</v>
      </c>
    </row>
    <row r="20" spans="2:15" ht="20.25" customHeight="1" thickBot="1" x14ac:dyDescent="0.2">
      <c r="B20" s="306" t="s">
        <v>216</v>
      </c>
      <c r="C20" s="304">
        <f>AVERAGE(C15:C19)</f>
        <v>550.20000000000005</v>
      </c>
      <c r="D20" s="304">
        <f t="shared" ref="D20" si="1">AVERAGE(D15:D19)</f>
        <v>424.8</v>
      </c>
      <c r="E20" s="304">
        <f t="shared" ref="E20" si="2">AVERAGE(E15:E19)</f>
        <v>311.8</v>
      </c>
      <c r="F20" s="304">
        <f t="shared" ref="F20" si="3">AVERAGE(F15:F19)</f>
        <v>298.60000000000002</v>
      </c>
      <c r="G20" s="304">
        <f t="shared" ref="G20" si="4">AVERAGE(G15:G19)</f>
        <v>218.4</v>
      </c>
      <c r="H20" s="304">
        <f t="shared" ref="H20" si="5">AVERAGE(H15:H19)</f>
        <v>292.2</v>
      </c>
      <c r="I20" s="304">
        <f t="shared" ref="I20" si="6">AVERAGE(I15:I19)</f>
        <v>346.8</v>
      </c>
      <c r="J20" s="304">
        <f t="shared" ref="J20" si="7">AVERAGE(J15:J19)</f>
        <v>310.60000000000002</v>
      </c>
      <c r="K20" s="304">
        <f t="shared" ref="K20" si="8">AVERAGE(K15:K19)</f>
        <v>437.6</v>
      </c>
      <c r="L20" s="304">
        <f t="shared" ref="L20" si="9">AVERAGE(L15:L19)</f>
        <v>344</v>
      </c>
      <c r="M20" s="304">
        <f t="shared" ref="M20" si="10">AVERAGE(M15:M19)</f>
        <v>336.6</v>
      </c>
      <c r="N20" s="304">
        <f t="shared" ref="N20" si="11">AVERAGE(N15:N19)</f>
        <v>443.6</v>
      </c>
      <c r="O20" s="305">
        <f t="shared" ref="O20" si="12">AVERAGE(O15:O19)</f>
        <v>341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１　対象経営の概要，２　前提条件</vt:lpstr>
      <vt:lpstr>３　コマツナ標準技術</vt:lpstr>
      <vt:lpstr>４　経営収支</vt:lpstr>
      <vt:lpstr>５　コマツナ作業時間</vt:lpstr>
      <vt:lpstr>６　固定資本装備と減価償却費</vt:lpstr>
      <vt:lpstr>７　コマツナ部門収支</vt:lpstr>
      <vt:lpstr>８　コマツナ算出基礎</vt:lpstr>
      <vt:lpstr>９　コマツナ単価算出基礎</vt:lpstr>
      <vt:lpstr>'１　対象経営の概要，２　前提条件'!Print_Area</vt:lpstr>
      <vt:lpstr>'４　経営収支'!Print_Area</vt:lpstr>
      <vt:lpstr>'５　コマツナ作業時間'!Print_Area</vt:lpstr>
      <vt:lpstr>'６　固定資本装備と減価償却費'!Print_Area</vt:lpstr>
      <vt:lpstr>'７　コマツナ部門収支'!Print_Area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2015-02-13T03:28:01Z</cp:lastPrinted>
  <dcterms:created xsi:type="dcterms:W3CDTF">2005-02-26T02:20:11Z</dcterms:created>
  <dcterms:modified xsi:type="dcterms:W3CDTF">2015-03-24T04:45:48Z</dcterms:modified>
</cp:coreProperties>
</file>