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440" windowHeight="8565" tabRatio="777"/>
  </bookViews>
  <sheets>
    <sheet name="１　対象経営の概要，２　前提条件" sheetId="19" r:id="rId1"/>
    <sheet name="３　わけぎ標準技術" sheetId="24" r:id="rId2"/>
    <sheet name="４　経営収支" sheetId="22" r:id="rId3"/>
    <sheet name="５－１作業時間（10aあたり）" sheetId="43" r:id="rId4"/>
    <sheet name="５－２作業時間（合計）" sheetId="27" r:id="rId5"/>
    <sheet name="６　固定資本装備と減価償却費" sheetId="30" r:id="rId6"/>
    <sheet name="７－１　初夏取り部門収支" sheetId="35" r:id="rId7"/>
    <sheet name="７－２　夏取り部門収支" sheetId="48" r:id="rId8"/>
    <sheet name="７－３　秋取り部門収支" sheetId="46" r:id="rId9"/>
    <sheet name="７－４　ハウス冬取り部門収支" sheetId="45" r:id="rId10"/>
    <sheet name="７－５　冬春取り部門収支" sheetId="47" r:id="rId11"/>
    <sheet name="７－６　種球生産費" sheetId="44" r:id="rId12"/>
    <sheet name="８　算出基礎" sheetId="36" r:id="rId13"/>
    <sheet name="９　わけぎ単価算出基礎" sheetId="42" r:id="rId14"/>
    <sheet name="Sheet1" sheetId="49" r:id="rId15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経営収支'!$A$1:$R$38</definedName>
    <definedName name="_xlnm.Print_Area" localSheetId="4">'５－２作業時間（合計）'!$A$1:$AN$119</definedName>
    <definedName name="_xlnm.Print_Area" localSheetId="5">'６　固定資本装備と減価償却費'!$A$1:$P$35</definedName>
    <definedName name="_xlnm.Print_Area" localSheetId="6">'７－１　初夏取り部門収支'!$A$1:$S$45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D94" i="27" l="1"/>
  <c r="E94" i="27"/>
  <c r="F94" i="27"/>
  <c r="G94" i="27"/>
  <c r="H94" i="27"/>
  <c r="I94" i="27"/>
  <c r="J94" i="27"/>
  <c r="K94" i="27"/>
  <c r="L94" i="27"/>
  <c r="M94" i="27"/>
  <c r="N94" i="27"/>
  <c r="O94" i="27"/>
  <c r="P94" i="27"/>
  <c r="Q94" i="27"/>
  <c r="R94" i="27"/>
  <c r="S94" i="27"/>
  <c r="T94" i="27"/>
  <c r="U94" i="27"/>
  <c r="V94" i="27"/>
  <c r="W94" i="27"/>
  <c r="X94" i="27"/>
  <c r="Y94" i="27"/>
  <c r="Z94" i="27"/>
  <c r="AA94" i="27"/>
  <c r="AB94" i="27"/>
  <c r="AC94" i="27"/>
  <c r="AD94" i="27"/>
  <c r="AE94" i="27"/>
  <c r="AF94" i="27"/>
  <c r="AG94" i="27"/>
  <c r="AH94" i="27"/>
  <c r="AI94" i="27"/>
  <c r="AJ94" i="27"/>
  <c r="AK94" i="27"/>
  <c r="AL94" i="27"/>
  <c r="AM94" i="27"/>
  <c r="D95" i="27"/>
  <c r="E95" i="27"/>
  <c r="F95" i="27"/>
  <c r="G95" i="27"/>
  <c r="H95" i="27"/>
  <c r="I95" i="27"/>
  <c r="J95" i="27"/>
  <c r="K95" i="27"/>
  <c r="L95" i="27"/>
  <c r="M95" i="27"/>
  <c r="N95" i="27"/>
  <c r="O95" i="27"/>
  <c r="P95" i="27"/>
  <c r="Q95" i="27"/>
  <c r="R95" i="27"/>
  <c r="S95" i="27"/>
  <c r="T95" i="27"/>
  <c r="U95" i="27"/>
  <c r="V95" i="27"/>
  <c r="W95" i="27"/>
  <c r="X95" i="27"/>
  <c r="Y95" i="27"/>
  <c r="Z95" i="27"/>
  <c r="AA95" i="27"/>
  <c r="AB95" i="27"/>
  <c r="AC95" i="27"/>
  <c r="AD95" i="27"/>
  <c r="AE95" i="27"/>
  <c r="AF95" i="27"/>
  <c r="AG95" i="27"/>
  <c r="AH95" i="27"/>
  <c r="AI95" i="27"/>
  <c r="AJ95" i="27"/>
  <c r="AK95" i="27"/>
  <c r="AL95" i="27"/>
  <c r="AM95" i="27"/>
  <c r="D96" i="27"/>
  <c r="E96" i="27"/>
  <c r="F96" i="27"/>
  <c r="G96" i="27"/>
  <c r="H96" i="27"/>
  <c r="I96" i="27"/>
  <c r="J96" i="27"/>
  <c r="K96" i="27"/>
  <c r="L96" i="27"/>
  <c r="M96" i="27"/>
  <c r="N96" i="27"/>
  <c r="O96" i="27"/>
  <c r="P96" i="27"/>
  <c r="Q96" i="27"/>
  <c r="R96" i="27"/>
  <c r="S96" i="27"/>
  <c r="T96" i="27"/>
  <c r="U96" i="27"/>
  <c r="V96" i="27"/>
  <c r="W96" i="27"/>
  <c r="X96" i="27"/>
  <c r="Y96" i="27"/>
  <c r="Z96" i="27"/>
  <c r="AA96" i="27"/>
  <c r="AB96" i="27"/>
  <c r="AC96" i="27"/>
  <c r="AD96" i="27"/>
  <c r="AE96" i="27"/>
  <c r="AF96" i="27"/>
  <c r="AG96" i="27"/>
  <c r="AH96" i="27"/>
  <c r="AI96" i="27"/>
  <c r="AJ96" i="27"/>
  <c r="AK96" i="27"/>
  <c r="AL96" i="27"/>
  <c r="AM96" i="27"/>
  <c r="D97" i="27"/>
  <c r="E97" i="27"/>
  <c r="F97" i="27"/>
  <c r="G97" i="27"/>
  <c r="H97" i="27"/>
  <c r="I97" i="27"/>
  <c r="J97" i="27"/>
  <c r="K97" i="27"/>
  <c r="L97" i="27"/>
  <c r="M97" i="27"/>
  <c r="N97" i="27"/>
  <c r="O97" i="27"/>
  <c r="P97" i="27"/>
  <c r="Q97" i="27"/>
  <c r="R97" i="27"/>
  <c r="S97" i="27"/>
  <c r="T97" i="27"/>
  <c r="U97" i="27"/>
  <c r="V97" i="27"/>
  <c r="W97" i="27"/>
  <c r="X97" i="27"/>
  <c r="Y97" i="27"/>
  <c r="Z97" i="27"/>
  <c r="AA97" i="27"/>
  <c r="AB97" i="27"/>
  <c r="AC97" i="27"/>
  <c r="AD97" i="27"/>
  <c r="AE97" i="27"/>
  <c r="AF97" i="27"/>
  <c r="AG97" i="27"/>
  <c r="AH97" i="27"/>
  <c r="AI97" i="27"/>
  <c r="AJ97" i="27"/>
  <c r="AK97" i="27"/>
  <c r="AL97" i="27"/>
  <c r="AM97" i="27"/>
  <c r="D98" i="27"/>
  <c r="E98" i="27"/>
  <c r="F98" i="27"/>
  <c r="G98" i="27"/>
  <c r="H98" i="27"/>
  <c r="I98" i="27"/>
  <c r="J98" i="27"/>
  <c r="K98" i="27"/>
  <c r="L98" i="27"/>
  <c r="M98" i="27"/>
  <c r="N98" i="27"/>
  <c r="O98" i="27"/>
  <c r="P98" i="27"/>
  <c r="Q98" i="27"/>
  <c r="R98" i="27"/>
  <c r="S98" i="27"/>
  <c r="T98" i="27"/>
  <c r="U98" i="27"/>
  <c r="V98" i="27"/>
  <c r="W98" i="27"/>
  <c r="X98" i="27"/>
  <c r="Y98" i="27"/>
  <c r="Z98" i="27"/>
  <c r="AA98" i="27"/>
  <c r="AB98" i="27"/>
  <c r="AC98" i="27"/>
  <c r="AD98" i="27"/>
  <c r="AE98" i="27"/>
  <c r="AF98" i="27"/>
  <c r="AG98" i="27"/>
  <c r="AH98" i="27"/>
  <c r="AI98" i="27"/>
  <c r="AJ98" i="27"/>
  <c r="AK98" i="27"/>
  <c r="AL98" i="27"/>
  <c r="AM98" i="27"/>
  <c r="D99" i="27"/>
  <c r="E99" i="27"/>
  <c r="F99" i="27"/>
  <c r="G99" i="27"/>
  <c r="H99" i="27"/>
  <c r="I99" i="27"/>
  <c r="J99" i="27"/>
  <c r="K99" i="27"/>
  <c r="L99" i="27"/>
  <c r="M99" i="27"/>
  <c r="N99" i="27"/>
  <c r="O99" i="27"/>
  <c r="P99" i="27"/>
  <c r="Q99" i="27"/>
  <c r="R99" i="27"/>
  <c r="S99" i="27"/>
  <c r="T99" i="27"/>
  <c r="U99" i="27"/>
  <c r="V99" i="27"/>
  <c r="W99" i="27"/>
  <c r="X99" i="27"/>
  <c r="Y99" i="27"/>
  <c r="Z99" i="27"/>
  <c r="AA99" i="27"/>
  <c r="AB99" i="27"/>
  <c r="AC99" i="27"/>
  <c r="AD99" i="27"/>
  <c r="AE99" i="27"/>
  <c r="AF99" i="27"/>
  <c r="AG99" i="27"/>
  <c r="AH99" i="27"/>
  <c r="AI99" i="27"/>
  <c r="AJ99" i="27"/>
  <c r="AK99" i="27"/>
  <c r="AL99" i="27"/>
  <c r="AM99" i="27"/>
  <c r="D100" i="27"/>
  <c r="E100" i="27"/>
  <c r="F100" i="27"/>
  <c r="G100" i="27"/>
  <c r="H100" i="27"/>
  <c r="I100" i="27"/>
  <c r="J100" i="27"/>
  <c r="K100" i="27"/>
  <c r="L100" i="27"/>
  <c r="M100" i="27"/>
  <c r="N100" i="27"/>
  <c r="O100" i="27"/>
  <c r="P100" i="27"/>
  <c r="Q100" i="27"/>
  <c r="R100" i="27"/>
  <c r="S100" i="27"/>
  <c r="T100" i="27"/>
  <c r="U100" i="27"/>
  <c r="V100" i="27"/>
  <c r="W100" i="27"/>
  <c r="X100" i="27"/>
  <c r="Y100" i="27"/>
  <c r="Z100" i="27"/>
  <c r="AA100" i="27"/>
  <c r="AB100" i="27"/>
  <c r="AC100" i="27"/>
  <c r="AD100" i="27"/>
  <c r="AE100" i="27"/>
  <c r="AF100" i="27"/>
  <c r="AG100" i="27"/>
  <c r="AH100" i="27"/>
  <c r="AI100" i="27"/>
  <c r="AJ100" i="27"/>
  <c r="AK100" i="27"/>
  <c r="AL100" i="27"/>
  <c r="AM100" i="27"/>
  <c r="D101" i="27"/>
  <c r="E101" i="27"/>
  <c r="F101" i="27"/>
  <c r="G101" i="27"/>
  <c r="H101" i="27"/>
  <c r="I101" i="27"/>
  <c r="J101" i="27"/>
  <c r="K101" i="27"/>
  <c r="L101" i="27"/>
  <c r="M101" i="27"/>
  <c r="N101" i="27"/>
  <c r="O101" i="27"/>
  <c r="P101" i="27"/>
  <c r="Q101" i="27"/>
  <c r="R101" i="27"/>
  <c r="S101" i="27"/>
  <c r="T101" i="27"/>
  <c r="U101" i="27"/>
  <c r="V101" i="27"/>
  <c r="W101" i="27"/>
  <c r="X101" i="27"/>
  <c r="Y101" i="27"/>
  <c r="Z101" i="27"/>
  <c r="AA101" i="27"/>
  <c r="AB101" i="27"/>
  <c r="AC101" i="27"/>
  <c r="AD101" i="27"/>
  <c r="AE101" i="27"/>
  <c r="AF101" i="27"/>
  <c r="AG101" i="27"/>
  <c r="AH101" i="27"/>
  <c r="AI101" i="27"/>
  <c r="AJ101" i="27"/>
  <c r="AK101" i="27"/>
  <c r="AL101" i="27"/>
  <c r="AM101" i="27"/>
  <c r="D102" i="27"/>
  <c r="E102" i="27"/>
  <c r="F102" i="27"/>
  <c r="G102" i="27"/>
  <c r="H102" i="27"/>
  <c r="I102" i="27"/>
  <c r="J102" i="27"/>
  <c r="K102" i="27"/>
  <c r="L102" i="27"/>
  <c r="M102" i="27"/>
  <c r="N102" i="27"/>
  <c r="O102" i="27"/>
  <c r="P102" i="27"/>
  <c r="Q102" i="27"/>
  <c r="R102" i="27"/>
  <c r="S102" i="27"/>
  <c r="T102" i="27"/>
  <c r="U102" i="27"/>
  <c r="V102" i="27"/>
  <c r="W102" i="27"/>
  <c r="X102" i="27"/>
  <c r="Y102" i="27"/>
  <c r="Z102" i="27"/>
  <c r="AA102" i="27"/>
  <c r="AB102" i="27"/>
  <c r="AC102" i="27"/>
  <c r="AD102" i="27"/>
  <c r="AE102" i="27"/>
  <c r="AF102" i="27"/>
  <c r="AG102" i="27"/>
  <c r="AH102" i="27"/>
  <c r="AI102" i="27"/>
  <c r="AJ102" i="27"/>
  <c r="AK102" i="27"/>
  <c r="AL102" i="27"/>
  <c r="AM102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Z26" i="27"/>
  <c r="AA26" i="27"/>
  <c r="AB26" i="27"/>
  <c r="AC26" i="27"/>
  <c r="AD26" i="27"/>
  <c r="AE26" i="27"/>
  <c r="AF26" i="27"/>
  <c r="AG26" i="27"/>
  <c r="AH26" i="27"/>
  <c r="AI26" i="27"/>
  <c r="AJ26" i="27"/>
  <c r="AK26" i="27"/>
  <c r="AL26" i="27"/>
  <c r="AM26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X27" i="27"/>
  <c r="Y27" i="27"/>
  <c r="Z27" i="27"/>
  <c r="AA27" i="27"/>
  <c r="AB27" i="27"/>
  <c r="AC27" i="27"/>
  <c r="AD27" i="27"/>
  <c r="AE27" i="27"/>
  <c r="AF27" i="27"/>
  <c r="AG27" i="27"/>
  <c r="AH27" i="27"/>
  <c r="AI27" i="27"/>
  <c r="AJ27" i="27"/>
  <c r="AK27" i="27"/>
  <c r="AL27" i="27"/>
  <c r="AM27" i="27"/>
  <c r="D28" i="27"/>
  <c r="E28" i="27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W28" i="27"/>
  <c r="X28" i="27"/>
  <c r="Y28" i="27"/>
  <c r="Z28" i="27"/>
  <c r="AA28" i="27"/>
  <c r="AB28" i="27"/>
  <c r="AC28" i="27"/>
  <c r="AD28" i="27"/>
  <c r="AE28" i="27"/>
  <c r="AF28" i="27"/>
  <c r="AG28" i="27"/>
  <c r="AH28" i="27"/>
  <c r="AI28" i="27"/>
  <c r="AJ28" i="27"/>
  <c r="AK28" i="27"/>
  <c r="AL28" i="27"/>
  <c r="AM28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Z29" i="27"/>
  <c r="AA29" i="27"/>
  <c r="AB29" i="27"/>
  <c r="AC29" i="27"/>
  <c r="AD29" i="27"/>
  <c r="AE29" i="27"/>
  <c r="AF29" i="27"/>
  <c r="AG29" i="27"/>
  <c r="AH29" i="27"/>
  <c r="AI29" i="27"/>
  <c r="AJ29" i="27"/>
  <c r="AK29" i="27"/>
  <c r="AL29" i="27"/>
  <c r="AM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E30" i="27"/>
  <c r="AF30" i="27"/>
  <c r="AG30" i="27"/>
  <c r="AH30" i="27"/>
  <c r="AI30" i="27"/>
  <c r="AJ30" i="27"/>
  <c r="AK30" i="27"/>
  <c r="AL30" i="27"/>
  <c r="AM30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R31" i="27"/>
  <c r="S31" i="27"/>
  <c r="T31" i="27"/>
  <c r="U31" i="27"/>
  <c r="V31" i="27"/>
  <c r="W31" i="27"/>
  <c r="X31" i="27"/>
  <c r="Y31" i="27"/>
  <c r="Z31" i="27"/>
  <c r="AA31" i="27"/>
  <c r="AB31" i="27"/>
  <c r="AC31" i="27"/>
  <c r="AD31" i="27"/>
  <c r="AE31" i="27"/>
  <c r="AF31" i="27"/>
  <c r="AG31" i="27"/>
  <c r="AH31" i="27"/>
  <c r="AI31" i="27"/>
  <c r="AJ31" i="27"/>
  <c r="AK31" i="27"/>
  <c r="AL31" i="27"/>
  <c r="AM31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X32" i="27"/>
  <c r="Y32" i="27"/>
  <c r="Z32" i="27"/>
  <c r="AA32" i="27"/>
  <c r="AB32" i="27"/>
  <c r="AC32" i="27"/>
  <c r="AD32" i="27"/>
  <c r="AE32" i="27"/>
  <c r="AF32" i="27"/>
  <c r="AG32" i="27"/>
  <c r="AH32" i="27"/>
  <c r="AI32" i="27"/>
  <c r="AJ32" i="27"/>
  <c r="AK32" i="27"/>
  <c r="AL32" i="27"/>
  <c r="AM32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AI33" i="27"/>
  <c r="AJ33" i="27"/>
  <c r="AK33" i="27"/>
  <c r="AL33" i="27"/>
  <c r="AM33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AI34" i="27"/>
  <c r="AJ34" i="27"/>
  <c r="AK34" i="27"/>
  <c r="AL34" i="27"/>
  <c r="AM34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Z9" i="27"/>
  <c r="AA9" i="27"/>
  <c r="AB9" i="27"/>
  <c r="AC9" i="27"/>
  <c r="AD9" i="27"/>
  <c r="AE9" i="27"/>
  <c r="AF9" i="27"/>
  <c r="AG9" i="27"/>
  <c r="AH9" i="27"/>
  <c r="AI9" i="27"/>
  <c r="AJ9" i="27"/>
  <c r="AK9" i="27"/>
  <c r="AL9" i="27"/>
  <c r="AM9" i="27"/>
  <c r="G10" i="27"/>
  <c r="H10" i="27"/>
  <c r="I10" i="27"/>
  <c r="I17" i="27" s="1"/>
  <c r="J10" i="27"/>
  <c r="K10" i="27"/>
  <c r="L10" i="27"/>
  <c r="M10" i="27"/>
  <c r="M17" i="27" s="1"/>
  <c r="N10" i="27"/>
  <c r="O10" i="27"/>
  <c r="P10" i="27"/>
  <c r="Q10" i="27"/>
  <c r="Q17" i="27" s="1"/>
  <c r="R10" i="27"/>
  <c r="S10" i="27"/>
  <c r="T10" i="27"/>
  <c r="U10" i="27"/>
  <c r="U17" i="27" s="1"/>
  <c r="V10" i="27"/>
  <c r="W10" i="27"/>
  <c r="X10" i="27"/>
  <c r="Y10" i="27"/>
  <c r="Y17" i="27" s="1"/>
  <c r="Z10" i="27"/>
  <c r="AA10" i="27"/>
  <c r="AB10" i="27"/>
  <c r="AC10" i="27"/>
  <c r="AC17" i="27" s="1"/>
  <c r="AD10" i="27"/>
  <c r="AE10" i="27"/>
  <c r="AF10" i="27"/>
  <c r="AG10" i="27"/>
  <c r="AG17" i="27" s="1"/>
  <c r="AH10" i="27"/>
  <c r="AI10" i="27"/>
  <c r="AJ10" i="27"/>
  <c r="AK10" i="27"/>
  <c r="AK17" i="27" s="1"/>
  <c r="AL10" i="27"/>
  <c r="AM10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AI11" i="27"/>
  <c r="AJ11" i="27"/>
  <c r="AK11" i="27"/>
  <c r="AL11" i="27"/>
  <c r="AM11" i="27"/>
  <c r="G12" i="27"/>
  <c r="G17" i="27" s="1"/>
  <c r="H12" i="27"/>
  <c r="I12" i="27"/>
  <c r="J12" i="27"/>
  <c r="K12" i="27"/>
  <c r="K17" i="27" s="1"/>
  <c r="L12" i="27"/>
  <c r="M12" i="27"/>
  <c r="N12" i="27"/>
  <c r="O12" i="27"/>
  <c r="O17" i="27" s="1"/>
  <c r="P12" i="27"/>
  <c r="Q12" i="27"/>
  <c r="R12" i="27"/>
  <c r="S12" i="27"/>
  <c r="S17" i="27" s="1"/>
  <c r="T12" i="27"/>
  <c r="U12" i="27"/>
  <c r="V12" i="27"/>
  <c r="W12" i="27"/>
  <c r="W17" i="27" s="1"/>
  <c r="X12" i="27"/>
  <c r="Y12" i="27"/>
  <c r="Z12" i="27"/>
  <c r="AA12" i="27"/>
  <c r="AB12" i="27"/>
  <c r="AC12" i="27"/>
  <c r="AD12" i="27"/>
  <c r="AE12" i="27"/>
  <c r="AF12" i="27"/>
  <c r="AG12" i="27"/>
  <c r="AH12" i="27"/>
  <c r="AI12" i="27"/>
  <c r="AJ12" i="27"/>
  <c r="AK12" i="27"/>
  <c r="AL12" i="27"/>
  <c r="AM12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AI13" i="27"/>
  <c r="AJ13" i="27"/>
  <c r="AK13" i="27"/>
  <c r="AL13" i="27"/>
  <c r="AM13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AI14" i="27"/>
  <c r="AJ14" i="27"/>
  <c r="AK14" i="27"/>
  <c r="AL14" i="27"/>
  <c r="AM14" i="27"/>
  <c r="G15" i="27"/>
  <c r="H15" i="27"/>
  <c r="H17" i="27" s="1"/>
  <c r="I15" i="27"/>
  <c r="J15" i="27"/>
  <c r="K15" i="27"/>
  <c r="L15" i="27"/>
  <c r="L17" i="27" s="1"/>
  <c r="M15" i="27"/>
  <c r="N15" i="27"/>
  <c r="O15" i="27"/>
  <c r="P15" i="27"/>
  <c r="P17" i="27" s="1"/>
  <c r="Q15" i="27"/>
  <c r="R15" i="27"/>
  <c r="S15" i="27"/>
  <c r="T15" i="27"/>
  <c r="T17" i="27" s="1"/>
  <c r="U15" i="27"/>
  <c r="V15" i="27"/>
  <c r="W15" i="27"/>
  <c r="X15" i="27"/>
  <c r="X17" i="27" s="1"/>
  <c r="Y15" i="27"/>
  <c r="Z15" i="27"/>
  <c r="AA15" i="27"/>
  <c r="AB15" i="27"/>
  <c r="AB17" i="27" s="1"/>
  <c r="AC15" i="27"/>
  <c r="AD15" i="27"/>
  <c r="AE15" i="27"/>
  <c r="AF15" i="27"/>
  <c r="AF17" i="27" s="1"/>
  <c r="AG15" i="27"/>
  <c r="AH15" i="27"/>
  <c r="AI15" i="27"/>
  <c r="AJ15" i="27"/>
  <c r="AJ17" i="27" s="1"/>
  <c r="AK15" i="27"/>
  <c r="AL15" i="27"/>
  <c r="AM15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A17" i="27" s="1"/>
  <c r="AB16" i="27"/>
  <c r="AC16" i="27"/>
  <c r="AD16" i="27"/>
  <c r="AE16" i="27"/>
  <c r="AE17" i="27" s="1"/>
  <c r="AF16" i="27"/>
  <c r="AG16" i="27"/>
  <c r="AH16" i="27"/>
  <c r="AI16" i="27"/>
  <c r="AI17" i="27" s="1"/>
  <c r="AJ16" i="27"/>
  <c r="AK16" i="27"/>
  <c r="AL16" i="27"/>
  <c r="AM16" i="27"/>
  <c r="AM17" i="27" s="1"/>
  <c r="J17" i="27"/>
  <c r="N17" i="27"/>
  <c r="R17" i="27"/>
  <c r="V17" i="27"/>
  <c r="Z17" i="27"/>
  <c r="AD17" i="27"/>
  <c r="AH17" i="27"/>
  <c r="AL17" i="27"/>
  <c r="K13" i="30" l="1"/>
  <c r="K12" i="30"/>
  <c r="K6" i="30"/>
  <c r="K5" i="30"/>
  <c r="E16" i="27"/>
  <c r="F16" i="27"/>
  <c r="E15" i="27"/>
  <c r="F15" i="27"/>
  <c r="E14" i="27"/>
  <c r="F14" i="27"/>
  <c r="E13" i="27"/>
  <c r="F13" i="27"/>
  <c r="E12" i="27"/>
  <c r="F12" i="27"/>
  <c r="E11" i="27"/>
  <c r="F11" i="27"/>
  <c r="E10" i="27"/>
  <c r="F10" i="27"/>
  <c r="E9" i="27"/>
  <c r="F9" i="27"/>
  <c r="D10" i="27"/>
  <c r="D11" i="27"/>
  <c r="D12" i="27"/>
  <c r="D13" i="27"/>
  <c r="D14" i="27"/>
  <c r="D15" i="27"/>
  <c r="D16" i="27"/>
  <c r="D9" i="27"/>
  <c r="H23" i="44" l="1"/>
  <c r="E50" i="27" l="1"/>
  <c r="F50" i="27"/>
  <c r="G50" i="27"/>
  <c r="H50" i="27"/>
  <c r="I50" i="27"/>
  <c r="J50" i="27"/>
  <c r="K50" i="27"/>
  <c r="L50" i="27"/>
  <c r="M50" i="27"/>
  <c r="N50" i="27"/>
  <c r="O50" i="27"/>
  <c r="P50" i="27"/>
  <c r="Q50" i="27"/>
  <c r="R50" i="27"/>
  <c r="S50" i="27"/>
  <c r="T50" i="27"/>
  <c r="U50" i="27"/>
  <c r="V50" i="27"/>
  <c r="W50" i="27"/>
  <c r="X50" i="27"/>
  <c r="Y50" i="27"/>
  <c r="Z50" i="27"/>
  <c r="AA50" i="27"/>
  <c r="AB50" i="27"/>
  <c r="AC50" i="27"/>
  <c r="AD50" i="27"/>
  <c r="AE50" i="27"/>
  <c r="AF50" i="27"/>
  <c r="AG50" i="27"/>
  <c r="AH50" i="27"/>
  <c r="AI50" i="27"/>
  <c r="AJ50" i="27"/>
  <c r="AK50" i="27"/>
  <c r="AL50" i="27"/>
  <c r="E49" i="27"/>
  <c r="F49" i="27"/>
  <c r="G49" i="27"/>
  <c r="H49" i="27"/>
  <c r="I49" i="27"/>
  <c r="J49" i="27"/>
  <c r="K49" i="27"/>
  <c r="L49" i="27"/>
  <c r="M49" i="27"/>
  <c r="N49" i="27"/>
  <c r="O49" i="27"/>
  <c r="P49" i="27"/>
  <c r="Q49" i="27"/>
  <c r="R49" i="27"/>
  <c r="S49" i="27"/>
  <c r="T49" i="27"/>
  <c r="U49" i="27"/>
  <c r="V49" i="27"/>
  <c r="W49" i="27"/>
  <c r="X49" i="27"/>
  <c r="Y49" i="27"/>
  <c r="Z49" i="27"/>
  <c r="AA49" i="27"/>
  <c r="AB49" i="27"/>
  <c r="AC49" i="27"/>
  <c r="AD49" i="27"/>
  <c r="AE49" i="27"/>
  <c r="AF49" i="27"/>
  <c r="AG49" i="27"/>
  <c r="AH49" i="27"/>
  <c r="AI49" i="27"/>
  <c r="AJ49" i="27"/>
  <c r="AK49" i="27"/>
  <c r="AL49" i="27"/>
  <c r="AM49" i="27"/>
  <c r="AM48" i="27"/>
  <c r="E48" i="27"/>
  <c r="F48" i="27"/>
  <c r="G48" i="27"/>
  <c r="H48" i="27"/>
  <c r="I48" i="27"/>
  <c r="J48" i="27"/>
  <c r="K48" i="27"/>
  <c r="L48" i="27"/>
  <c r="M48" i="27"/>
  <c r="N48" i="27"/>
  <c r="O48" i="27"/>
  <c r="P48" i="27"/>
  <c r="Q48" i="27"/>
  <c r="R48" i="27"/>
  <c r="S48" i="27"/>
  <c r="T48" i="27"/>
  <c r="U48" i="27"/>
  <c r="V48" i="27"/>
  <c r="W48" i="27"/>
  <c r="X48" i="27"/>
  <c r="Y48" i="27"/>
  <c r="Z48" i="27"/>
  <c r="AA48" i="27"/>
  <c r="AB48" i="27"/>
  <c r="AC48" i="27"/>
  <c r="AD48" i="27"/>
  <c r="AE48" i="27"/>
  <c r="AF48" i="27"/>
  <c r="AG48" i="27"/>
  <c r="AH48" i="27"/>
  <c r="AI48" i="27"/>
  <c r="AJ48" i="27"/>
  <c r="AK48" i="27"/>
  <c r="AL48" i="27"/>
  <c r="E47" i="27"/>
  <c r="F47" i="27"/>
  <c r="G47" i="27"/>
  <c r="H47" i="27"/>
  <c r="I47" i="27"/>
  <c r="J47" i="27"/>
  <c r="K47" i="27"/>
  <c r="L47" i="27"/>
  <c r="M47" i="27"/>
  <c r="N47" i="27"/>
  <c r="O47" i="27"/>
  <c r="P47" i="27"/>
  <c r="Q47" i="27"/>
  <c r="R47" i="27"/>
  <c r="S47" i="27"/>
  <c r="T47" i="27"/>
  <c r="U47" i="27"/>
  <c r="V47" i="27"/>
  <c r="W47" i="27"/>
  <c r="X47" i="27"/>
  <c r="Y47" i="27"/>
  <c r="Z47" i="27"/>
  <c r="AA47" i="27"/>
  <c r="AB47" i="27"/>
  <c r="AC47" i="27"/>
  <c r="AD47" i="27"/>
  <c r="AE47" i="27"/>
  <c r="AF47" i="27"/>
  <c r="AG47" i="27"/>
  <c r="AH47" i="27"/>
  <c r="AI47" i="27"/>
  <c r="AJ47" i="27"/>
  <c r="AK47" i="27"/>
  <c r="AL47" i="27"/>
  <c r="AM47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AA46" i="27"/>
  <c r="AB46" i="27"/>
  <c r="AC46" i="27"/>
  <c r="AD46" i="27"/>
  <c r="AE46" i="27"/>
  <c r="AF46" i="27"/>
  <c r="AG46" i="27"/>
  <c r="AH46" i="27"/>
  <c r="AI46" i="27"/>
  <c r="AJ46" i="27"/>
  <c r="AK46" i="27"/>
  <c r="AL46" i="27"/>
  <c r="AM46" i="27"/>
  <c r="E45" i="27"/>
  <c r="F45" i="27"/>
  <c r="G45" i="27"/>
  <c r="H45" i="27"/>
  <c r="I45" i="27"/>
  <c r="J45" i="27"/>
  <c r="K45" i="27"/>
  <c r="L45" i="27"/>
  <c r="M45" i="27"/>
  <c r="N45" i="27"/>
  <c r="O45" i="27"/>
  <c r="P45" i="27"/>
  <c r="Q45" i="27"/>
  <c r="R45" i="27"/>
  <c r="S45" i="27"/>
  <c r="T45" i="27"/>
  <c r="U45" i="27"/>
  <c r="V45" i="27"/>
  <c r="W45" i="27"/>
  <c r="X45" i="27"/>
  <c r="Y45" i="27"/>
  <c r="Z45" i="27"/>
  <c r="AA45" i="27"/>
  <c r="AB45" i="27"/>
  <c r="AC45" i="27"/>
  <c r="AD45" i="27"/>
  <c r="AE45" i="27"/>
  <c r="AF45" i="27"/>
  <c r="AG45" i="27"/>
  <c r="AH45" i="27"/>
  <c r="AI45" i="27"/>
  <c r="AJ45" i="27"/>
  <c r="AK45" i="27"/>
  <c r="AL45" i="27"/>
  <c r="AM45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E44" i="27"/>
  <c r="AF44" i="27"/>
  <c r="AG44" i="27"/>
  <c r="AH44" i="27"/>
  <c r="AI44" i="27"/>
  <c r="AJ44" i="27"/>
  <c r="AK44" i="27"/>
  <c r="AL44" i="27"/>
  <c r="AM44" i="27"/>
  <c r="E43" i="27"/>
  <c r="F43" i="27"/>
  <c r="G43" i="27"/>
  <c r="H43" i="27"/>
  <c r="I43" i="27"/>
  <c r="J43" i="27"/>
  <c r="K43" i="27"/>
  <c r="L43" i="27"/>
  <c r="M43" i="27"/>
  <c r="N43" i="27"/>
  <c r="O43" i="27"/>
  <c r="P43" i="27"/>
  <c r="Q43" i="27"/>
  <c r="R43" i="27"/>
  <c r="S43" i="27"/>
  <c r="T43" i="27"/>
  <c r="U43" i="27"/>
  <c r="V43" i="27"/>
  <c r="W43" i="27"/>
  <c r="X43" i="27"/>
  <c r="Y43" i="27"/>
  <c r="Z43" i="27"/>
  <c r="AA43" i="27"/>
  <c r="AB43" i="27"/>
  <c r="AC43" i="27"/>
  <c r="AD43" i="27"/>
  <c r="AE43" i="27"/>
  <c r="AF43" i="27"/>
  <c r="AG43" i="27"/>
  <c r="AH43" i="27"/>
  <c r="AI43" i="27"/>
  <c r="AJ43" i="27"/>
  <c r="AK43" i="27"/>
  <c r="AL43" i="27"/>
  <c r="AM43" i="27"/>
  <c r="D44" i="27"/>
  <c r="D45" i="27"/>
  <c r="D46" i="27"/>
  <c r="D47" i="27"/>
  <c r="D48" i="27"/>
  <c r="D49" i="27"/>
  <c r="D50" i="27"/>
  <c r="D43" i="27"/>
  <c r="AN9" i="27"/>
  <c r="F21" i="46"/>
  <c r="F21" i="35" l="1"/>
  <c r="AM50" i="27"/>
  <c r="AN45" i="27"/>
  <c r="E84" i="27"/>
  <c r="F84" i="27"/>
  <c r="G84" i="27"/>
  <c r="H84" i="27"/>
  <c r="I84" i="27"/>
  <c r="J84" i="27"/>
  <c r="K84" i="27"/>
  <c r="L84" i="27"/>
  <c r="M84" i="27"/>
  <c r="N84" i="27"/>
  <c r="O84" i="27"/>
  <c r="P84" i="27"/>
  <c r="Q84" i="27"/>
  <c r="R84" i="27"/>
  <c r="S84" i="27"/>
  <c r="T84" i="27"/>
  <c r="U84" i="27"/>
  <c r="V84" i="27"/>
  <c r="W84" i="27"/>
  <c r="X84" i="27"/>
  <c r="Y84" i="27"/>
  <c r="Z84" i="27"/>
  <c r="AA84" i="27"/>
  <c r="AB84" i="27"/>
  <c r="AC84" i="27"/>
  <c r="AD84" i="27"/>
  <c r="AE84" i="27"/>
  <c r="AF84" i="27"/>
  <c r="AG84" i="27"/>
  <c r="AH84" i="27"/>
  <c r="AI84" i="27"/>
  <c r="AJ84" i="27"/>
  <c r="AK84" i="27"/>
  <c r="AL84" i="27"/>
  <c r="AM84" i="27"/>
  <c r="E83" i="27"/>
  <c r="F83" i="27"/>
  <c r="G83" i="27"/>
  <c r="H83" i="27"/>
  <c r="I83" i="27"/>
  <c r="J83" i="27"/>
  <c r="K83" i="27"/>
  <c r="L83" i="27"/>
  <c r="M83" i="27"/>
  <c r="N83" i="27"/>
  <c r="O83" i="27"/>
  <c r="P83" i="27"/>
  <c r="Q83" i="27"/>
  <c r="R83" i="27"/>
  <c r="S83" i="27"/>
  <c r="T83" i="27"/>
  <c r="U83" i="27"/>
  <c r="V83" i="27"/>
  <c r="W83" i="27"/>
  <c r="X83" i="27"/>
  <c r="Y83" i="27"/>
  <c r="Z83" i="27"/>
  <c r="AA83" i="27"/>
  <c r="AB83" i="27"/>
  <c r="AC83" i="27"/>
  <c r="AD83" i="27"/>
  <c r="AE83" i="27"/>
  <c r="AF83" i="27"/>
  <c r="AG83" i="27"/>
  <c r="AH83" i="27"/>
  <c r="AI83" i="27"/>
  <c r="AJ83" i="27"/>
  <c r="AK83" i="27"/>
  <c r="AL83" i="27"/>
  <c r="AM83" i="27"/>
  <c r="E82" i="27"/>
  <c r="F82" i="27"/>
  <c r="G82" i="27"/>
  <c r="H82" i="27"/>
  <c r="I82" i="27"/>
  <c r="J82" i="27"/>
  <c r="K82" i="27"/>
  <c r="L82" i="27"/>
  <c r="M82" i="27"/>
  <c r="N82" i="27"/>
  <c r="O82" i="27"/>
  <c r="P82" i="27"/>
  <c r="Q82" i="27"/>
  <c r="R82" i="27"/>
  <c r="S82" i="27"/>
  <c r="T82" i="27"/>
  <c r="U82" i="27"/>
  <c r="V82" i="27"/>
  <c r="W82" i="27"/>
  <c r="X82" i="27"/>
  <c r="Y82" i="27"/>
  <c r="Z82" i="27"/>
  <c r="AA82" i="27"/>
  <c r="AB82" i="27"/>
  <c r="AC82" i="27"/>
  <c r="AD82" i="27"/>
  <c r="AE82" i="27"/>
  <c r="AF82" i="27"/>
  <c r="AG82" i="27"/>
  <c r="AH82" i="27"/>
  <c r="AI82" i="27"/>
  <c r="AJ82" i="27"/>
  <c r="AK82" i="27"/>
  <c r="AL82" i="27"/>
  <c r="AM82" i="27"/>
  <c r="E81" i="27"/>
  <c r="F81" i="27"/>
  <c r="G81" i="27"/>
  <c r="H81" i="27"/>
  <c r="I81" i="27"/>
  <c r="J81" i="27"/>
  <c r="K81" i="27"/>
  <c r="L81" i="27"/>
  <c r="M81" i="27"/>
  <c r="N81" i="27"/>
  <c r="O81" i="27"/>
  <c r="P81" i="27"/>
  <c r="Q81" i="27"/>
  <c r="R81" i="27"/>
  <c r="S81" i="27"/>
  <c r="T81" i="27"/>
  <c r="U81" i="27"/>
  <c r="V81" i="27"/>
  <c r="W81" i="27"/>
  <c r="X81" i="27"/>
  <c r="Y81" i="27"/>
  <c r="Z81" i="27"/>
  <c r="AA81" i="27"/>
  <c r="AB81" i="27"/>
  <c r="AC81" i="27"/>
  <c r="AD81" i="27"/>
  <c r="AE81" i="27"/>
  <c r="AF81" i="27"/>
  <c r="AG81" i="27"/>
  <c r="AH81" i="27"/>
  <c r="AI81" i="27"/>
  <c r="AJ81" i="27"/>
  <c r="AK81" i="27"/>
  <c r="AL81" i="27"/>
  <c r="AM81" i="27"/>
  <c r="E80" i="27"/>
  <c r="F80" i="27"/>
  <c r="G80" i="27"/>
  <c r="H80" i="27"/>
  <c r="I80" i="27"/>
  <c r="J80" i="27"/>
  <c r="K80" i="27"/>
  <c r="L80" i="27"/>
  <c r="M80" i="27"/>
  <c r="N80" i="27"/>
  <c r="O80" i="27"/>
  <c r="P80" i="27"/>
  <c r="Q80" i="27"/>
  <c r="R80" i="27"/>
  <c r="S80" i="27"/>
  <c r="T80" i="27"/>
  <c r="U80" i="27"/>
  <c r="V80" i="27"/>
  <c r="W80" i="27"/>
  <c r="X80" i="27"/>
  <c r="Y80" i="27"/>
  <c r="Z80" i="27"/>
  <c r="AA80" i="27"/>
  <c r="AB80" i="27"/>
  <c r="AC80" i="27"/>
  <c r="AD80" i="27"/>
  <c r="AE80" i="27"/>
  <c r="AF80" i="27"/>
  <c r="AG80" i="27"/>
  <c r="AH80" i="27"/>
  <c r="AI80" i="27"/>
  <c r="AJ80" i="27"/>
  <c r="AK80" i="27"/>
  <c r="AL80" i="27"/>
  <c r="AM80" i="27"/>
  <c r="E79" i="27"/>
  <c r="F79" i="27"/>
  <c r="G79" i="27"/>
  <c r="H79" i="27"/>
  <c r="I79" i="27"/>
  <c r="J79" i="27"/>
  <c r="K79" i="27"/>
  <c r="L79" i="27"/>
  <c r="M79" i="27"/>
  <c r="N79" i="27"/>
  <c r="O79" i="27"/>
  <c r="P79" i="27"/>
  <c r="Q79" i="27"/>
  <c r="R79" i="27"/>
  <c r="S79" i="27"/>
  <c r="T79" i="27"/>
  <c r="U79" i="27"/>
  <c r="V79" i="27"/>
  <c r="W79" i="27"/>
  <c r="X79" i="27"/>
  <c r="Y79" i="27"/>
  <c r="Z79" i="27"/>
  <c r="AA79" i="27"/>
  <c r="AB79" i="27"/>
  <c r="AC79" i="27"/>
  <c r="AD79" i="27"/>
  <c r="AE79" i="27"/>
  <c r="AF79" i="27"/>
  <c r="AG79" i="27"/>
  <c r="AH79" i="27"/>
  <c r="AI79" i="27"/>
  <c r="AJ79" i="27"/>
  <c r="AK79" i="27"/>
  <c r="AL79" i="27"/>
  <c r="AM79" i="27"/>
  <c r="E78" i="27"/>
  <c r="F78" i="27"/>
  <c r="G78" i="27"/>
  <c r="H78" i="27"/>
  <c r="I78" i="27"/>
  <c r="J78" i="27"/>
  <c r="K78" i="27"/>
  <c r="L78" i="27"/>
  <c r="M78" i="27"/>
  <c r="N78" i="27"/>
  <c r="O78" i="27"/>
  <c r="P78" i="27"/>
  <c r="Q78" i="27"/>
  <c r="R78" i="27"/>
  <c r="S78" i="27"/>
  <c r="T78" i="27"/>
  <c r="U78" i="27"/>
  <c r="V78" i="27"/>
  <c r="W78" i="27"/>
  <c r="X78" i="27"/>
  <c r="Y78" i="27"/>
  <c r="Z78" i="27"/>
  <c r="AA78" i="27"/>
  <c r="AB78" i="27"/>
  <c r="AC78" i="27"/>
  <c r="AD78" i="27"/>
  <c r="AE78" i="27"/>
  <c r="AF78" i="27"/>
  <c r="AG78" i="27"/>
  <c r="AH78" i="27"/>
  <c r="AI78" i="27"/>
  <c r="AJ78" i="27"/>
  <c r="AK78" i="27"/>
  <c r="AL78" i="27"/>
  <c r="AM78" i="27"/>
  <c r="E77" i="27"/>
  <c r="F77" i="27"/>
  <c r="G77" i="27"/>
  <c r="H77" i="27"/>
  <c r="I77" i="27"/>
  <c r="J77" i="27"/>
  <c r="K77" i="27"/>
  <c r="L77" i="27"/>
  <c r="M77" i="27"/>
  <c r="N77" i="27"/>
  <c r="O77" i="27"/>
  <c r="P77" i="27"/>
  <c r="Q77" i="27"/>
  <c r="R77" i="27"/>
  <c r="S77" i="27"/>
  <c r="T77" i="27"/>
  <c r="U77" i="27"/>
  <c r="V77" i="27"/>
  <c r="W77" i="27"/>
  <c r="X77" i="27"/>
  <c r="Y77" i="27"/>
  <c r="Z77" i="27"/>
  <c r="AA77" i="27"/>
  <c r="AB77" i="27"/>
  <c r="AC77" i="27"/>
  <c r="AD77" i="27"/>
  <c r="AE77" i="27"/>
  <c r="AF77" i="27"/>
  <c r="AG77" i="27"/>
  <c r="AH77" i="27"/>
  <c r="AI77" i="27"/>
  <c r="AJ77" i="27"/>
  <c r="AK77" i="27"/>
  <c r="AL77" i="27"/>
  <c r="AM77" i="27"/>
  <c r="D78" i="27"/>
  <c r="D79" i="27"/>
  <c r="D80" i="27"/>
  <c r="D81" i="27"/>
  <c r="D82" i="27"/>
  <c r="D83" i="27"/>
  <c r="D84" i="27"/>
  <c r="D77" i="27"/>
  <c r="K36" i="36" l="1"/>
  <c r="K35" i="36"/>
  <c r="N35" i="36"/>
  <c r="K41" i="36"/>
  <c r="G6" i="30"/>
  <c r="G5" i="30"/>
  <c r="F21" i="47" l="1"/>
  <c r="F21" i="45"/>
  <c r="F21" i="48"/>
  <c r="E67" i="27" l="1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AH67" i="27"/>
  <c r="AI67" i="27"/>
  <c r="AJ67" i="27"/>
  <c r="AK67" i="27"/>
  <c r="AL67" i="27"/>
  <c r="AM67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AH66" i="27"/>
  <c r="AI66" i="27"/>
  <c r="AJ66" i="27"/>
  <c r="AK66" i="27"/>
  <c r="AL66" i="27"/>
  <c r="AM66" i="27"/>
  <c r="E65" i="27"/>
  <c r="F65" i="27"/>
  <c r="G65" i="27"/>
  <c r="H65" i="27"/>
  <c r="I65" i="27"/>
  <c r="J65" i="27"/>
  <c r="K65" i="27"/>
  <c r="L65" i="27"/>
  <c r="M65" i="27"/>
  <c r="N65" i="27"/>
  <c r="O65" i="27"/>
  <c r="P65" i="27"/>
  <c r="Q65" i="27"/>
  <c r="R65" i="27"/>
  <c r="S65" i="27"/>
  <c r="T65" i="27"/>
  <c r="U65" i="27"/>
  <c r="V65" i="27"/>
  <c r="W65" i="27"/>
  <c r="X65" i="27"/>
  <c r="Y65" i="27"/>
  <c r="Z65" i="27"/>
  <c r="AA65" i="27"/>
  <c r="AB65" i="27"/>
  <c r="AC65" i="27"/>
  <c r="AD65" i="27"/>
  <c r="AE65" i="27"/>
  <c r="AF65" i="27"/>
  <c r="AG65" i="27"/>
  <c r="AH65" i="27"/>
  <c r="AI65" i="27"/>
  <c r="AJ65" i="27"/>
  <c r="AK65" i="27"/>
  <c r="AL65" i="27"/>
  <c r="AM65" i="27"/>
  <c r="E64" i="27"/>
  <c r="F64" i="27"/>
  <c r="G64" i="27"/>
  <c r="H64" i="27"/>
  <c r="I64" i="27"/>
  <c r="J64" i="27"/>
  <c r="K64" i="27"/>
  <c r="L64" i="27"/>
  <c r="M64" i="27"/>
  <c r="N64" i="27"/>
  <c r="O64" i="27"/>
  <c r="P64" i="27"/>
  <c r="Q64" i="27"/>
  <c r="R64" i="27"/>
  <c r="S64" i="27"/>
  <c r="T64" i="27"/>
  <c r="U64" i="27"/>
  <c r="V64" i="27"/>
  <c r="W64" i="27"/>
  <c r="X64" i="27"/>
  <c r="Y64" i="27"/>
  <c r="Z64" i="27"/>
  <c r="AA64" i="27"/>
  <c r="AB64" i="27"/>
  <c r="AC64" i="27"/>
  <c r="AD64" i="27"/>
  <c r="AE64" i="27"/>
  <c r="AF64" i="27"/>
  <c r="AG64" i="27"/>
  <c r="AH64" i="27"/>
  <c r="AI64" i="27"/>
  <c r="AJ64" i="27"/>
  <c r="AK64" i="27"/>
  <c r="AL64" i="27"/>
  <c r="AM64" i="27"/>
  <c r="E63" i="27"/>
  <c r="F63" i="27"/>
  <c r="G63" i="27"/>
  <c r="H63" i="27"/>
  <c r="I63" i="27"/>
  <c r="J63" i="27"/>
  <c r="K63" i="27"/>
  <c r="L63" i="27"/>
  <c r="M63" i="27"/>
  <c r="N63" i="27"/>
  <c r="O63" i="27"/>
  <c r="P63" i="27"/>
  <c r="Q63" i="27"/>
  <c r="R63" i="27"/>
  <c r="S63" i="27"/>
  <c r="T63" i="27"/>
  <c r="U63" i="27"/>
  <c r="V63" i="27"/>
  <c r="W63" i="27"/>
  <c r="X63" i="27"/>
  <c r="Y63" i="27"/>
  <c r="Z63" i="27"/>
  <c r="AA63" i="27"/>
  <c r="AB63" i="27"/>
  <c r="AC63" i="27"/>
  <c r="AD63" i="27"/>
  <c r="AE63" i="27"/>
  <c r="AF63" i="27"/>
  <c r="AG63" i="27"/>
  <c r="AH63" i="27"/>
  <c r="AI63" i="27"/>
  <c r="AJ63" i="27"/>
  <c r="AK63" i="27"/>
  <c r="AL63" i="27"/>
  <c r="AM63" i="27"/>
  <c r="E62" i="27"/>
  <c r="F62" i="27"/>
  <c r="G62" i="27"/>
  <c r="H62" i="27"/>
  <c r="I62" i="27"/>
  <c r="J62" i="27"/>
  <c r="K62" i="27"/>
  <c r="L62" i="27"/>
  <c r="M62" i="27"/>
  <c r="N62" i="27"/>
  <c r="O62" i="27"/>
  <c r="P62" i="27"/>
  <c r="Q62" i="27"/>
  <c r="R62" i="27"/>
  <c r="S62" i="27"/>
  <c r="T62" i="27"/>
  <c r="U62" i="27"/>
  <c r="V62" i="27"/>
  <c r="W62" i="27"/>
  <c r="X62" i="27"/>
  <c r="Y62" i="27"/>
  <c r="Z62" i="27"/>
  <c r="AA62" i="27"/>
  <c r="AB62" i="27"/>
  <c r="AC62" i="27"/>
  <c r="AD62" i="27"/>
  <c r="AE62" i="27"/>
  <c r="AF62" i="27"/>
  <c r="AG62" i="27"/>
  <c r="AH62" i="27"/>
  <c r="AI62" i="27"/>
  <c r="AJ62" i="27"/>
  <c r="AK62" i="27"/>
  <c r="AL62" i="27"/>
  <c r="AM62" i="27"/>
  <c r="E61" i="27"/>
  <c r="F61" i="27"/>
  <c r="G61" i="27"/>
  <c r="H61" i="27"/>
  <c r="I61" i="27"/>
  <c r="J61" i="27"/>
  <c r="K61" i="27"/>
  <c r="L61" i="27"/>
  <c r="M61" i="27"/>
  <c r="N61" i="27"/>
  <c r="O61" i="27"/>
  <c r="P61" i="27"/>
  <c r="Q61" i="27"/>
  <c r="R61" i="27"/>
  <c r="S61" i="27"/>
  <c r="T61" i="27"/>
  <c r="U61" i="27"/>
  <c r="V61" i="27"/>
  <c r="W61" i="27"/>
  <c r="X61" i="27"/>
  <c r="Y61" i="27"/>
  <c r="Z61" i="27"/>
  <c r="AA61" i="27"/>
  <c r="AB61" i="27"/>
  <c r="AC61" i="27"/>
  <c r="AD61" i="27"/>
  <c r="AE61" i="27"/>
  <c r="AF61" i="27"/>
  <c r="AG61" i="27"/>
  <c r="AH61" i="27"/>
  <c r="AI61" i="27"/>
  <c r="AJ61" i="27"/>
  <c r="AK61" i="27"/>
  <c r="AL61" i="27"/>
  <c r="AM61" i="27"/>
  <c r="D61" i="27"/>
  <c r="D62" i="27"/>
  <c r="D63" i="27"/>
  <c r="D64" i="27"/>
  <c r="D65" i="27"/>
  <c r="D66" i="27"/>
  <c r="D67" i="27"/>
  <c r="E60" i="27"/>
  <c r="F60" i="27"/>
  <c r="G60" i="27"/>
  <c r="H60" i="27"/>
  <c r="I60" i="27"/>
  <c r="J60" i="27"/>
  <c r="K60" i="27"/>
  <c r="L60" i="27"/>
  <c r="M60" i="27"/>
  <c r="N60" i="27"/>
  <c r="O60" i="27"/>
  <c r="P60" i="27"/>
  <c r="Q60" i="27"/>
  <c r="R60" i="27"/>
  <c r="S60" i="27"/>
  <c r="T60" i="27"/>
  <c r="U60" i="27"/>
  <c r="V60" i="27"/>
  <c r="W60" i="27"/>
  <c r="X60" i="27"/>
  <c r="Y60" i="27"/>
  <c r="Z60" i="27"/>
  <c r="AA60" i="27"/>
  <c r="AB60" i="27"/>
  <c r="AC60" i="27"/>
  <c r="AD60" i="27"/>
  <c r="AE60" i="27"/>
  <c r="AF60" i="27"/>
  <c r="AG60" i="27"/>
  <c r="AH60" i="27"/>
  <c r="AI60" i="27"/>
  <c r="AJ60" i="27"/>
  <c r="AK60" i="27"/>
  <c r="AL60" i="27"/>
  <c r="AM60" i="27"/>
  <c r="D60" i="27"/>
  <c r="K7" i="30"/>
  <c r="I7" i="30"/>
  <c r="G7" i="30"/>
  <c r="F4" i="22"/>
  <c r="D68" i="27" l="1"/>
  <c r="V37" i="36"/>
  <c r="S37" i="36"/>
  <c r="N41" i="36" l="1"/>
  <c r="N52" i="36"/>
  <c r="N23" i="44" l="1"/>
  <c r="N22" i="44"/>
  <c r="O23" i="44"/>
  <c r="O22" i="44"/>
  <c r="N31" i="48"/>
  <c r="N31" i="46"/>
  <c r="N31" i="45"/>
  <c r="N31" i="47"/>
  <c r="N31" i="35"/>
  <c r="N30" i="48"/>
  <c r="N30" i="46"/>
  <c r="N30" i="45"/>
  <c r="N30" i="47"/>
  <c r="N30" i="35"/>
  <c r="O31" i="48"/>
  <c r="O30" i="48"/>
  <c r="O31" i="46"/>
  <c r="O31" i="45"/>
  <c r="O30" i="45"/>
  <c r="O31" i="47"/>
  <c r="O30" i="47"/>
  <c r="O31" i="35"/>
  <c r="O30" i="35"/>
  <c r="M15" i="36"/>
  <c r="M10" i="36"/>
  <c r="O30" i="46" s="1"/>
  <c r="K8" i="30" l="1"/>
  <c r="N43" i="36" l="1"/>
  <c r="G11" i="30"/>
  <c r="G56" i="36" l="1"/>
  <c r="G55" i="36"/>
  <c r="G54" i="36"/>
  <c r="G57" i="36" s="1"/>
  <c r="G52" i="36"/>
  <c r="G51" i="36"/>
  <c r="G50" i="36"/>
  <c r="G53" i="36" s="1"/>
  <c r="G48" i="36"/>
  <c r="G47" i="36"/>
  <c r="G46" i="36"/>
  <c r="G45" i="36"/>
  <c r="G44" i="36"/>
  <c r="G43" i="36"/>
  <c r="G42" i="36"/>
  <c r="G41" i="36"/>
  <c r="G40" i="36"/>
  <c r="G39" i="36"/>
  <c r="G37" i="36"/>
  <c r="G36" i="36"/>
  <c r="G35" i="36"/>
  <c r="G34" i="36"/>
  <c r="G33" i="36"/>
  <c r="G32" i="36"/>
  <c r="G31" i="36"/>
  <c r="G30" i="36"/>
  <c r="G29" i="36"/>
  <c r="G28" i="36"/>
  <c r="G23" i="36"/>
  <c r="G24" i="36" s="1"/>
  <c r="G22" i="36"/>
  <c r="G21" i="36"/>
  <c r="G19" i="36"/>
  <c r="G20" i="36" s="1"/>
  <c r="G18" i="36"/>
  <c r="G17" i="36"/>
  <c r="G15" i="36"/>
  <c r="G16" i="36" s="1"/>
  <c r="G14" i="36"/>
  <c r="G13" i="36"/>
  <c r="G12" i="36"/>
  <c r="G11" i="36"/>
  <c r="G10" i="36"/>
  <c r="G9" i="36"/>
  <c r="G8" i="36"/>
  <c r="G7" i="36"/>
  <c r="G6" i="36"/>
  <c r="G5" i="36"/>
  <c r="G38" i="36" l="1"/>
  <c r="G49" i="36"/>
  <c r="G10" i="30"/>
  <c r="I8" i="30"/>
  <c r="L8" i="30" l="1"/>
  <c r="N8" i="30" s="1"/>
  <c r="P8" i="30" s="1"/>
  <c r="N12" i="42"/>
  <c r="M12" i="42"/>
  <c r="L12" i="42"/>
  <c r="M6" i="46" s="1"/>
  <c r="N6" i="46" s="1"/>
  <c r="K12" i="42"/>
  <c r="J12" i="42"/>
  <c r="I12" i="42"/>
  <c r="H12" i="42"/>
  <c r="G12" i="42"/>
  <c r="F12" i="42"/>
  <c r="E12" i="42"/>
  <c r="D12" i="42"/>
  <c r="C12" i="42"/>
  <c r="O11" i="42"/>
  <c r="O10" i="42"/>
  <c r="O9" i="42"/>
  <c r="O8" i="42"/>
  <c r="O7" i="42"/>
  <c r="V55" i="36"/>
  <c r="N51" i="36"/>
  <c r="N50" i="36"/>
  <c r="V49" i="36"/>
  <c r="N46" i="36"/>
  <c r="V43" i="36"/>
  <c r="N36" i="36"/>
  <c r="L31" i="36"/>
  <c r="K31" i="36"/>
  <c r="N30" i="36"/>
  <c r="V29" i="36"/>
  <c r="N29" i="36"/>
  <c r="V28" i="36"/>
  <c r="N31" i="36"/>
  <c r="V27" i="36"/>
  <c r="L27" i="36"/>
  <c r="K27" i="36"/>
  <c r="V26" i="36"/>
  <c r="N26" i="36"/>
  <c r="V25" i="36"/>
  <c r="N25" i="36"/>
  <c r="V24" i="36"/>
  <c r="N24" i="36"/>
  <c r="N27" i="36" s="1"/>
  <c r="L23" i="36"/>
  <c r="K23" i="36"/>
  <c r="N22" i="36"/>
  <c r="N21" i="36"/>
  <c r="N20" i="36"/>
  <c r="N23" i="36" s="1"/>
  <c r="L19" i="36"/>
  <c r="K19" i="36"/>
  <c r="N18" i="36"/>
  <c r="N17" i="36"/>
  <c r="N16" i="36"/>
  <c r="N19" i="36" s="1"/>
  <c r="L15" i="36"/>
  <c r="K15" i="36"/>
  <c r="N14" i="36"/>
  <c r="N13" i="36"/>
  <c r="N12" i="36"/>
  <c r="N11" i="36"/>
  <c r="L10" i="36"/>
  <c r="K10" i="36"/>
  <c r="N9" i="36"/>
  <c r="N7" i="36"/>
  <c r="N6" i="36"/>
  <c r="N10" i="36" s="1"/>
  <c r="P22" i="44" s="1"/>
  <c r="V5" i="36"/>
  <c r="P13" i="44"/>
  <c r="P12" i="44"/>
  <c r="P11" i="44"/>
  <c r="P10" i="44"/>
  <c r="P9" i="44"/>
  <c r="P14" i="44" s="1"/>
  <c r="F5" i="44" s="1"/>
  <c r="P5" i="44"/>
  <c r="P7" i="44" s="1"/>
  <c r="F4" i="44" s="1"/>
  <c r="P25" i="47"/>
  <c r="P21" i="47"/>
  <c r="P20" i="47"/>
  <c r="P19" i="47"/>
  <c r="P22" i="47" s="1"/>
  <c r="F7" i="47" s="1"/>
  <c r="P18" i="47"/>
  <c r="P17" i="47"/>
  <c r="P14" i="47"/>
  <c r="P11" i="47"/>
  <c r="M7" i="47"/>
  <c r="N7" i="47" s="1"/>
  <c r="M6" i="47"/>
  <c r="N6" i="47" s="1"/>
  <c r="P25" i="45"/>
  <c r="P21" i="45"/>
  <c r="P20" i="45"/>
  <c r="P19" i="45"/>
  <c r="P22" i="45" s="1"/>
  <c r="F7" i="45" s="1"/>
  <c r="J9" i="22" s="1"/>
  <c r="P18" i="45"/>
  <c r="P17" i="45"/>
  <c r="P11" i="45"/>
  <c r="F12" i="45" s="1"/>
  <c r="J14" i="22" s="1"/>
  <c r="P27" i="46"/>
  <c r="P21" i="46"/>
  <c r="P20" i="46"/>
  <c r="P19" i="46"/>
  <c r="P18" i="46"/>
  <c r="P22" i="46" s="1"/>
  <c r="F7" i="46" s="1"/>
  <c r="P17" i="46"/>
  <c r="P11" i="46"/>
  <c r="F12" i="46" s="1"/>
  <c r="I14" i="22" s="1"/>
  <c r="M7" i="46"/>
  <c r="N7" i="46" s="1"/>
  <c r="P34" i="48"/>
  <c r="P21" i="48"/>
  <c r="P20" i="48"/>
  <c r="P19" i="48"/>
  <c r="P22" i="48" s="1"/>
  <c r="F7" i="48" s="1"/>
  <c r="P18" i="48"/>
  <c r="P17" i="48"/>
  <c r="P14" i="48"/>
  <c r="P11" i="48"/>
  <c r="F12" i="48" s="1"/>
  <c r="H14" i="22" s="1"/>
  <c r="M6" i="48"/>
  <c r="N6" i="48" s="1"/>
  <c r="M5" i="48"/>
  <c r="N5" i="48" s="1"/>
  <c r="P21" i="35"/>
  <c r="P20" i="35"/>
  <c r="P19" i="35"/>
  <c r="P18" i="35"/>
  <c r="P17" i="35"/>
  <c r="P11" i="35"/>
  <c r="F22" i="35" s="1"/>
  <c r="N11" i="35"/>
  <c r="G31" i="30"/>
  <c r="P30" i="30"/>
  <c r="I30" i="30"/>
  <c r="L30" i="30" s="1"/>
  <c r="N30" i="30" s="1"/>
  <c r="P29" i="30"/>
  <c r="L29" i="30"/>
  <c r="N29" i="30" s="1"/>
  <c r="I29" i="30"/>
  <c r="P28" i="30"/>
  <c r="I28" i="30"/>
  <c r="L28" i="30" s="1"/>
  <c r="N28" i="30" s="1"/>
  <c r="P27" i="30"/>
  <c r="I27" i="30"/>
  <c r="G26" i="30"/>
  <c r="P25" i="30"/>
  <c r="L25" i="30"/>
  <c r="N25" i="30" s="1"/>
  <c r="I25" i="30"/>
  <c r="P24" i="30"/>
  <c r="I24" i="30"/>
  <c r="L24" i="30" s="1"/>
  <c r="N24" i="30" s="1"/>
  <c r="P23" i="30"/>
  <c r="L23" i="30"/>
  <c r="N23" i="30" s="1"/>
  <c r="I23" i="30"/>
  <c r="P22" i="30"/>
  <c r="I22" i="30"/>
  <c r="L22" i="30" s="1"/>
  <c r="N22" i="30" s="1"/>
  <c r="P21" i="30"/>
  <c r="I21" i="30"/>
  <c r="L21" i="30" s="1"/>
  <c r="N21" i="30" s="1"/>
  <c r="P20" i="30"/>
  <c r="N20" i="30"/>
  <c r="I20" i="30"/>
  <c r="L20" i="30" s="1"/>
  <c r="P19" i="30"/>
  <c r="I19" i="30"/>
  <c r="L19" i="30" s="1"/>
  <c r="N19" i="30" s="1"/>
  <c r="P18" i="30"/>
  <c r="I18" i="30"/>
  <c r="L18" i="30" s="1"/>
  <c r="N18" i="30" s="1"/>
  <c r="P17" i="30"/>
  <c r="I17" i="30"/>
  <c r="L17" i="30" s="1"/>
  <c r="N17" i="30" s="1"/>
  <c r="P16" i="30"/>
  <c r="N16" i="30"/>
  <c r="I16" i="30"/>
  <c r="L16" i="30" s="1"/>
  <c r="P15" i="30"/>
  <c r="I15" i="30"/>
  <c r="L15" i="30" s="1"/>
  <c r="N15" i="30" s="1"/>
  <c r="L14" i="30"/>
  <c r="N14" i="30" s="1"/>
  <c r="I14" i="30"/>
  <c r="L13" i="30"/>
  <c r="N13" i="30" s="1"/>
  <c r="I12" i="30"/>
  <c r="G9" i="30"/>
  <c r="L7" i="30"/>
  <c r="I6" i="30"/>
  <c r="L6" i="30" s="1"/>
  <c r="N6" i="30" s="1"/>
  <c r="P6" i="30" s="1"/>
  <c r="I5" i="30"/>
  <c r="AM117" i="27"/>
  <c r="AL117" i="27"/>
  <c r="AK117" i="27"/>
  <c r="AJ117" i="27"/>
  <c r="AI117" i="27"/>
  <c r="AH117" i="27"/>
  <c r="AG117" i="27"/>
  <c r="AF117" i="27"/>
  <c r="AE117" i="27"/>
  <c r="AD117" i="27"/>
  <c r="AC117" i="27"/>
  <c r="AB117" i="27"/>
  <c r="AA117" i="27"/>
  <c r="Z117" i="27"/>
  <c r="Y117" i="27"/>
  <c r="X117" i="27"/>
  <c r="W117" i="27"/>
  <c r="V117" i="27"/>
  <c r="U117" i="27"/>
  <c r="T117" i="27"/>
  <c r="S117" i="27"/>
  <c r="R117" i="27"/>
  <c r="Q117" i="27"/>
  <c r="P117" i="27"/>
  <c r="O117" i="27"/>
  <c r="N117" i="27"/>
  <c r="M117" i="27"/>
  <c r="L117" i="27"/>
  <c r="K117" i="27"/>
  <c r="J117" i="27"/>
  <c r="I117" i="27"/>
  <c r="H117" i="27"/>
  <c r="G117" i="27"/>
  <c r="F117" i="27"/>
  <c r="E117" i="27"/>
  <c r="D117" i="27"/>
  <c r="AN116" i="27"/>
  <c r="AN115" i="27"/>
  <c r="AN114" i="27"/>
  <c r="AN113" i="27"/>
  <c r="AN101" i="27"/>
  <c r="AN100" i="27"/>
  <c r="AN98" i="27"/>
  <c r="AH85" i="27"/>
  <c r="Z85" i="27"/>
  <c r="R85" i="27"/>
  <c r="J85" i="27"/>
  <c r="AN83" i="27"/>
  <c r="AN82" i="27"/>
  <c r="AK85" i="27"/>
  <c r="AC85" i="27"/>
  <c r="U85" i="27"/>
  <c r="M85" i="27"/>
  <c r="E85" i="27"/>
  <c r="AL85" i="27"/>
  <c r="AD85" i="27"/>
  <c r="V85" i="27"/>
  <c r="N85" i="27"/>
  <c r="F85" i="27"/>
  <c r="AN79" i="27"/>
  <c r="AN78" i="27"/>
  <c r="AG85" i="27"/>
  <c r="Y85" i="27"/>
  <c r="Q85" i="27"/>
  <c r="I85" i="27"/>
  <c r="AN67" i="27"/>
  <c r="AN64" i="27"/>
  <c r="AN63" i="27"/>
  <c r="AN62" i="27"/>
  <c r="AM68" i="27"/>
  <c r="AE68" i="27"/>
  <c r="W68" i="27"/>
  <c r="O68" i="27"/>
  <c r="G68" i="27"/>
  <c r="AJ68" i="27"/>
  <c r="AF68" i="27"/>
  <c r="AB68" i="27"/>
  <c r="X68" i="27"/>
  <c r="T68" i="27"/>
  <c r="P68" i="27"/>
  <c r="L68" i="27"/>
  <c r="H68" i="27"/>
  <c r="AN60" i="27"/>
  <c r="AL51" i="27"/>
  <c r="AD51" i="27"/>
  <c r="V51" i="27"/>
  <c r="N51" i="27"/>
  <c r="F51" i="27"/>
  <c r="AN49" i="27"/>
  <c r="AN48" i="27"/>
  <c r="AN47" i="27"/>
  <c r="AN44" i="27"/>
  <c r="AK51" i="27"/>
  <c r="AH51" i="27"/>
  <c r="AG51" i="27"/>
  <c r="AC51" i="27"/>
  <c r="Z51" i="27"/>
  <c r="Y51" i="27"/>
  <c r="U51" i="27"/>
  <c r="R51" i="27"/>
  <c r="Q51" i="27"/>
  <c r="M51" i="27"/>
  <c r="J51" i="27"/>
  <c r="I51" i="27"/>
  <c r="E51" i="27"/>
  <c r="AN33" i="27"/>
  <c r="AN26" i="27"/>
  <c r="AN16" i="27"/>
  <c r="AN15" i="27"/>
  <c r="AN14" i="27"/>
  <c r="F17" i="27"/>
  <c r="AN11" i="27"/>
  <c r="E17" i="27"/>
  <c r="D17" i="27"/>
  <c r="T103" i="43"/>
  <c r="AM102" i="43"/>
  <c r="AL102" i="43"/>
  <c r="AK102" i="43"/>
  <c r="AL103" i="43" s="1"/>
  <c r="AJ102" i="43"/>
  <c r="AI102" i="43"/>
  <c r="AH102" i="43"/>
  <c r="AG102" i="43"/>
  <c r="AF102" i="43"/>
  <c r="AF103" i="43" s="1"/>
  <c r="AE102" i="43"/>
  <c r="AD102" i="43"/>
  <c r="AC102" i="43"/>
  <c r="AB102" i="43"/>
  <c r="AC103" i="43" s="1"/>
  <c r="AA102" i="43"/>
  <c r="Z102" i="43"/>
  <c r="Y102" i="43"/>
  <c r="Z103" i="43" s="1"/>
  <c r="X102" i="43"/>
  <c r="W102" i="43"/>
  <c r="V102" i="43"/>
  <c r="U102" i="43"/>
  <c r="T102" i="43"/>
  <c r="S102" i="43"/>
  <c r="R102" i="43"/>
  <c r="Q102" i="43"/>
  <c r="P102" i="43"/>
  <c r="Q103" i="43" s="1"/>
  <c r="O102" i="43"/>
  <c r="N102" i="43"/>
  <c r="M102" i="43"/>
  <c r="N103" i="43" s="1"/>
  <c r="L102" i="43"/>
  <c r="K102" i="43"/>
  <c r="J102" i="43"/>
  <c r="I102" i="43"/>
  <c r="H102" i="43"/>
  <c r="H103" i="43" s="1"/>
  <c r="G102" i="43"/>
  <c r="F102" i="43"/>
  <c r="E102" i="43"/>
  <c r="D102" i="43"/>
  <c r="E103" i="43" s="1"/>
  <c r="AN101" i="43"/>
  <c r="AN100" i="43"/>
  <c r="AN99" i="43"/>
  <c r="AN98" i="43"/>
  <c r="AN97" i="43"/>
  <c r="AN96" i="43"/>
  <c r="AN95" i="43"/>
  <c r="AN94" i="43"/>
  <c r="AI86" i="43"/>
  <c r="AM85" i="43"/>
  <c r="AL85" i="43"/>
  <c r="AK85" i="43"/>
  <c r="AL86" i="43" s="1"/>
  <c r="AJ85" i="43"/>
  <c r="AI85" i="43"/>
  <c r="AH85" i="43"/>
  <c r="AG85" i="43"/>
  <c r="AF86" i="43" s="1"/>
  <c r="AF85" i="43"/>
  <c r="AE85" i="43"/>
  <c r="AD85" i="43"/>
  <c r="AC85" i="43"/>
  <c r="AB85" i="43"/>
  <c r="AA85" i="43"/>
  <c r="Z85" i="43"/>
  <c r="Y85" i="43"/>
  <c r="Z86" i="43" s="1"/>
  <c r="X85" i="43"/>
  <c r="W85" i="43"/>
  <c r="V85" i="43"/>
  <c r="W86" i="43" s="1"/>
  <c r="U85" i="43"/>
  <c r="T86" i="43" s="1"/>
  <c r="T85" i="43"/>
  <c r="S85" i="43"/>
  <c r="R85" i="43"/>
  <c r="Q85" i="43"/>
  <c r="P85" i="43"/>
  <c r="O85" i="43"/>
  <c r="N85" i="43"/>
  <c r="M85" i="43"/>
  <c r="L85" i="43"/>
  <c r="K85" i="43"/>
  <c r="J85" i="43"/>
  <c r="I85" i="43"/>
  <c r="H86" i="43" s="1"/>
  <c r="H85" i="43"/>
  <c r="G85" i="43"/>
  <c r="F85" i="43"/>
  <c r="E85" i="43"/>
  <c r="D85" i="43"/>
  <c r="AN84" i="43"/>
  <c r="AN83" i="43"/>
  <c r="AN82" i="43"/>
  <c r="AN81" i="43"/>
  <c r="AN80" i="43"/>
  <c r="AN79" i="43"/>
  <c r="AN78" i="43"/>
  <c r="AN77" i="43"/>
  <c r="Z69" i="43"/>
  <c r="AM68" i="43"/>
  <c r="AL69" i="43" s="1"/>
  <c r="AL68" i="43"/>
  <c r="AK68" i="43"/>
  <c r="AJ68" i="43"/>
  <c r="AI68" i="43"/>
  <c r="AI69" i="43" s="1"/>
  <c r="AH68" i="43"/>
  <c r="AG68" i="43"/>
  <c r="AF68" i="43"/>
  <c r="AE68" i="43"/>
  <c r="AF69" i="43" s="1"/>
  <c r="AD68" i="43"/>
  <c r="AC68" i="43"/>
  <c r="AB68" i="43"/>
  <c r="AC69" i="43" s="1"/>
  <c r="AA68" i="43"/>
  <c r="Z68" i="43"/>
  <c r="Y68" i="43"/>
  <c r="X68" i="43"/>
  <c r="W68" i="43"/>
  <c r="V68" i="43"/>
  <c r="W69" i="43" s="1"/>
  <c r="U68" i="43"/>
  <c r="T68" i="43"/>
  <c r="S68" i="43"/>
  <c r="T69" i="43" s="1"/>
  <c r="R68" i="43"/>
  <c r="Q68" i="43"/>
  <c r="P68" i="43"/>
  <c r="Q69" i="43" s="1"/>
  <c r="O68" i="43"/>
  <c r="N69" i="43" s="1"/>
  <c r="N68" i="43"/>
  <c r="M68" i="43"/>
  <c r="L68" i="43"/>
  <c r="K68" i="43"/>
  <c r="K69" i="43" s="1"/>
  <c r="J68" i="43"/>
  <c r="I68" i="43"/>
  <c r="H68" i="43"/>
  <c r="G68" i="43"/>
  <c r="F68" i="43"/>
  <c r="E68" i="43"/>
  <c r="D68" i="43"/>
  <c r="AN67" i="43"/>
  <c r="AN66" i="43"/>
  <c r="AN65" i="43"/>
  <c r="AN64" i="43"/>
  <c r="AN63" i="43"/>
  <c r="AN62" i="43"/>
  <c r="AN61" i="43"/>
  <c r="AN60" i="43"/>
  <c r="Q52" i="43"/>
  <c r="AM51" i="43"/>
  <c r="AL52" i="43" s="1"/>
  <c r="AL51" i="43"/>
  <c r="AK51" i="43"/>
  <c r="AJ51" i="43"/>
  <c r="AI51" i="43"/>
  <c r="AH51" i="43"/>
  <c r="AI52" i="43" s="1"/>
  <c r="AG51" i="43"/>
  <c r="AF51" i="43"/>
  <c r="AE51" i="43"/>
  <c r="AF52" i="43" s="1"/>
  <c r="AD51" i="43"/>
  <c r="AC51" i="43"/>
  <c r="AB51" i="43"/>
  <c r="AC52" i="43" s="1"/>
  <c r="AA51" i="43"/>
  <c r="Z52" i="43" s="1"/>
  <c r="Z51" i="43"/>
  <c r="Y51" i="43"/>
  <c r="X51" i="43"/>
  <c r="W51" i="43"/>
  <c r="V51" i="43"/>
  <c r="W52" i="43" s="1"/>
  <c r="U51" i="43"/>
  <c r="T51" i="43"/>
  <c r="S51" i="43"/>
  <c r="T52" i="43" s="1"/>
  <c r="R51" i="43"/>
  <c r="Q51" i="43"/>
  <c r="P51" i="43"/>
  <c r="O51" i="43"/>
  <c r="N52" i="43" s="1"/>
  <c r="N51" i="43"/>
  <c r="M51" i="43"/>
  <c r="L51" i="43"/>
  <c r="K51" i="43"/>
  <c r="J51" i="43"/>
  <c r="K52" i="43" s="1"/>
  <c r="I51" i="43"/>
  <c r="H51" i="43"/>
  <c r="G51" i="43"/>
  <c r="H52" i="43" s="1"/>
  <c r="F51" i="43"/>
  <c r="E51" i="43"/>
  <c r="D51" i="43"/>
  <c r="E52" i="43" s="1"/>
  <c r="AN52" i="43" s="1"/>
  <c r="AN50" i="43"/>
  <c r="AN49" i="43"/>
  <c r="AN48" i="43"/>
  <c r="AN47" i="43"/>
  <c r="AN46" i="43"/>
  <c r="AN45" i="43"/>
  <c r="AN44" i="43"/>
  <c r="AN43" i="43"/>
  <c r="AL35" i="43"/>
  <c r="AC35" i="43"/>
  <c r="K35" i="43"/>
  <c r="H35" i="43"/>
  <c r="AM34" i="43"/>
  <c r="AL34" i="43"/>
  <c r="AK34" i="43"/>
  <c r="AJ34" i="43"/>
  <c r="AI34" i="43"/>
  <c r="AH34" i="43"/>
  <c r="AI35" i="43" s="1"/>
  <c r="AG34" i="43"/>
  <c r="AF34" i="43"/>
  <c r="AE34" i="43"/>
  <c r="AF35" i="43" s="1"/>
  <c r="AD34" i="43"/>
  <c r="AC34" i="43"/>
  <c r="AB34" i="43"/>
  <c r="AA34" i="43"/>
  <c r="Z34" i="43"/>
  <c r="Y34" i="43"/>
  <c r="X34" i="43"/>
  <c r="W34" i="43"/>
  <c r="V34" i="43"/>
  <c r="W35" i="43" s="1"/>
  <c r="U34" i="43"/>
  <c r="T35" i="43" s="1"/>
  <c r="T34" i="43"/>
  <c r="S34" i="43"/>
  <c r="R34" i="43"/>
  <c r="Q34" i="43"/>
  <c r="P34" i="43"/>
  <c r="Q35" i="43" s="1"/>
  <c r="O34" i="43"/>
  <c r="N34" i="43"/>
  <c r="M34" i="43"/>
  <c r="N35" i="43" s="1"/>
  <c r="L34" i="43"/>
  <c r="K34" i="43"/>
  <c r="J34" i="43"/>
  <c r="I34" i="43"/>
  <c r="H34" i="43"/>
  <c r="G34" i="43"/>
  <c r="F34" i="43"/>
  <c r="E34" i="43"/>
  <c r="D34" i="43"/>
  <c r="E35" i="43" s="1"/>
  <c r="AN33" i="43"/>
  <c r="AN32" i="43"/>
  <c r="AN31" i="43"/>
  <c r="AN30" i="43"/>
  <c r="AN29" i="43"/>
  <c r="AN28" i="43"/>
  <c r="AN27" i="43"/>
  <c r="AN26" i="43"/>
  <c r="AL18" i="43"/>
  <c r="AM17" i="43"/>
  <c r="AL17" i="43"/>
  <c r="AK17" i="43"/>
  <c r="AJ17" i="43"/>
  <c r="AI17" i="43"/>
  <c r="AH17" i="43"/>
  <c r="AI18" i="43" s="1"/>
  <c r="AG17" i="43"/>
  <c r="AF17" i="43"/>
  <c r="AE17" i="43"/>
  <c r="AF18" i="43" s="1"/>
  <c r="AD17" i="43"/>
  <c r="AC17" i="43"/>
  <c r="AB17" i="43"/>
  <c r="AA17" i="43"/>
  <c r="Z17" i="43"/>
  <c r="Z18" i="43" s="1"/>
  <c r="Y17" i="43"/>
  <c r="X17" i="43"/>
  <c r="W17" i="43"/>
  <c r="V17" i="43"/>
  <c r="U17" i="43"/>
  <c r="T17" i="43"/>
  <c r="S17" i="43"/>
  <c r="R17" i="43"/>
  <c r="Q17" i="43"/>
  <c r="P17" i="43"/>
  <c r="O17" i="43"/>
  <c r="N17" i="43"/>
  <c r="M17" i="43"/>
  <c r="L17" i="43"/>
  <c r="K17" i="43"/>
  <c r="J17" i="43"/>
  <c r="K18" i="43" s="1"/>
  <c r="I17" i="43"/>
  <c r="H17" i="43"/>
  <c r="G17" i="43"/>
  <c r="H18" i="43" s="1"/>
  <c r="F17" i="43"/>
  <c r="E17" i="43"/>
  <c r="D17" i="43"/>
  <c r="E18" i="43" s="1"/>
  <c r="AN16" i="43"/>
  <c r="AN15" i="43"/>
  <c r="AN14" i="43"/>
  <c r="AN13" i="43"/>
  <c r="AN12" i="43"/>
  <c r="AN11" i="43"/>
  <c r="AN10" i="43"/>
  <c r="AN9" i="43"/>
  <c r="K29" i="22"/>
  <c r="J29" i="22"/>
  <c r="I29" i="22"/>
  <c r="H29" i="22"/>
  <c r="G29" i="22"/>
  <c r="K27" i="22"/>
  <c r="J27" i="22"/>
  <c r="I27" i="22"/>
  <c r="H27" i="22"/>
  <c r="G27" i="22"/>
  <c r="K26" i="22"/>
  <c r="J26" i="22"/>
  <c r="I26" i="22"/>
  <c r="H26" i="22"/>
  <c r="G26" i="22"/>
  <c r="K23" i="22"/>
  <c r="J23" i="22"/>
  <c r="I23" i="22"/>
  <c r="H23" i="22"/>
  <c r="G23" i="22"/>
  <c r="K20" i="22"/>
  <c r="J20" i="22"/>
  <c r="I20" i="22"/>
  <c r="H20" i="22"/>
  <c r="G20" i="22"/>
  <c r="K9" i="22"/>
  <c r="I9" i="22"/>
  <c r="H9" i="22"/>
  <c r="K6" i="22"/>
  <c r="J6" i="22"/>
  <c r="I6" i="22"/>
  <c r="H6" i="22"/>
  <c r="G6" i="22"/>
  <c r="F22" i="46" l="1"/>
  <c r="I24" i="22" s="1"/>
  <c r="P22" i="35"/>
  <c r="F7" i="35" s="1"/>
  <c r="G9" i="22" s="1"/>
  <c r="K103" i="27"/>
  <c r="AI103" i="27"/>
  <c r="W103" i="27"/>
  <c r="W18" i="43"/>
  <c r="Z35" i="43"/>
  <c r="F22" i="48"/>
  <c r="H24" i="22" s="1"/>
  <c r="E69" i="43"/>
  <c r="H69" i="43"/>
  <c r="T18" i="43"/>
  <c r="G24" i="22"/>
  <c r="F24" i="22" s="1"/>
  <c r="F12" i="35"/>
  <c r="G14" i="22" s="1"/>
  <c r="Q35" i="27"/>
  <c r="F27" i="22"/>
  <c r="K86" i="43"/>
  <c r="N86" i="43"/>
  <c r="F22" i="47"/>
  <c r="K24" i="22" s="1"/>
  <c r="F12" i="47"/>
  <c r="K14" i="22" s="1"/>
  <c r="F22" i="45"/>
  <c r="J24" i="22" s="1"/>
  <c r="F6" i="22"/>
  <c r="F9" i="22"/>
  <c r="F29" i="22"/>
  <c r="N56" i="36"/>
  <c r="I11" i="30"/>
  <c r="L5" i="30"/>
  <c r="M7" i="35"/>
  <c r="N7" i="35" s="1"/>
  <c r="M8" i="46"/>
  <c r="N8" i="46" s="1"/>
  <c r="H18" i="27"/>
  <c r="AN10" i="27"/>
  <c r="F23" i="22"/>
  <c r="AC18" i="27"/>
  <c r="E18" i="27"/>
  <c r="AI35" i="27"/>
  <c r="P27" i="44"/>
  <c r="P35" i="46"/>
  <c r="P35" i="47"/>
  <c r="P35" i="45"/>
  <c r="P35" i="48"/>
  <c r="P35" i="35"/>
  <c r="AN30" i="27"/>
  <c r="E35" i="27"/>
  <c r="AN31" i="27"/>
  <c r="K68" i="27"/>
  <c r="S68" i="27"/>
  <c r="AA68" i="27"/>
  <c r="AI68" i="27"/>
  <c r="G85" i="27"/>
  <c r="K85" i="27"/>
  <c r="O85" i="27"/>
  <c r="N86" i="27" s="1"/>
  <c r="S85" i="27"/>
  <c r="W85" i="27"/>
  <c r="AA85" i="27"/>
  <c r="Z86" i="27" s="1"/>
  <c r="AE85" i="27"/>
  <c r="AI85" i="27"/>
  <c r="AM85" i="27"/>
  <c r="AL86" i="27" s="1"/>
  <c r="AN97" i="27"/>
  <c r="AN13" i="27"/>
  <c r="K35" i="27"/>
  <c r="T35" i="27"/>
  <c r="AN32" i="27"/>
  <c r="AN46" i="27"/>
  <c r="I68" i="27"/>
  <c r="Q68" i="27"/>
  <c r="Y68" i="27"/>
  <c r="AG68" i="27"/>
  <c r="AF69" i="27" s="1"/>
  <c r="H85" i="27"/>
  <c r="P85" i="27"/>
  <c r="Q86" i="27" s="1"/>
  <c r="AB85" i="27"/>
  <c r="AC86" i="27" s="1"/>
  <c r="AJ85" i="27"/>
  <c r="AN84" i="27"/>
  <c r="P27" i="48"/>
  <c r="P27" i="47"/>
  <c r="P27" i="45"/>
  <c r="P27" i="35"/>
  <c r="P19" i="44"/>
  <c r="AC18" i="43"/>
  <c r="G51" i="27"/>
  <c r="K51" i="27"/>
  <c r="O51" i="27"/>
  <c r="N52" i="27" s="1"/>
  <c r="S51" i="27"/>
  <c r="W51" i="27"/>
  <c r="AA51" i="27"/>
  <c r="Z52" i="27" s="1"/>
  <c r="AE51" i="27"/>
  <c r="AI51" i="27"/>
  <c r="AM51" i="27"/>
  <c r="AL52" i="27" s="1"/>
  <c r="F68" i="27"/>
  <c r="F111" i="27" s="1"/>
  <c r="F118" i="27" s="1"/>
  <c r="F119" i="27" s="1"/>
  <c r="J68" i="27"/>
  <c r="J111" i="27" s="1"/>
  <c r="J118" i="27" s="1"/>
  <c r="N68" i="27"/>
  <c r="N111" i="27" s="1"/>
  <c r="N118" i="27" s="1"/>
  <c r="N119" i="27" s="1"/>
  <c r="R68" i="27"/>
  <c r="V68" i="27"/>
  <c r="W69" i="27" s="1"/>
  <c r="Z68" i="27"/>
  <c r="Z111" i="27" s="1"/>
  <c r="Z118" i="27" s="1"/>
  <c r="Z119" i="27" s="1"/>
  <c r="AD68" i="27"/>
  <c r="AD111" i="27" s="1"/>
  <c r="AD118" i="27" s="1"/>
  <c r="AD119" i="27" s="1"/>
  <c r="AH68" i="27"/>
  <c r="AL68" i="27"/>
  <c r="AL111" i="27" s="1"/>
  <c r="AL118" i="27" s="1"/>
  <c r="AL119" i="27" s="1"/>
  <c r="AN94" i="27"/>
  <c r="G32" i="30"/>
  <c r="G34" i="30" s="1"/>
  <c r="H35" i="27"/>
  <c r="E68" i="27"/>
  <c r="M68" i="27"/>
  <c r="U68" i="27"/>
  <c r="AC68" i="27"/>
  <c r="AK68" i="27"/>
  <c r="AN61" i="27"/>
  <c r="D85" i="27"/>
  <c r="L85" i="27"/>
  <c r="T85" i="27"/>
  <c r="X85" i="27"/>
  <c r="AF85" i="27"/>
  <c r="AN99" i="27"/>
  <c r="F20" i="22"/>
  <c r="F26" i="22"/>
  <c r="E86" i="43"/>
  <c r="Q86" i="43"/>
  <c r="AC86" i="43"/>
  <c r="K103" i="43"/>
  <c r="AN103" i="43" s="1"/>
  <c r="W103" i="43"/>
  <c r="AI103" i="43"/>
  <c r="W18" i="27"/>
  <c r="AI18" i="27"/>
  <c r="Z35" i="27"/>
  <c r="AC35" i="27"/>
  <c r="AF35" i="27"/>
  <c r="AL35" i="27"/>
  <c r="AN27" i="27"/>
  <c r="AN28" i="27"/>
  <c r="D51" i="27"/>
  <c r="H51" i="27"/>
  <c r="L51" i="27"/>
  <c r="P51" i="27"/>
  <c r="Q52" i="27" s="1"/>
  <c r="T51" i="27"/>
  <c r="X51" i="27"/>
  <c r="AB51" i="27"/>
  <c r="AC52" i="27" s="1"/>
  <c r="AF51" i="27"/>
  <c r="AJ51" i="27"/>
  <c r="AN50" i="27"/>
  <c r="AN65" i="27"/>
  <c r="AN66" i="27"/>
  <c r="AN80" i="27"/>
  <c r="AN81" i="27"/>
  <c r="H103" i="27"/>
  <c r="N103" i="27"/>
  <c r="Q103" i="27"/>
  <c r="T103" i="27"/>
  <c r="Z103" i="27"/>
  <c r="AC103" i="27"/>
  <c r="AF103" i="27"/>
  <c r="AL103" i="27"/>
  <c r="AN95" i="27"/>
  <c r="AN96" i="27"/>
  <c r="I26" i="30"/>
  <c r="L12" i="30"/>
  <c r="P13" i="30"/>
  <c r="P30" i="47"/>
  <c r="P30" i="45"/>
  <c r="P30" i="35"/>
  <c r="P30" i="46"/>
  <c r="P30" i="48"/>
  <c r="P33" i="48"/>
  <c r="P33" i="47"/>
  <c r="P33" i="45"/>
  <c r="P33" i="35"/>
  <c r="P25" i="44"/>
  <c r="P33" i="46"/>
  <c r="P34" i="47"/>
  <c r="P34" i="45"/>
  <c r="P34" i="35"/>
  <c r="P26" i="44"/>
  <c r="P34" i="46"/>
  <c r="V33" i="36"/>
  <c r="V32" i="36"/>
  <c r="P25" i="35"/>
  <c r="P17" i="44"/>
  <c r="P25" i="46"/>
  <c r="P25" i="48"/>
  <c r="I10" i="30"/>
  <c r="I9" i="30"/>
  <c r="I32" i="30" s="1"/>
  <c r="I31" i="30"/>
  <c r="M5" i="45"/>
  <c r="N5" i="45" s="1"/>
  <c r="M8" i="47"/>
  <c r="N8" i="47" s="1"/>
  <c r="M5" i="35"/>
  <c r="N5" i="35" s="1"/>
  <c r="O12" i="42"/>
  <c r="N18" i="43"/>
  <c r="AN43" i="27"/>
  <c r="AN77" i="27"/>
  <c r="AN117" i="27"/>
  <c r="M37" i="22" s="1"/>
  <c r="L27" i="30"/>
  <c r="M5" i="46"/>
  <c r="N5" i="46" s="1"/>
  <c r="V56" i="36"/>
  <c r="V20" i="36"/>
  <c r="F10" i="35" s="1"/>
  <c r="G12" i="22" s="1"/>
  <c r="M6" i="45"/>
  <c r="N6" i="45" s="1"/>
  <c r="M6" i="35"/>
  <c r="N6" i="35" s="1"/>
  <c r="P31" i="30"/>
  <c r="M5" i="47"/>
  <c r="N5" i="47" s="1"/>
  <c r="N15" i="36"/>
  <c r="N42" i="36"/>
  <c r="V19" i="36"/>
  <c r="F10" i="48" s="1"/>
  <c r="AN35" i="43"/>
  <c r="AN29" i="27"/>
  <c r="T18" i="27"/>
  <c r="AN12" i="27"/>
  <c r="Q18" i="43"/>
  <c r="F10" i="46"/>
  <c r="I12" i="22" s="1"/>
  <c r="H12" i="22"/>
  <c r="N7" i="30"/>
  <c r="P7" i="30" s="1"/>
  <c r="AF111" i="27" l="1"/>
  <c r="AF118" i="27" s="1"/>
  <c r="AF119" i="27" s="1"/>
  <c r="R11" i="47"/>
  <c r="Q11" i="47" s="1"/>
  <c r="I111" i="27"/>
  <c r="I118" i="27" s="1"/>
  <c r="I119" i="27" s="1"/>
  <c r="E111" i="27"/>
  <c r="E118" i="27" s="1"/>
  <c r="E119" i="27" s="1"/>
  <c r="U111" i="27"/>
  <c r="U118" i="27" s="1"/>
  <c r="U119" i="27" s="1"/>
  <c r="AN52" i="27"/>
  <c r="I37" i="22" s="1"/>
  <c r="AM111" i="27"/>
  <c r="AM118" i="27" s="1"/>
  <c r="AM119" i="27" s="1"/>
  <c r="K52" i="27"/>
  <c r="H111" i="27"/>
  <c r="H118" i="27" s="1"/>
  <c r="H119" i="27" s="1"/>
  <c r="W52" i="27"/>
  <c r="AJ111" i="27"/>
  <c r="AJ118" i="27" s="1"/>
  <c r="AJ119" i="27" s="1"/>
  <c r="X111" i="27"/>
  <c r="X118" i="27" s="1"/>
  <c r="X119" i="27" s="1"/>
  <c r="AI52" i="27"/>
  <c r="T52" i="27"/>
  <c r="AN18" i="43"/>
  <c r="N5" i="30"/>
  <c r="P5" i="30" s="1"/>
  <c r="P11" i="30" s="1"/>
  <c r="F13" i="44" s="1"/>
  <c r="L11" i="30"/>
  <c r="F11" i="44" s="1"/>
  <c r="L9" i="30"/>
  <c r="F13" i="35" s="1"/>
  <c r="G15" i="22" s="1"/>
  <c r="AF86" i="27"/>
  <c r="W86" i="27"/>
  <c r="AI86" i="27"/>
  <c r="T111" i="27"/>
  <c r="T118" i="27" s="1"/>
  <c r="T119" i="27" s="1"/>
  <c r="D111" i="27"/>
  <c r="D118" i="27" s="1"/>
  <c r="D119" i="27" s="1"/>
  <c r="AN69" i="43"/>
  <c r="F14" i="22"/>
  <c r="W35" i="27"/>
  <c r="AN34" i="27"/>
  <c r="N35" i="27"/>
  <c r="R111" i="27"/>
  <c r="R118" i="27" s="1"/>
  <c r="R119" i="27" s="1"/>
  <c r="AN69" i="27"/>
  <c r="J37" i="22" s="1"/>
  <c r="AC69" i="27"/>
  <c r="AI69" i="27"/>
  <c r="K69" i="27"/>
  <c r="AH111" i="27"/>
  <c r="AH118" i="27" s="1"/>
  <c r="AH119" i="27" s="1"/>
  <c r="AG111" i="27"/>
  <c r="AG118" i="27" s="1"/>
  <c r="AG119" i="27" s="1"/>
  <c r="AL69" i="27"/>
  <c r="Q69" i="27"/>
  <c r="T69" i="27"/>
  <c r="Q111" i="27"/>
  <c r="Q118" i="27" s="1"/>
  <c r="Q119" i="27" s="1"/>
  <c r="V111" i="27"/>
  <c r="V118" i="27" s="1"/>
  <c r="V119" i="27" s="1"/>
  <c r="M111" i="27"/>
  <c r="M118" i="27" s="1"/>
  <c r="M119" i="27" s="1"/>
  <c r="AN17" i="27"/>
  <c r="W111" i="27"/>
  <c r="W118" i="27" s="1"/>
  <c r="W119" i="27" s="1"/>
  <c r="AN86" i="43"/>
  <c r="L111" i="27"/>
  <c r="L118" i="27" s="1"/>
  <c r="L119" i="27" s="1"/>
  <c r="AN86" i="27"/>
  <c r="K37" i="22" s="1"/>
  <c r="K86" i="27"/>
  <c r="N57" i="36"/>
  <c r="F28" i="45" s="1"/>
  <c r="J30" i="22" s="1"/>
  <c r="L10" i="30"/>
  <c r="F13" i="45" s="1"/>
  <c r="J15" i="22" s="1"/>
  <c r="I34" i="30"/>
  <c r="F8" i="44"/>
  <c r="F10" i="45"/>
  <c r="J12" i="22" s="1"/>
  <c r="F10" i="47"/>
  <c r="K12" i="22" s="1"/>
  <c r="F12" i="22" s="1"/>
  <c r="R11" i="46"/>
  <c r="F23" i="46" s="1"/>
  <c r="P18" i="44"/>
  <c r="P26" i="46"/>
  <c r="P26" i="48"/>
  <c r="P26" i="35"/>
  <c r="AE111" i="27"/>
  <c r="AF18" i="27"/>
  <c r="Q18" i="27"/>
  <c r="F11" i="48"/>
  <c r="H13" i="22" s="1"/>
  <c r="F11" i="35"/>
  <c r="G13" i="22" s="1"/>
  <c r="F11" i="45"/>
  <c r="J13" i="22" s="1"/>
  <c r="L26" i="30"/>
  <c r="N12" i="30"/>
  <c r="P12" i="30" s="1"/>
  <c r="P26" i="30" s="1"/>
  <c r="AA111" i="27"/>
  <c r="AA118" i="27" s="1"/>
  <c r="AA119" i="27" s="1"/>
  <c r="AC111" i="27"/>
  <c r="AC118" i="27" s="1"/>
  <c r="AC119" i="27" s="1"/>
  <c r="H69" i="27"/>
  <c r="N18" i="27"/>
  <c r="AN35" i="27"/>
  <c r="H37" i="22" s="1"/>
  <c r="R11" i="45"/>
  <c r="F11" i="47"/>
  <c r="K13" i="22" s="1"/>
  <c r="F11" i="46"/>
  <c r="I13" i="22" s="1"/>
  <c r="F9" i="44"/>
  <c r="AN85" i="27"/>
  <c r="E86" i="27"/>
  <c r="H86" i="27"/>
  <c r="O111" i="27"/>
  <c r="O118" i="27" s="1"/>
  <c r="O119" i="27" s="1"/>
  <c r="Z18" i="27"/>
  <c r="AL18" i="27"/>
  <c r="AB111" i="27"/>
  <c r="G111" i="27"/>
  <c r="F17" i="46"/>
  <c r="I19" i="22" s="1"/>
  <c r="F17" i="47"/>
  <c r="K19" i="22" s="1"/>
  <c r="F17" i="45"/>
  <c r="J19" i="22" s="1"/>
  <c r="F17" i="48"/>
  <c r="H19" i="22" s="1"/>
  <c r="F17" i="35"/>
  <c r="G19" i="22" s="1"/>
  <c r="F15" i="44"/>
  <c r="S111" i="27"/>
  <c r="P23" i="44"/>
  <c r="P31" i="46"/>
  <c r="P32" i="46" s="1"/>
  <c r="P31" i="35"/>
  <c r="P31" i="45"/>
  <c r="P31" i="48"/>
  <c r="P31" i="47"/>
  <c r="P32" i="47" s="1"/>
  <c r="P24" i="47"/>
  <c r="P28" i="47" s="1"/>
  <c r="F8" i="47" s="1"/>
  <c r="K10" i="22" s="1"/>
  <c r="P24" i="45"/>
  <c r="P28" i="45" s="1"/>
  <c r="F8" i="45" s="1"/>
  <c r="J10" i="22" s="1"/>
  <c r="P24" i="48"/>
  <c r="P24" i="35"/>
  <c r="P24" i="46"/>
  <c r="P16" i="44"/>
  <c r="R11" i="48"/>
  <c r="AN102" i="27"/>
  <c r="AN103" i="27"/>
  <c r="M36" i="22" s="1"/>
  <c r="AF52" i="27"/>
  <c r="E103" i="27"/>
  <c r="K111" i="27"/>
  <c r="K118" i="27" s="1"/>
  <c r="K119" i="27" s="1"/>
  <c r="Y111" i="27"/>
  <c r="E69" i="27"/>
  <c r="AN68" i="27"/>
  <c r="P111" i="27"/>
  <c r="P118" i="27" s="1"/>
  <c r="F26" i="46"/>
  <c r="I28" i="22" s="1"/>
  <c r="F26" i="35"/>
  <c r="G28" i="22" s="1"/>
  <c r="F26" i="45"/>
  <c r="J28" i="22" s="1"/>
  <c r="F26" i="47"/>
  <c r="K28" i="22" s="1"/>
  <c r="F26" i="48"/>
  <c r="H28" i="22" s="1"/>
  <c r="L31" i="30"/>
  <c r="N27" i="30"/>
  <c r="R11" i="35"/>
  <c r="F23" i="35" s="1"/>
  <c r="AN51" i="27"/>
  <c r="E52" i="27"/>
  <c r="AI111" i="27"/>
  <c r="AI118" i="27" s="1"/>
  <c r="AI119" i="27" s="1"/>
  <c r="N69" i="27"/>
  <c r="K18" i="27"/>
  <c r="H52" i="27"/>
  <c r="Z69" i="27"/>
  <c r="J119" i="27"/>
  <c r="T86" i="27"/>
  <c r="AK111" i="27"/>
  <c r="AN18" i="27"/>
  <c r="G37" i="22" s="1"/>
  <c r="F23" i="47" l="1"/>
  <c r="K25" i="22" s="1"/>
  <c r="F4" i="47"/>
  <c r="K5" i="22" s="1"/>
  <c r="K7" i="22" s="1"/>
  <c r="F4" i="46"/>
  <c r="I5" i="22" s="1"/>
  <c r="I7" i="22" s="1"/>
  <c r="P28" i="35"/>
  <c r="F8" i="35" s="1"/>
  <c r="G10" i="22" s="1"/>
  <c r="P9" i="30"/>
  <c r="F15" i="35" s="1"/>
  <c r="G17" i="22" s="1"/>
  <c r="E112" i="27"/>
  <c r="L32" i="30"/>
  <c r="L34" i="30" s="1"/>
  <c r="P10" i="30"/>
  <c r="F15" i="45" s="1"/>
  <c r="J17" i="22" s="1"/>
  <c r="F13" i="48"/>
  <c r="H15" i="22" s="1"/>
  <c r="F13" i="46"/>
  <c r="I15" i="22" s="1"/>
  <c r="F13" i="47"/>
  <c r="K15" i="22" s="1"/>
  <c r="T112" i="27"/>
  <c r="N112" i="27"/>
  <c r="W112" i="27"/>
  <c r="AI112" i="27"/>
  <c r="S118" i="27"/>
  <c r="S119" i="27" s="1"/>
  <c r="F37" i="22"/>
  <c r="P32" i="35"/>
  <c r="P37" i="35" s="1"/>
  <c r="F9" i="35" s="1"/>
  <c r="G11" i="22" s="1"/>
  <c r="F28" i="48"/>
  <c r="H30" i="22" s="1"/>
  <c r="F28" i="47"/>
  <c r="K30" i="22" s="1"/>
  <c r="F20" i="44"/>
  <c r="F21" i="44" s="1"/>
  <c r="F22" i="44" s="1"/>
  <c r="F28" i="35"/>
  <c r="G30" i="22" s="1"/>
  <c r="F28" i="46"/>
  <c r="I30" i="22" s="1"/>
  <c r="P28" i="48"/>
  <c r="F8" i="48" s="1"/>
  <c r="H10" i="22" s="1"/>
  <c r="Q11" i="46"/>
  <c r="F4" i="35"/>
  <c r="G5" i="22" s="1"/>
  <c r="Q11" i="35"/>
  <c r="F16" i="35"/>
  <c r="G18" i="22" s="1"/>
  <c r="F14" i="44"/>
  <c r="F16" i="47"/>
  <c r="K18" i="22" s="1"/>
  <c r="F16" i="45"/>
  <c r="J18" i="22" s="1"/>
  <c r="F16" i="46"/>
  <c r="I18" i="22" s="1"/>
  <c r="F16" i="48"/>
  <c r="H18" i="22" s="1"/>
  <c r="Q112" i="27"/>
  <c r="P24" i="44"/>
  <c r="P28" i="44" s="1"/>
  <c r="F7" i="44" s="1"/>
  <c r="K112" i="27"/>
  <c r="P32" i="48"/>
  <c r="P37" i="48" s="1"/>
  <c r="F9" i="48" s="1"/>
  <c r="H11" i="22" s="1"/>
  <c r="F13" i="22"/>
  <c r="P37" i="46"/>
  <c r="F9" i="46" s="1"/>
  <c r="I11" i="22" s="1"/>
  <c r="F28" i="22"/>
  <c r="P20" i="44"/>
  <c r="F6" i="44" s="1"/>
  <c r="P34" i="30"/>
  <c r="H112" i="27"/>
  <c r="G118" i="27"/>
  <c r="G119" i="27" s="1"/>
  <c r="F23" i="45"/>
  <c r="Q11" i="45"/>
  <c r="F4" i="45"/>
  <c r="J5" i="22" s="1"/>
  <c r="J7" i="22" s="1"/>
  <c r="P32" i="45"/>
  <c r="P37" i="45" s="1"/>
  <c r="F9" i="45" s="1"/>
  <c r="J11" i="22" s="1"/>
  <c r="P37" i="47"/>
  <c r="F9" i="47" s="1"/>
  <c r="K11" i="22" s="1"/>
  <c r="F4" i="48"/>
  <c r="H5" i="22" s="1"/>
  <c r="H7" i="22" s="1"/>
  <c r="F23" i="48"/>
  <c r="Q11" i="48"/>
  <c r="F19" i="22"/>
  <c r="F12" i="44"/>
  <c r="F14" i="45"/>
  <c r="J16" i="22" s="1"/>
  <c r="F14" i="46"/>
  <c r="I16" i="22" s="1"/>
  <c r="F14" i="48"/>
  <c r="H16" i="22" s="1"/>
  <c r="F14" i="47"/>
  <c r="K16" i="22" s="1"/>
  <c r="F14" i="35"/>
  <c r="G16" i="22" s="1"/>
  <c r="AE118" i="27"/>
  <c r="AE119" i="27" s="1"/>
  <c r="AF112" i="27"/>
  <c r="AN111" i="27"/>
  <c r="AL112" i="27"/>
  <c r="AK118" i="27"/>
  <c r="AK119" i="27" s="1"/>
  <c r="Z112" i="27"/>
  <c r="Y118" i="27"/>
  <c r="Y119" i="27" s="1"/>
  <c r="P28" i="46"/>
  <c r="F8" i="46" s="1"/>
  <c r="I10" i="22" s="1"/>
  <c r="AC112" i="27"/>
  <c r="AB118" i="27"/>
  <c r="AB119" i="27" s="1"/>
  <c r="I25" i="22"/>
  <c r="P119" i="27"/>
  <c r="F15" i="48" l="1"/>
  <c r="H17" i="22" s="1"/>
  <c r="P32" i="30"/>
  <c r="F15" i="46"/>
  <c r="I17" i="22" s="1"/>
  <c r="F15" i="47"/>
  <c r="K17" i="22" s="1"/>
  <c r="P33" i="30"/>
  <c r="F15" i="22"/>
  <c r="AN118" i="27"/>
  <c r="F10" i="22"/>
  <c r="F16" i="22"/>
  <c r="F29" i="47"/>
  <c r="K31" i="22" s="1"/>
  <c r="K32" i="22" s="1"/>
  <c r="F30" i="22"/>
  <c r="F29" i="46"/>
  <c r="I31" i="22" s="1"/>
  <c r="I32" i="22" s="1"/>
  <c r="F17" i="44"/>
  <c r="F18" i="44" s="1"/>
  <c r="F23" i="44" s="1"/>
  <c r="F11" i="22"/>
  <c r="H25" i="22"/>
  <c r="F29" i="48"/>
  <c r="H31" i="22" s="1"/>
  <c r="G7" i="22"/>
  <c r="F7" i="22" s="1"/>
  <c r="F5" i="22"/>
  <c r="AN112" i="27"/>
  <c r="F18" i="22"/>
  <c r="AN119" i="27"/>
  <c r="F33" i="22" s="1"/>
  <c r="G25" i="22"/>
  <c r="F29" i="35"/>
  <c r="G31" i="22" s="1"/>
  <c r="J25" i="22"/>
  <c r="F29" i="45"/>
  <c r="J31" i="22" s="1"/>
  <c r="F17" i="22" l="1"/>
  <c r="P37" i="22"/>
  <c r="F30" i="47"/>
  <c r="F30" i="46"/>
  <c r="F30" i="48"/>
  <c r="J32" i="22"/>
  <c r="F31" i="22"/>
  <c r="F30" i="45"/>
  <c r="F25" i="22"/>
  <c r="G32" i="22"/>
  <c r="H32" i="22"/>
  <c r="F30" i="35"/>
  <c r="O13" i="47"/>
  <c r="P13" i="47" s="1"/>
  <c r="O13" i="48"/>
  <c r="P13" i="48" s="1"/>
  <c r="O13" i="46"/>
  <c r="P13" i="46" s="1"/>
  <c r="O13" i="35"/>
  <c r="P13" i="35" s="1"/>
  <c r="O13" i="45"/>
  <c r="P13" i="45" s="1"/>
  <c r="F32" i="22" l="1"/>
  <c r="F6" i="46"/>
  <c r="P15" i="46"/>
  <c r="F6" i="48"/>
  <c r="P15" i="48"/>
  <c r="P15" i="45"/>
  <c r="F6" i="45"/>
  <c r="F6" i="47"/>
  <c r="P15" i="47"/>
  <c r="F6" i="35"/>
  <c r="P15" i="35"/>
  <c r="F19" i="47" l="1"/>
  <c r="K21" i="22" s="1"/>
  <c r="K8" i="22"/>
  <c r="F19" i="48"/>
  <c r="H21" i="22" s="1"/>
  <c r="H8" i="22"/>
  <c r="J8" i="22"/>
  <c r="F19" i="45"/>
  <c r="J21" i="22" s="1"/>
  <c r="F19" i="35"/>
  <c r="G21" i="22" s="1"/>
  <c r="G8" i="22"/>
  <c r="F19" i="46"/>
  <c r="I21" i="22" s="1"/>
  <c r="I8" i="22"/>
  <c r="F20" i="47" l="1"/>
  <c r="I22" i="22"/>
  <c r="I34" i="22" s="1"/>
  <c r="I35" i="22" s="1"/>
  <c r="I36" i="22" s="1"/>
  <c r="K22" i="22"/>
  <c r="K34" i="22" s="1"/>
  <c r="K35" i="22" s="1"/>
  <c r="K36" i="22" s="1"/>
  <c r="F20" i="35"/>
  <c r="F20" i="46"/>
  <c r="G22" i="22"/>
  <c r="G34" i="22" s="1"/>
  <c r="G35" i="22" s="1"/>
  <c r="G36" i="22" s="1"/>
  <c r="F8" i="22"/>
  <c r="J22" i="22"/>
  <c r="J34" i="22" s="1"/>
  <c r="J35" i="22" s="1"/>
  <c r="J36" i="22" s="1"/>
  <c r="F21" i="22"/>
  <c r="F20" i="48"/>
  <c r="F20" i="45"/>
  <c r="H22" i="22"/>
  <c r="H34" i="22" s="1"/>
  <c r="H35" i="22" s="1"/>
  <c r="H36" i="22" s="1"/>
  <c r="F22" i="22" l="1"/>
  <c r="F34" i="22" s="1"/>
  <c r="F35" i="22" s="1"/>
  <c r="F36" i="22" l="1"/>
  <c r="F38" i="22"/>
</calcChain>
</file>

<file path=xl/comments1.xml><?xml version="1.0" encoding="utf-8"?>
<comments xmlns="http://schemas.openxmlformats.org/spreadsheetml/2006/main">
  <authors>
    <author>広島県</author>
  </authors>
  <commentList>
    <comment ref="X7" authorId="0">
      <text>
        <r>
          <rPr>
            <b/>
            <sz val="9"/>
            <color indexed="81"/>
            <rFont val="ＭＳ Ｐゴシック"/>
            <family val="3"/>
            <charset val="128"/>
          </rPr>
          <t>実際はこんなにいりません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H5" authorId="0">
      <text>
        <r>
          <rPr>
            <b/>
            <sz val="9"/>
            <color indexed="81"/>
            <rFont val="ＭＳ Ｐゴシック"/>
            <family val="3"/>
            <charset val="128"/>
          </rPr>
          <t>既存のものあり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>尾道市役所より，半額補助でもok</t>
        </r>
      </text>
    </comment>
    <comment ref="H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軽トラックは地元から安く譲ってもらうか，持っている場合が多いので。</t>
        </r>
      </text>
    </comment>
  </commentList>
</comments>
</file>

<file path=xl/comments3.xml><?xml version="1.0" encoding="utf-8"?>
<comments xmlns="http://schemas.openxmlformats.org/spreadsheetml/2006/main">
  <authors>
    <author>広島県</author>
  </authors>
  <commentLis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岩子島では無料で土地の貸し借り</t>
        </r>
      </text>
    </comment>
  </commentList>
</comments>
</file>

<file path=xl/comments4.xml><?xml version="1.0" encoding="utf-8"?>
<comments xmlns="http://schemas.openxmlformats.org/spreadsheetml/2006/main">
  <authors>
    <author>広島県</author>
  </authors>
  <commentLis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岩子島では無料で土地の貸し借り</t>
        </r>
      </text>
    </comment>
  </commentList>
</comments>
</file>

<file path=xl/comments5.xml><?xml version="1.0" encoding="utf-8"?>
<comments xmlns="http://schemas.openxmlformats.org/spreadsheetml/2006/main">
  <authors>
    <author>広島県</author>
  </authors>
  <commentLis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岩子島では無料で土地の貸し借り</t>
        </r>
      </text>
    </comment>
  </commentList>
</comments>
</file>

<file path=xl/comments6.xml><?xml version="1.0" encoding="utf-8"?>
<comments xmlns="http://schemas.openxmlformats.org/spreadsheetml/2006/main">
  <authors>
    <author>広島県</author>
  </authors>
  <commentLis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岩子島では無料で土地の貸し借り</t>
        </r>
      </text>
    </comment>
  </commentList>
</comments>
</file>

<file path=xl/comments7.xml><?xml version="1.0" encoding="utf-8"?>
<comments xmlns="http://schemas.openxmlformats.org/spreadsheetml/2006/main">
  <authors>
    <author>広島県</author>
  </authors>
  <commentLis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岩子島では無料で土地の貸し借り</t>
        </r>
      </text>
    </comment>
  </commentList>
</comments>
</file>

<file path=xl/comments8.xml><?xml version="1.0" encoding="utf-8"?>
<comments xmlns="http://schemas.openxmlformats.org/spreadsheetml/2006/main">
  <authors>
    <author>広島県</author>
  </authors>
  <commentList>
    <comment ref="F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岩子島では無料で土地の貸し借り</t>
        </r>
      </text>
    </comment>
  </commentList>
</comments>
</file>

<file path=xl/comments9.xml><?xml version="1.0" encoding="utf-8"?>
<comments xmlns="http://schemas.openxmlformats.org/spreadsheetml/2006/main">
  <authors>
    <author>広島県</author>
  </authors>
  <commentList>
    <comment ref="K28" authorId="0">
      <text>
        <r>
          <rPr>
            <b/>
            <sz val="9"/>
            <color indexed="81"/>
            <rFont val="ＭＳ Ｐゴシック"/>
            <family val="3"/>
            <charset val="128"/>
          </rPr>
          <t>1000kg/10aのとき</t>
        </r>
      </text>
    </comment>
    <comment ref="K3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所得価格*0.3*1.4%
</t>
        </r>
      </text>
    </comment>
    <comment ref="K41" authorId="0">
      <text>
        <r>
          <rPr>
            <b/>
            <sz val="9"/>
            <color indexed="81"/>
            <rFont val="ＭＳ Ｐゴシック"/>
            <family val="3"/>
            <charset val="128"/>
          </rPr>
          <t>そのままでいい？</t>
        </r>
      </text>
    </comment>
  </commentList>
</comments>
</file>

<file path=xl/sharedStrings.xml><?xml version="1.0" encoding="utf-8"?>
<sst xmlns="http://schemas.openxmlformats.org/spreadsheetml/2006/main" count="1949" uniqueCount="504">
  <si>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</si>
  <si>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</si>
  <si>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</si>
  <si>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</si>
  <si>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</si>
  <si>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</si>
  <si>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</si>
  <si>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</si>
  <si>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</si>
  <si>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</si>
  <si>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</si>
  <si>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</si>
  <si>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</si>
  <si>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</si>
  <si>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</si>
  <si>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</si>
  <si>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</si>
  <si>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</si>
  <si>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</si>
  <si>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</si>
  <si>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</si>
  <si>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</si>
  <si>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</si>
  <si>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</si>
  <si>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</si>
  <si>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</si>
  <si>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</si>
  <si>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</si>
  <si>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</si>
  <si>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</si>
  <si>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</si>
  <si>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</si>
  <si>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</si>
  <si>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</si>
  <si>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</si>
  <si>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</si>
  <si>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</si>
  <si>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</si>
  <si>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</si>
  <si>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</si>
  <si>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</si>
  <si>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</si>
  <si>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</si>
  <si>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</si>
  <si>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</si>
  <si>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</si>
  <si>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</si>
  <si>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</si>
  <si>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</si>
  <si>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</si>
  <si>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</si>
  <si>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</si>
  <si>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</si>
  <si>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</si>
  <si>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</si>
  <si>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</si>
  <si>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</si>
  <si>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</si>
  <si>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</si>
  <si>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</si>
  <si>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</si>
  <si>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</si>
  <si>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</si>
  <si>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</si>
  <si>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</si>
  <si>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</si>
  <si>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</si>
  <si>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</si>
  <si>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</si>
  <si>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</si>
  <si>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</si>
  <si>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</si>
  <si>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</si>
  <si>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</si>
  <si>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</si>
  <si>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</si>
  <si>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</si>
  <si>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</si>
  <si>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</si>
  <si>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</si>
  <si>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</si>
  <si>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</si>
  <si>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</si>
  <si>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</si>
  <si>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</si>
  <si>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</si>
  <si>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１　対象経営の概要</t>
    <phoneticPr fontId="3"/>
  </si>
  <si>
    <t>保有労働力</t>
    <phoneticPr fontId="4"/>
  </si>
  <si>
    <t>収穫 ：</t>
    <phoneticPr fontId="4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</si>
  <si>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</si>
  <si>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</si>
  <si>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</si>
  <si>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</si>
  <si>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</si>
  <si>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</si>
  <si>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</si>
  <si>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</si>
  <si>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</si>
  <si>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</si>
  <si>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</si>
  <si>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</si>
  <si>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</si>
  <si>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</si>
  <si>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</si>
  <si>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</si>
  <si>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</si>
  <si>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</si>
  <si>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</si>
  <si>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</si>
  <si>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</si>
  <si>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</si>
  <si>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</si>
  <si>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</si>
  <si>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</si>
  <si>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</si>
  <si>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</si>
  <si>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</si>
  <si>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</si>
  <si>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</si>
  <si>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</si>
  <si>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</si>
  <si>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</si>
  <si>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</si>
  <si>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</si>
  <si>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</si>
  <si>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</si>
  <si>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</si>
  <si>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</si>
  <si>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</si>
  <si>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</si>
  <si>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</si>
  <si>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</si>
  <si>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</si>
  <si>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</si>
  <si>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</si>
  <si>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</si>
  <si>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</si>
  <si>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</si>
  <si>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</si>
  <si>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</si>
  <si>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</si>
  <si>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</si>
  <si>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</si>
  <si>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</si>
  <si>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</si>
  <si>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</si>
  <si>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</si>
  <si>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</si>
  <si>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</si>
  <si>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</si>
  <si>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</si>
  <si>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</si>
  <si>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</si>
  <si>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</si>
  <si>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</si>
  <si>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</si>
  <si>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</si>
  <si>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</si>
  <si>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</si>
  <si>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</si>
  <si>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</si>
  <si>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</si>
  <si>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畑</t>
    <rPh sb="0" eb="1">
      <t>ハタケ</t>
    </rPh>
    <phoneticPr fontId="4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</si>
  <si>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</si>
  <si>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</si>
  <si>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</si>
  <si>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</si>
  <si>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</si>
  <si>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</si>
  <si>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</si>
  <si>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</si>
  <si>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</si>
  <si>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</si>
  <si>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</si>
  <si>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</si>
  <si>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</si>
  <si>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</si>
  <si>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</si>
  <si>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</si>
  <si>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</si>
  <si>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個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</si>
  <si>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</si>
  <si>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</si>
  <si>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</si>
  <si>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</si>
  <si>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</si>
  <si>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</si>
  <si>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</si>
  <si>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</si>
  <si>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</si>
  <si>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</si>
  <si>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</si>
  <si>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</si>
  <si>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</si>
  <si>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</si>
  <si>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</si>
  <si>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</si>
  <si>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</si>
  <si>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</si>
  <si>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</si>
  <si>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月別平均価格の推移</t>
  </si>
  <si>
    <t>平均</t>
  </si>
  <si>
    <t>平　　均</t>
  </si>
  <si>
    <t>作業場</t>
  </si>
  <si>
    <t>軽量鉄骨</t>
    <rPh sb="0" eb="2">
      <t>ケイリョウ</t>
    </rPh>
    <rPh sb="2" eb="4">
      <t>テッコツ</t>
    </rPh>
    <phoneticPr fontId="2"/>
  </si>
  <si>
    <t>㎡</t>
  </si>
  <si>
    <t>資材・農機具庫</t>
  </si>
  <si>
    <t>〃</t>
  </si>
  <si>
    <t>25ps</t>
  </si>
  <si>
    <t>軽トラック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</si>
  <si>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</si>
  <si>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</si>
  <si>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</si>
  <si>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</si>
  <si>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</si>
  <si>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</si>
  <si>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</si>
  <si>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</si>
  <si>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</si>
  <si>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</si>
  <si>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</si>
  <si>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</si>
  <si>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</si>
  <si>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</si>
  <si>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</si>
  <si>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</si>
  <si>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</si>
  <si>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</si>
  <si>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</si>
  <si>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</si>
  <si>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</si>
  <si>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</si>
  <si>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</si>
  <si>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</si>
  <si>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</si>
  <si>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</si>
  <si>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</si>
  <si>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</si>
  <si>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</si>
  <si>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</si>
  <si>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</si>
  <si>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</si>
  <si>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</si>
  <si>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</si>
  <si>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</si>
  <si>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</si>
  <si>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わけぎ専作</t>
    <rPh sb="3" eb="4">
      <t>セン</t>
    </rPh>
    <rPh sb="4" eb="5">
      <t>サク</t>
    </rPh>
    <phoneticPr fontId="3"/>
  </si>
  <si>
    <t>秋取り</t>
    <rPh sb="0" eb="1">
      <t>アキ</t>
    </rPh>
    <rPh sb="1" eb="2">
      <t>ト</t>
    </rPh>
    <phoneticPr fontId="3"/>
  </si>
  <si>
    <t>ハウス冬取り</t>
    <rPh sb="3" eb="4">
      <t>フユ</t>
    </rPh>
    <rPh sb="4" eb="5">
      <t>ト</t>
    </rPh>
    <phoneticPr fontId="3"/>
  </si>
  <si>
    <t>周年</t>
    <rPh sb="0" eb="2">
      <t>シュウネン</t>
    </rPh>
    <phoneticPr fontId="3"/>
  </si>
  <si>
    <t>排水良好な砂壌土</t>
    <rPh sb="0" eb="2">
      <t>ハイスイ</t>
    </rPh>
    <rPh sb="2" eb="4">
      <t>リョウコウ</t>
    </rPh>
    <rPh sb="5" eb="8">
      <t>サジョウド</t>
    </rPh>
    <phoneticPr fontId="3"/>
  </si>
  <si>
    <t>種球生産</t>
    <rPh sb="0" eb="1">
      <t>タネ</t>
    </rPh>
    <rPh sb="1" eb="2">
      <t>キュウ</t>
    </rPh>
    <rPh sb="2" eb="4">
      <t>セイサン</t>
    </rPh>
    <phoneticPr fontId="3"/>
  </si>
  <si>
    <t>初夏取り</t>
    <rPh sb="0" eb="2">
      <t>ショカ</t>
    </rPh>
    <rPh sb="2" eb="3">
      <t>ト</t>
    </rPh>
    <phoneticPr fontId="3"/>
  </si>
  <si>
    <t>×</t>
    <phoneticPr fontId="3"/>
  </si>
  <si>
    <t>初夏どり</t>
    <rPh sb="0" eb="2">
      <t>ショカ</t>
    </rPh>
    <phoneticPr fontId="4"/>
  </si>
  <si>
    <t>基肥施用</t>
    <rPh sb="0" eb="1">
      <t>モト</t>
    </rPh>
    <rPh sb="2" eb="4">
      <t>セヨウ</t>
    </rPh>
    <phoneticPr fontId="4"/>
  </si>
  <si>
    <t>耕起・整地</t>
    <rPh sb="0" eb="1">
      <t>タガヤ</t>
    </rPh>
    <rPh sb="1" eb="2">
      <t>オ</t>
    </rPh>
    <rPh sb="3" eb="5">
      <t>セイチ</t>
    </rPh>
    <phoneticPr fontId="4"/>
  </si>
  <si>
    <t>種球調製</t>
    <rPh sb="0" eb="1">
      <t>タネ</t>
    </rPh>
    <rPh sb="1" eb="2">
      <t>キュウ</t>
    </rPh>
    <rPh sb="2" eb="4">
      <t>チョウセイ</t>
    </rPh>
    <phoneticPr fontId="4"/>
  </si>
  <si>
    <t>植付</t>
    <rPh sb="0" eb="2">
      <t>ウエツケ</t>
    </rPh>
    <phoneticPr fontId="4"/>
  </si>
  <si>
    <t>収穫・調製</t>
    <rPh sb="0" eb="2">
      <t>シュウカク</t>
    </rPh>
    <rPh sb="3" eb="5">
      <t>チョウセイ</t>
    </rPh>
    <phoneticPr fontId="4"/>
  </si>
  <si>
    <t>箱づめ・出荷</t>
    <rPh sb="0" eb="1">
      <t>ハコ</t>
    </rPh>
    <rPh sb="4" eb="6">
      <t>シュッカ</t>
    </rPh>
    <phoneticPr fontId="4"/>
  </si>
  <si>
    <t>秋取り</t>
    <rPh sb="0" eb="1">
      <t>アキ</t>
    </rPh>
    <rPh sb="1" eb="2">
      <t>ト</t>
    </rPh>
    <phoneticPr fontId="4"/>
  </si>
  <si>
    <t>防除</t>
    <rPh sb="0" eb="2">
      <t>ボウジョ</t>
    </rPh>
    <phoneticPr fontId="4"/>
  </si>
  <si>
    <t>ハウス冬取り</t>
    <rPh sb="3" eb="4">
      <t>フユ</t>
    </rPh>
    <rPh sb="4" eb="5">
      <t>ト</t>
    </rPh>
    <phoneticPr fontId="4"/>
  </si>
  <si>
    <t>種球生産</t>
    <rPh sb="0" eb="1">
      <t>タネ</t>
    </rPh>
    <rPh sb="1" eb="2">
      <t>キュウ</t>
    </rPh>
    <rPh sb="2" eb="4">
      <t>セイサン</t>
    </rPh>
    <phoneticPr fontId="4"/>
  </si>
  <si>
    <t>初夏取り(10a)</t>
    <rPh sb="0" eb="1">
      <t>ショカ</t>
    </rPh>
    <rPh sb="1" eb="2">
      <t>ド</t>
    </rPh>
    <phoneticPr fontId="3"/>
  </si>
  <si>
    <t>１</t>
  </si>
  <si>
    <t>２</t>
  </si>
  <si>
    <t>　</t>
  </si>
  <si>
    <t>３</t>
  </si>
  <si>
    <t>４</t>
  </si>
  <si>
    <t>５</t>
  </si>
  <si>
    <t>６</t>
  </si>
  <si>
    <t>７</t>
  </si>
  <si>
    <t>８</t>
  </si>
  <si>
    <t>９</t>
  </si>
  <si>
    <t xml:space="preserve"> 　作　業　別</t>
  </si>
  <si>
    <t>　 作　　　型</t>
  </si>
  <si>
    <t>　</t>
    <phoneticPr fontId="3"/>
  </si>
  <si>
    <t>　基肥施用</t>
  </si>
  <si>
    <t>　耕起・整地</t>
    <rPh sb="4" eb="6">
      <t>セイチ</t>
    </rPh>
    <phoneticPr fontId="3"/>
  </si>
  <si>
    <t>　種球調製</t>
  </si>
  <si>
    <t>　植付</t>
  </si>
  <si>
    <t>　防除</t>
  </si>
  <si>
    <t>旬　別　計</t>
  </si>
  <si>
    <t>月　  　計</t>
  </si>
  <si>
    <t>秋取り(10a)</t>
    <rPh sb="0" eb="1">
      <t>アキ</t>
    </rPh>
    <rPh sb="1" eb="2">
      <t>ト</t>
    </rPh>
    <phoneticPr fontId="3"/>
  </si>
  <si>
    <t>ハウス冬取り(10a)</t>
    <rPh sb="3" eb="4">
      <t>フユ</t>
    </rPh>
    <rPh sb="4" eb="5">
      <t>ト</t>
    </rPh>
    <phoneticPr fontId="3"/>
  </si>
  <si>
    <t>種球生産(10a)</t>
    <rPh sb="0" eb="1">
      <t>タネ</t>
    </rPh>
    <rPh sb="1" eb="2">
      <t>キュウ</t>
    </rPh>
    <rPh sb="2" eb="4">
      <t>セイサン</t>
    </rPh>
    <phoneticPr fontId="3"/>
  </si>
  <si>
    <t>５－２　作業別・旬別作業時間（合計）</t>
    <rPh sb="15" eb="17">
      <t>ゴウケイ</t>
    </rPh>
    <phoneticPr fontId="4"/>
  </si>
  <si>
    <t>５－１　作業別・旬別作業時間（10aあたり）</t>
    <phoneticPr fontId="4"/>
  </si>
  <si>
    <t>　箱づめ・出荷</t>
    <phoneticPr fontId="4"/>
  </si>
  <si>
    <t>　収穫・調製</t>
    <phoneticPr fontId="4"/>
  </si>
  <si>
    <t>広島１号</t>
    <rPh sb="0" eb="2">
      <t>ヒロシマ</t>
    </rPh>
    <rPh sb="3" eb="4">
      <t>ゴウ</t>
    </rPh>
    <phoneticPr fontId="4"/>
  </si>
  <si>
    <t>種球</t>
    <rPh sb="0" eb="1">
      <t>タネ</t>
    </rPh>
    <rPh sb="1" eb="2">
      <t>キュウ</t>
    </rPh>
    <phoneticPr fontId="4"/>
  </si>
  <si>
    <t>kg</t>
    <phoneticPr fontId="4"/>
  </si>
  <si>
    <t>堆肥</t>
    <rPh sb="0" eb="2">
      <t>タイヒ</t>
    </rPh>
    <phoneticPr fontId="4"/>
  </si>
  <si>
    <t>1t</t>
    <phoneticPr fontId="4"/>
  </si>
  <si>
    <t>苦土石灰</t>
    <rPh sb="0" eb="1">
      <t>クル</t>
    </rPh>
    <rPh sb="1" eb="2">
      <t>ツチ</t>
    </rPh>
    <rPh sb="2" eb="4">
      <t>セッカイ</t>
    </rPh>
    <phoneticPr fontId="4"/>
  </si>
  <si>
    <t>20kg</t>
    <phoneticPr fontId="4"/>
  </si>
  <si>
    <t>ニューエコマグ</t>
    <phoneticPr fontId="4"/>
  </si>
  <si>
    <t>広島わけぎ867</t>
    <rPh sb="0" eb="2">
      <t>ヒロシマ</t>
    </rPh>
    <phoneticPr fontId="4"/>
  </si>
  <si>
    <t>広島わけぎ追肥</t>
    <rPh sb="0" eb="2">
      <t>ヒロシマ</t>
    </rPh>
    <rPh sb="5" eb="7">
      <t>ツイヒ</t>
    </rPh>
    <phoneticPr fontId="4"/>
  </si>
  <si>
    <t>堆肥散布（トラクター）</t>
    <rPh sb="0" eb="2">
      <t>タイヒ</t>
    </rPh>
    <rPh sb="2" eb="4">
      <t>サンプ</t>
    </rPh>
    <phoneticPr fontId="4"/>
  </si>
  <si>
    <t>耕起・整地（トラクター）</t>
    <rPh sb="0" eb="1">
      <t>タガヤ</t>
    </rPh>
    <rPh sb="1" eb="2">
      <t>オ</t>
    </rPh>
    <rPh sb="3" eb="5">
      <t>セイチ</t>
    </rPh>
    <phoneticPr fontId="4"/>
  </si>
  <si>
    <t>10a機械</t>
    <phoneticPr fontId="4"/>
  </si>
  <si>
    <t>病害虫防除</t>
    <rPh sb="0" eb="3">
      <t>ビョウガイチュウ</t>
    </rPh>
    <rPh sb="3" eb="5">
      <t>ボウジョ</t>
    </rPh>
    <phoneticPr fontId="4"/>
  </si>
  <si>
    <t>作業場</t>
    <rPh sb="0" eb="2">
      <t>サギョウ</t>
    </rPh>
    <rPh sb="2" eb="3">
      <t>ジョウ</t>
    </rPh>
    <phoneticPr fontId="4"/>
  </si>
  <si>
    <t>資材・農機具庫</t>
    <rPh sb="0" eb="2">
      <t>シザイ</t>
    </rPh>
    <rPh sb="3" eb="6">
      <t>ノウキグ</t>
    </rPh>
    <rPh sb="6" eb="7">
      <t>コ</t>
    </rPh>
    <phoneticPr fontId="4"/>
  </si>
  <si>
    <t>灌水装置</t>
    <rPh sb="0" eb="2">
      <t>カンスイ</t>
    </rPh>
    <rPh sb="2" eb="4">
      <t>ソウチ</t>
    </rPh>
    <phoneticPr fontId="4"/>
  </si>
  <si>
    <t>コンテナ</t>
    <phoneticPr fontId="4"/>
  </si>
  <si>
    <t>管理機</t>
    <rPh sb="0" eb="2">
      <t>カンリ</t>
    </rPh>
    <rPh sb="2" eb="3">
      <t>キ</t>
    </rPh>
    <phoneticPr fontId="4"/>
  </si>
  <si>
    <t>動力噴霧器</t>
    <rPh sb="0" eb="2">
      <t>ドウリョク</t>
    </rPh>
    <rPh sb="2" eb="5">
      <t>フンムキ</t>
    </rPh>
    <phoneticPr fontId="4"/>
  </si>
  <si>
    <t>鎌</t>
    <rPh sb="0" eb="1">
      <t>カマ</t>
    </rPh>
    <phoneticPr fontId="4"/>
  </si>
  <si>
    <t>鍬</t>
    <rPh sb="0" eb="1">
      <t>クワ</t>
    </rPh>
    <phoneticPr fontId="4"/>
  </si>
  <si>
    <t>台</t>
    <rPh sb="0" eb="1">
      <t>ダイ</t>
    </rPh>
    <phoneticPr fontId="4"/>
  </si>
  <si>
    <t>本</t>
    <rPh sb="0" eb="1">
      <t>ホン</t>
    </rPh>
    <phoneticPr fontId="4"/>
  </si>
  <si>
    <t>10a</t>
    <phoneticPr fontId="4"/>
  </si>
  <si>
    <t>ビニールハウス</t>
    <phoneticPr fontId="4"/>
  </si>
  <si>
    <t>鉄パイプ，32mm</t>
    <phoneticPr fontId="4"/>
  </si>
  <si>
    <t>660cc2WD</t>
    <phoneticPr fontId="4"/>
  </si>
  <si>
    <t>小計(初夏取り・秋取り・春取り)</t>
    <rPh sb="3" eb="5">
      <t>ショカ</t>
    </rPh>
    <rPh sb="5" eb="6">
      <t>ド</t>
    </rPh>
    <rPh sb="8" eb="9">
      <t>アキ</t>
    </rPh>
    <rPh sb="9" eb="10">
      <t>ド</t>
    </rPh>
    <rPh sb="12" eb="13">
      <t>ハル</t>
    </rPh>
    <rPh sb="13" eb="14">
      <t>ド</t>
    </rPh>
    <phoneticPr fontId="4"/>
  </si>
  <si>
    <t>小計(冬取りハウス込)</t>
    <rPh sb="0" eb="2">
      <t>ショウケイ</t>
    </rPh>
    <rPh sb="3" eb="4">
      <t>フユ</t>
    </rPh>
    <rPh sb="4" eb="5">
      <t>ド</t>
    </rPh>
    <rPh sb="9" eb="10">
      <t>コミ</t>
    </rPh>
    <phoneticPr fontId="4"/>
  </si>
  <si>
    <t>小計（種球ハウス込）</t>
    <rPh sb="0" eb="2">
      <t>ショウケイ</t>
    </rPh>
    <rPh sb="3" eb="4">
      <t>タネ</t>
    </rPh>
    <rPh sb="4" eb="5">
      <t>キュウ</t>
    </rPh>
    <rPh sb="8" eb="9">
      <t>コミ</t>
    </rPh>
    <phoneticPr fontId="4"/>
  </si>
  <si>
    <t>圃場の準備と施肥</t>
    <rPh sb="0" eb="2">
      <t>ホジョウ</t>
    </rPh>
    <rPh sb="3" eb="5">
      <t>ジュンビ</t>
    </rPh>
    <rPh sb="6" eb="8">
      <t>セヒ</t>
    </rPh>
    <phoneticPr fontId="4"/>
  </si>
  <si>
    <t>植え付け</t>
    <rPh sb="0" eb="1">
      <t>ウ</t>
    </rPh>
    <rPh sb="2" eb="3">
      <t>ツ</t>
    </rPh>
    <phoneticPr fontId="4"/>
  </si>
  <si>
    <t>種球の準備</t>
    <rPh sb="0" eb="1">
      <t>タネ</t>
    </rPh>
    <rPh sb="1" eb="2">
      <t>キュウ</t>
    </rPh>
    <rPh sb="3" eb="5">
      <t>ジュンビ</t>
    </rPh>
    <phoneticPr fontId="4"/>
  </si>
  <si>
    <t>中耕と追肥</t>
    <rPh sb="0" eb="1">
      <t>ナカ</t>
    </rPh>
    <rPh sb="1" eb="2">
      <t>タガヤ</t>
    </rPh>
    <rPh sb="3" eb="5">
      <t>ツイヒ</t>
    </rPh>
    <phoneticPr fontId="4"/>
  </si>
  <si>
    <t>灌水</t>
    <rPh sb="0" eb="2">
      <t>カンスイ</t>
    </rPh>
    <phoneticPr fontId="4"/>
  </si>
  <si>
    <t>薬剤散布</t>
    <rPh sb="0" eb="2">
      <t>ヤクザイ</t>
    </rPh>
    <rPh sb="2" eb="4">
      <t>サンプ</t>
    </rPh>
    <phoneticPr fontId="4"/>
  </si>
  <si>
    <t>植え付け当日</t>
    <rPh sb="0" eb="1">
      <t>ウ</t>
    </rPh>
    <rPh sb="2" eb="3">
      <t>ツ</t>
    </rPh>
    <rPh sb="4" eb="6">
      <t>トウジツ</t>
    </rPh>
    <phoneticPr fontId="4"/>
  </si>
  <si>
    <t>生育期</t>
    <rPh sb="0" eb="2">
      <t>セイイク</t>
    </rPh>
    <rPh sb="2" eb="3">
      <t>キ</t>
    </rPh>
    <phoneticPr fontId="4"/>
  </si>
  <si>
    <t>管理機　　　　　１</t>
    <rPh sb="0" eb="2">
      <t>カンリ</t>
    </rPh>
    <rPh sb="2" eb="3">
      <t>キ</t>
    </rPh>
    <phoneticPr fontId="4"/>
  </si>
  <si>
    <t>鎌・鍬
広島わけぎ追肥　120～200kg</t>
    <rPh sb="0" eb="1">
      <t>カマ</t>
    </rPh>
    <rPh sb="2" eb="3">
      <t>スキ</t>
    </rPh>
    <rPh sb="4" eb="6">
      <t>ヒロシマ</t>
    </rPh>
    <rPh sb="9" eb="11">
      <t>ツイヒ</t>
    </rPh>
    <phoneticPr fontId="4"/>
  </si>
  <si>
    <t>　灌水・追肥・中耕</t>
    <rPh sb="1" eb="3">
      <t>カンスイ</t>
    </rPh>
    <rPh sb="7" eb="8">
      <t>ナカ</t>
    </rPh>
    <rPh sb="8" eb="9">
      <t>タガヤ</t>
    </rPh>
    <phoneticPr fontId="4"/>
  </si>
  <si>
    <t>灌水・追肥・中耕</t>
    <rPh sb="0" eb="2">
      <t>カンスイ</t>
    </rPh>
    <rPh sb="3" eb="5">
      <t>ツイヒ</t>
    </rPh>
    <rPh sb="6" eb="8">
      <t>チュウコウ</t>
    </rPh>
    <phoneticPr fontId="4"/>
  </si>
  <si>
    <t>殺虫剤，殺菌剤，展着剤</t>
    <rPh sb="0" eb="3">
      <t>サッチュウザイ</t>
    </rPh>
    <rPh sb="4" eb="7">
      <t>サッキンザイ</t>
    </rPh>
    <rPh sb="8" eb="11">
      <t>テンチャクザイ</t>
    </rPh>
    <phoneticPr fontId="4"/>
  </si>
  <si>
    <t>皮むぎ機　　　22</t>
    <rPh sb="0" eb="1">
      <t>カワ</t>
    </rPh>
    <rPh sb="3" eb="4">
      <t>キ</t>
    </rPh>
    <phoneticPr fontId="4"/>
  </si>
  <si>
    <t>１回/年</t>
    <rPh sb="1" eb="2">
      <t>カイ</t>
    </rPh>
    <rPh sb="3" eb="4">
      <t>ネン</t>
    </rPh>
    <phoneticPr fontId="4"/>
  </si>
  <si>
    <t>土壌消毒剤</t>
    <rPh sb="0" eb="2">
      <t>ドジョウ</t>
    </rPh>
    <rPh sb="2" eb="4">
      <t>ショウドク</t>
    </rPh>
    <rPh sb="4" eb="5">
      <t>ザイ</t>
    </rPh>
    <phoneticPr fontId="4"/>
  </si>
  <si>
    <t>５種類</t>
    <phoneticPr fontId="4"/>
  </si>
  <si>
    <t>１種類</t>
    <phoneticPr fontId="4"/>
  </si>
  <si>
    <t>電気(皮むぎ機利用料)</t>
    <rPh sb="0" eb="2">
      <t>デンキ</t>
    </rPh>
    <rPh sb="3" eb="4">
      <t>カワ</t>
    </rPh>
    <rPh sb="6" eb="7">
      <t>キ</t>
    </rPh>
    <rPh sb="7" eb="10">
      <t>リヨウリョウ</t>
    </rPh>
    <phoneticPr fontId="4"/>
  </si>
  <si>
    <t>53円/kg(実績より)</t>
    <phoneticPr fontId="4"/>
  </si>
  <si>
    <t>販売額×12.6％</t>
    <phoneticPr fontId="4"/>
  </si>
  <si>
    <t>800円/10a</t>
    <rPh sb="3" eb="4">
      <t>エン</t>
    </rPh>
    <phoneticPr fontId="4"/>
  </si>
  <si>
    <t>初夏取り</t>
    <rPh sb="0" eb="2">
      <t>ショカ</t>
    </rPh>
    <rPh sb="2" eb="3">
      <t>ド</t>
    </rPh>
    <phoneticPr fontId="4"/>
  </si>
  <si>
    <t>秋取り</t>
    <rPh sb="0" eb="1">
      <t>アキ</t>
    </rPh>
    <rPh sb="1" eb="2">
      <t>ト</t>
    </rPh>
    <phoneticPr fontId="4"/>
  </si>
  <si>
    <t>ハウス冬取り</t>
    <rPh sb="3" eb="4">
      <t>フユ</t>
    </rPh>
    <rPh sb="4" eb="5">
      <t>ト</t>
    </rPh>
    <phoneticPr fontId="4"/>
  </si>
  <si>
    <t>わけぎ</t>
    <phoneticPr fontId="4"/>
  </si>
  <si>
    <t>７－１　経営収支（初夏取り部門，10a当たり）</t>
    <rPh sb="9" eb="11">
      <t>ショカ</t>
    </rPh>
    <rPh sb="11" eb="12">
      <t>ド</t>
    </rPh>
    <rPh sb="13" eb="15">
      <t>ブモン</t>
    </rPh>
    <rPh sb="19" eb="20">
      <t>ア</t>
    </rPh>
    <phoneticPr fontId="4"/>
  </si>
  <si>
    <t>合計（初夏取り・秋取り・春取り）</t>
    <rPh sb="3" eb="5">
      <t>ショカ</t>
    </rPh>
    <rPh sb="5" eb="6">
      <t>ド</t>
    </rPh>
    <rPh sb="8" eb="9">
      <t>アキ</t>
    </rPh>
    <rPh sb="9" eb="10">
      <t>ド</t>
    </rPh>
    <rPh sb="12" eb="13">
      <t>ハル</t>
    </rPh>
    <rPh sb="13" eb="14">
      <t>ド</t>
    </rPh>
    <phoneticPr fontId="4"/>
  </si>
  <si>
    <t>合計（種球ハウス込）</t>
    <rPh sb="3" eb="4">
      <t>タネ</t>
    </rPh>
    <rPh sb="4" eb="5">
      <t>キュウ</t>
    </rPh>
    <rPh sb="8" eb="9">
      <t>コミ</t>
    </rPh>
    <phoneticPr fontId="4"/>
  </si>
  <si>
    <t>合計（冬取りハウス込）</t>
    <rPh sb="3" eb="4">
      <t>フユ</t>
    </rPh>
    <rPh sb="4" eb="5">
      <t>ト</t>
    </rPh>
    <rPh sb="9" eb="10">
      <t>コミ</t>
    </rPh>
    <phoneticPr fontId="4"/>
  </si>
  <si>
    <t>DB3kg：105円/kg，DB2kg：36円/kg，ＨＰ2.8kg：153円/kg</t>
    <rPh sb="38" eb="39">
      <t>エン</t>
    </rPh>
    <phoneticPr fontId="4"/>
  </si>
  <si>
    <t>DB3kg：105円/kg，DB2kg：36円/kg</t>
    <phoneticPr fontId="4"/>
  </si>
  <si>
    <t>夏取り</t>
    <rPh sb="0" eb="1">
      <t>ナツ</t>
    </rPh>
    <rPh sb="1" eb="2">
      <t>ト</t>
    </rPh>
    <phoneticPr fontId="4"/>
  </si>
  <si>
    <t>夏取り</t>
    <rPh sb="0" eb="1">
      <t>ナツ</t>
    </rPh>
    <rPh sb="1" eb="2">
      <t>ト</t>
    </rPh>
    <phoneticPr fontId="3"/>
  </si>
  <si>
    <t>HP2.8kg：153円/kg，DB2kg：36円/kg</t>
    <phoneticPr fontId="4"/>
  </si>
  <si>
    <t>夏取り(10a)</t>
    <rPh sb="0" eb="1">
      <t>ナツ</t>
    </rPh>
    <rPh sb="1" eb="2">
      <t>ト</t>
    </rPh>
    <phoneticPr fontId="3"/>
  </si>
  <si>
    <t>夏取り</t>
    <rPh sb="0" eb="1">
      <t>ナツ</t>
    </rPh>
    <rPh sb="1" eb="2">
      <t>ト</t>
    </rPh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</si>
  <si>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</si>
  <si>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</si>
  <si>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</si>
  <si>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</si>
  <si>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</si>
  <si>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７－６　種球生産費（10a当たり）</t>
    <rPh sb="4" eb="5">
      <t>タネ</t>
    </rPh>
    <rPh sb="5" eb="6">
      <t>キュウ</t>
    </rPh>
    <rPh sb="6" eb="8">
      <t>セイサン</t>
    </rPh>
    <rPh sb="13" eb="14">
      <t>ア</t>
    </rPh>
    <phoneticPr fontId="4"/>
  </si>
  <si>
    <t>物財費</t>
    <rPh sb="0" eb="2">
      <t>ブツザイ</t>
    </rPh>
    <rPh sb="2" eb="3">
      <t>ヒ</t>
    </rPh>
    <phoneticPr fontId="4"/>
  </si>
  <si>
    <t>３　標準技術（わけぎ）</t>
    <rPh sb="2" eb="4">
      <t>ヒョウジュン</t>
    </rPh>
    <rPh sb="4" eb="6">
      <t>ギジュツ</t>
    </rPh>
    <phoneticPr fontId="4"/>
  </si>
  <si>
    <t>周年</t>
    <rPh sb="0" eb="2">
      <t>シュウネン</t>
    </rPh>
    <phoneticPr fontId="4"/>
  </si>
  <si>
    <t>種球1kg当たり生産費</t>
    <rPh sb="0" eb="1">
      <t>タネ</t>
    </rPh>
    <rPh sb="1" eb="2">
      <t>キュウ</t>
    </rPh>
    <rPh sb="5" eb="6">
      <t>ア</t>
    </rPh>
    <rPh sb="8" eb="11">
      <t>セイサンヒ</t>
    </rPh>
    <phoneticPr fontId="4"/>
  </si>
  <si>
    <t>合計（ハウス）</t>
    <rPh sb="0" eb="2">
      <t>ゴウケイ</t>
    </rPh>
    <rPh sb="1" eb="2">
      <t>ケイ</t>
    </rPh>
    <phoneticPr fontId="4"/>
  </si>
  <si>
    <t>　　合計（露地）</t>
    <rPh sb="2" eb="4">
      <t>ゴウケイ</t>
    </rPh>
    <rPh sb="5" eb="7">
      <t>ロジ</t>
    </rPh>
    <phoneticPr fontId="4"/>
  </si>
  <si>
    <t>宜野座</t>
    <rPh sb="0" eb="3">
      <t>ギノザ</t>
    </rPh>
    <phoneticPr fontId="4"/>
  </si>
  <si>
    <t>広島７号</t>
    <rPh sb="0" eb="2">
      <t>ヒロシマ</t>
    </rPh>
    <rPh sb="3" eb="4">
      <t>ゴウ</t>
    </rPh>
    <phoneticPr fontId="4"/>
  </si>
  <si>
    <t>広島２号</t>
    <rPh sb="0" eb="2">
      <t>ヒロシマ</t>
    </rPh>
    <rPh sb="3" eb="4">
      <t>ゴウ</t>
    </rPh>
    <phoneticPr fontId="4"/>
  </si>
  <si>
    <t>B</t>
    <phoneticPr fontId="4"/>
  </si>
  <si>
    <t>C</t>
    <phoneticPr fontId="4"/>
  </si>
  <si>
    <t>×</t>
    <phoneticPr fontId="3"/>
  </si>
  <si>
    <t>圃場名</t>
    <rPh sb="0" eb="2">
      <t>ホジョウ</t>
    </rPh>
    <rPh sb="2" eb="3">
      <t>メイ</t>
    </rPh>
    <phoneticPr fontId="3"/>
  </si>
  <si>
    <t>×</t>
    <phoneticPr fontId="3"/>
  </si>
  <si>
    <t>実面積</t>
    <rPh sb="0" eb="1">
      <t>ジツ</t>
    </rPh>
    <rPh sb="1" eb="3">
      <t>メンセキ</t>
    </rPh>
    <phoneticPr fontId="3"/>
  </si>
  <si>
    <t>家族労働（2.5人），臨時雇用</t>
    <rPh sb="0" eb="2">
      <t>カゾク</t>
    </rPh>
    <rPh sb="2" eb="4">
      <t>ロウドウ</t>
    </rPh>
    <rPh sb="8" eb="9">
      <t>ニン</t>
    </rPh>
    <rPh sb="11" eb="13">
      <t>リンジ</t>
    </rPh>
    <rPh sb="13" eb="15">
      <t>コヨウ</t>
    </rPh>
    <phoneticPr fontId="3"/>
  </si>
  <si>
    <t>2.5人</t>
    <rPh sb="3" eb="4">
      <t>ニン</t>
    </rPh>
    <phoneticPr fontId="3"/>
  </si>
  <si>
    <t>×</t>
    <phoneticPr fontId="3"/>
  </si>
  <si>
    <t>×</t>
    <phoneticPr fontId="4"/>
  </si>
  <si>
    <t>　畑地　実面積</t>
    <rPh sb="1" eb="3">
      <t>ハタチ</t>
    </rPh>
    <rPh sb="4" eb="5">
      <t>ジツ</t>
    </rPh>
    <rPh sb="5" eb="7">
      <t>メンセキ</t>
    </rPh>
    <phoneticPr fontId="4"/>
  </si>
  <si>
    <t>畑地　延面積</t>
    <rPh sb="0" eb="2">
      <t>ハタチ</t>
    </rPh>
    <rPh sb="3" eb="4">
      <t>ノ</t>
    </rPh>
    <rPh sb="4" eb="6">
      <t>メンセキ</t>
    </rPh>
    <phoneticPr fontId="4"/>
  </si>
  <si>
    <t>個別経営体</t>
    <rPh sb="0" eb="2">
      <t>コベツ</t>
    </rPh>
    <rPh sb="2" eb="5">
      <t>ケイエイタイ</t>
    </rPh>
    <phoneticPr fontId="3"/>
  </si>
  <si>
    <t>×</t>
    <phoneticPr fontId="4"/>
  </si>
  <si>
    <t>種球用ビニールハウス</t>
    <rPh sb="0" eb="1">
      <t>タネ</t>
    </rPh>
    <rPh sb="1" eb="2">
      <t>キュウ</t>
    </rPh>
    <rPh sb="2" eb="3">
      <t>ヨウ</t>
    </rPh>
    <phoneticPr fontId="4"/>
  </si>
  <si>
    <t>計（夏取り）</t>
    <rPh sb="0" eb="1">
      <t>ケイ</t>
    </rPh>
    <rPh sb="2" eb="3">
      <t>ナツ</t>
    </rPh>
    <rPh sb="3" eb="4">
      <t>ト</t>
    </rPh>
    <phoneticPr fontId="4"/>
  </si>
  <si>
    <t>種球生産労働時間</t>
    <rPh sb="0" eb="1">
      <t>タネ</t>
    </rPh>
    <rPh sb="1" eb="2">
      <t>キュウ</t>
    </rPh>
    <rPh sb="2" eb="4">
      <t>セイサン</t>
    </rPh>
    <rPh sb="4" eb="6">
      <t>ロウドウ</t>
    </rPh>
    <rPh sb="6" eb="8">
      <t>ジカン</t>
    </rPh>
    <phoneticPr fontId="4"/>
  </si>
  <si>
    <t>時間</t>
    <rPh sb="0" eb="2">
      <t>ジカン</t>
    </rPh>
    <phoneticPr fontId="4"/>
  </si>
  <si>
    <t>合計で計上</t>
    <rPh sb="0" eb="2">
      <t>ゴウケイ</t>
    </rPh>
    <rPh sb="3" eb="5">
      <t>ケイジョウ</t>
    </rPh>
    <phoneticPr fontId="4"/>
  </si>
  <si>
    <t>ℓ・kw／時</t>
    <rPh sb="5" eb="6">
      <t>ジ</t>
    </rPh>
    <phoneticPr fontId="4"/>
  </si>
  <si>
    <t>初夏取り</t>
    <rPh sb="0" eb="2">
      <t>ショカ</t>
    </rPh>
    <rPh sb="2" eb="3">
      <t>ト</t>
    </rPh>
    <phoneticPr fontId="4"/>
  </si>
  <si>
    <t>秋取り</t>
    <rPh sb="0" eb="1">
      <t>アキ</t>
    </rPh>
    <rPh sb="1" eb="2">
      <t>ト</t>
    </rPh>
    <phoneticPr fontId="4"/>
  </si>
  <si>
    <t>夏取り</t>
    <rPh sb="0" eb="1">
      <t>ナツ</t>
    </rPh>
    <rPh sb="1" eb="2">
      <t>ト</t>
    </rPh>
    <phoneticPr fontId="4"/>
  </si>
  <si>
    <t>ハウス冬取り</t>
    <rPh sb="3" eb="4">
      <t>フユ</t>
    </rPh>
    <rPh sb="4" eb="5">
      <t>ト</t>
    </rPh>
    <phoneticPr fontId="4"/>
  </si>
  <si>
    <t>９　単価の算出基礎（わけぎ，1kg当たり）</t>
    <rPh sb="2" eb="4">
      <t>タンカ</t>
    </rPh>
    <phoneticPr fontId="4"/>
  </si>
  <si>
    <t>８　経費の算出基礎（わけぎ，10a当たり）</t>
    <rPh sb="2" eb="4">
      <t>ケイヒ</t>
    </rPh>
    <rPh sb="5" eb="7">
      <t>サンシュツ</t>
    </rPh>
    <rPh sb="7" eb="9">
      <t>キソ</t>
    </rPh>
    <rPh sb="17" eb="18">
      <t>ア</t>
    </rPh>
    <phoneticPr fontId="4"/>
  </si>
  <si>
    <t>t</t>
    <phoneticPr fontId="4"/>
  </si>
  <si>
    <t>袋・本</t>
    <phoneticPr fontId="4"/>
  </si>
  <si>
    <t>（２）農薬費</t>
    <phoneticPr fontId="4"/>
  </si>
  <si>
    <t>わけぎ</t>
    <phoneticPr fontId="4"/>
  </si>
  <si>
    <t>箱詰め・出荷</t>
    <rPh sb="0" eb="1">
      <t>ハコ</t>
    </rPh>
    <rPh sb="1" eb="2">
      <t>ツ</t>
    </rPh>
    <rPh sb="4" eb="6">
      <t>シュッカ</t>
    </rPh>
    <phoneticPr fontId="4"/>
  </si>
  <si>
    <t>トラクター　　8
管理機　1</t>
    <rPh sb="9" eb="11">
      <t>カンリ</t>
    </rPh>
    <rPh sb="11" eb="12">
      <t>キ</t>
    </rPh>
    <phoneticPr fontId="4"/>
  </si>
  <si>
    <t>減圧処理機  3
(初夏取りのみ)</t>
    <rPh sb="0" eb="2">
      <t>ゲンアツ</t>
    </rPh>
    <rPh sb="2" eb="4">
      <t>ショリ</t>
    </rPh>
    <rPh sb="4" eb="5">
      <t>キ</t>
    </rPh>
    <rPh sb="10" eb="11">
      <t>ハツ</t>
    </rPh>
    <rPh sb="11" eb="12">
      <t>ナツ</t>
    </rPh>
    <rPh sb="12" eb="13">
      <t>ト</t>
    </rPh>
    <phoneticPr fontId="4"/>
  </si>
  <si>
    <t>動噴　　　3</t>
    <rPh sb="0" eb="2">
      <t>ドウフン</t>
    </rPh>
    <phoneticPr fontId="4"/>
  </si>
  <si>
    <t>軽トラック</t>
    <rPh sb="0" eb="1">
      <t>ケイ</t>
    </rPh>
    <phoneticPr fontId="4"/>
  </si>
  <si>
    <t>-</t>
    <phoneticPr fontId="4"/>
  </si>
  <si>
    <t>-</t>
    <phoneticPr fontId="4"/>
  </si>
  <si>
    <t>3～4</t>
    <phoneticPr fontId="4"/>
  </si>
  <si>
    <t>×</t>
    <phoneticPr fontId="4"/>
  </si>
  <si>
    <t>全品種</t>
    <rPh sb="0" eb="1">
      <t>ゼン</t>
    </rPh>
    <rPh sb="1" eb="3">
      <t>ヒンシュ</t>
    </rPh>
    <phoneticPr fontId="4"/>
  </si>
  <si>
    <t>広島１号・広島３号</t>
    <rPh sb="0" eb="2">
      <t>ヒロシマ</t>
    </rPh>
    <rPh sb="3" eb="4">
      <t>ゴウ</t>
    </rPh>
    <rPh sb="5" eb="7">
      <t>ヒロシマ</t>
    </rPh>
    <rPh sb="8" eb="9">
      <t>ゴウ</t>
    </rPh>
    <phoneticPr fontId="4"/>
  </si>
  <si>
    <t>kg</t>
    <phoneticPr fontId="4"/>
  </si>
  <si>
    <t>×：定植　　　　　：ハウス被覆開始</t>
    <rPh sb="13" eb="15">
      <t>ヒフク</t>
    </rPh>
    <rPh sb="15" eb="17">
      <t>カイシ</t>
    </rPh>
    <phoneticPr fontId="4"/>
  </si>
  <si>
    <t>初夏取り</t>
    <rPh sb="0" eb="2">
      <t>ショカ</t>
    </rPh>
    <rPh sb="2" eb="3">
      <t>ド</t>
    </rPh>
    <phoneticPr fontId="3"/>
  </si>
  <si>
    <t>夏取り</t>
    <rPh sb="0" eb="1">
      <t>ナツ</t>
    </rPh>
    <rPh sb="1" eb="2">
      <t>ド</t>
    </rPh>
    <phoneticPr fontId="3"/>
  </si>
  <si>
    <t>秋取り</t>
    <rPh sb="0" eb="1">
      <t>アキ</t>
    </rPh>
    <rPh sb="1" eb="2">
      <t>ド</t>
    </rPh>
    <phoneticPr fontId="3"/>
  </si>
  <si>
    <t>ハウス冬取り</t>
    <rPh sb="3" eb="4">
      <t>フユ</t>
    </rPh>
    <rPh sb="4" eb="5">
      <t>ト</t>
    </rPh>
    <phoneticPr fontId="3"/>
  </si>
  <si>
    <t>×</t>
    <phoneticPr fontId="4"/>
  </si>
  <si>
    <t>×</t>
    <phoneticPr fontId="3"/>
  </si>
  <si>
    <t>×</t>
    <phoneticPr fontId="3"/>
  </si>
  <si>
    <t>パイプハウス，トラクター，皮むき機</t>
    <rPh sb="13" eb="14">
      <t>カワ</t>
    </rPh>
    <rPh sb="16" eb="17">
      <t>キ</t>
    </rPh>
    <phoneticPr fontId="3"/>
  </si>
  <si>
    <t>冬取り，種球：ハウス栽培
春～秋取り：露地栽培</t>
    <rPh sb="0" eb="1">
      <t>フユ</t>
    </rPh>
    <rPh sb="1" eb="2">
      <t>ド</t>
    </rPh>
    <rPh sb="4" eb="5">
      <t>タネ</t>
    </rPh>
    <rPh sb="5" eb="6">
      <t>キュウ</t>
    </rPh>
    <rPh sb="10" eb="12">
      <t>サイバイ</t>
    </rPh>
    <rPh sb="13" eb="14">
      <t>ハル</t>
    </rPh>
    <rPh sb="15" eb="16">
      <t>アキ</t>
    </rPh>
    <rPh sb="16" eb="17">
      <t>ド</t>
    </rPh>
    <rPh sb="19" eb="21">
      <t>ロジ</t>
    </rPh>
    <rPh sb="21" eb="23">
      <t>サイバイ</t>
    </rPh>
    <phoneticPr fontId="3"/>
  </si>
  <si>
    <t>初夏取り：広島１号，夏取り：広島１号・広島１１号・宜野座
秋取り：広島１号・広島３号，ハウス冬取り：７号，春取り：２号</t>
    <rPh sb="0" eb="2">
      <t>ショカ</t>
    </rPh>
    <rPh sb="2" eb="3">
      <t>ト</t>
    </rPh>
    <rPh sb="5" eb="7">
      <t>ヒロシマ</t>
    </rPh>
    <rPh sb="8" eb="9">
      <t>ゴウ</t>
    </rPh>
    <rPh sb="29" eb="30">
      <t>アキ</t>
    </rPh>
    <rPh sb="30" eb="31">
      <t>ト</t>
    </rPh>
    <rPh sb="33" eb="35">
      <t>ヒロシマ</t>
    </rPh>
    <rPh sb="36" eb="37">
      <t>ゴウ</t>
    </rPh>
    <rPh sb="38" eb="40">
      <t>ヒロシマ</t>
    </rPh>
    <rPh sb="41" eb="42">
      <t>ゴウ</t>
    </rPh>
    <rPh sb="46" eb="47">
      <t>フユ</t>
    </rPh>
    <rPh sb="47" eb="48">
      <t>ト</t>
    </rPh>
    <rPh sb="51" eb="52">
      <t>ゴウ</t>
    </rPh>
    <rPh sb="53" eb="54">
      <t>ハル</t>
    </rPh>
    <rPh sb="54" eb="55">
      <t>ト</t>
    </rPh>
    <rPh sb="58" eb="59">
      <t>ゴウ</t>
    </rPh>
    <phoneticPr fontId="3"/>
  </si>
  <si>
    <t>個選共販（集荷場へ集荷後，袋詰して市場出荷）</t>
    <rPh sb="0" eb="1">
      <t>コ</t>
    </rPh>
    <rPh sb="1" eb="2">
      <t>セン</t>
    </rPh>
    <rPh sb="2" eb="4">
      <t>キョウハン</t>
    </rPh>
    <rPh sb="5" eb="8">
      <t>シュウカジョウ</t>
    </rPh>
    <rPh sb="9" eb="11">
      <t>シュウカ</t>
    </rPh>
    <rPh sb="11" eb="12">
      <t>ゴ</t>
    </rPh>
    <rPh sb="13" eb="14">
      <t>フクロ</t>
    </rPh>
    <rPh sb="14" eb="15">
      <t>ヅ</t>
    </rPh>
    <rPh sb="17" eb="19">
      <t>シジョウ</t>
    </rPh>
    <rPh sb="19" eb="21">
      <t>シュッカ</t>
    </rPh>
    <phoneticPr fontId="3"/>
  </si>
  <si>
    <t>植え付け
１か月前</t>
    <rPh sb="0" eb="1">
      <t>ウ</t>
    </rPh>
    <rPh sb="2" eb="3">
      <t>ツ</t>
    </rPh>
    <rPh sb="7" eb="8">
      <t>ゲツ</t>
    </rPh>
    <rPh sb="8" eb="9">
      <t>マエ</t>
    </rPh>
    <phoneticPr fontId="4"/>
  </si>
  <si>
    <t>植え付け前</t>
    <rPh sb="0" eb="1">
      <t>ウ</t>
    </rPh>
    <rPh sb="2" eb="3">
      <t>ツ</t>
    </rPh>
    <rPh sb="4" eb="5">
      <t>マエ</t>
    </rPh>
    <phoneticPr fontId="4"/>
  </si>
  <si>
    <t>ハサミ（種球調製用）</t>
    <rPh sb="4" eb="5">
      <t>タネ</t>
    </rPh>
    <rPh sb="5" eb="6">
      <t>キュウ</t>
    </rPh>
    <rPh sb="6" eb="8">
      <t>チョウセイ</t>
    </rPh>
    <rPh sb="8" eb="9">
      <t>ヨウ</t>
    </rPh>
    <phoneticPr fontId="4"/>
  </si>
  <si>
    <t>段ボール箱
発砲スチロール箱
ゴムバンド
ラベル</t>
    <rPh sb="6" eb="8">
      <t>ハッポウ</t>
    </rPh>
    <rPh sb="13" eb="14">
      <t>ハコ</t>
    </rPh>
    <phoneticPr fontId="4"/>
  </si>
  <si>
    <t>土壌消毒剤
完熟堆肥　　2,000kg
苦土石灰　100kg
ニューエコマグ　　20kg
広島わけぎ867　100kg</t>
    <rPh sb="0" eb="2">
      <t>ドジョウ</t>
    </rPh>
    <rPh sb="2" eb="5">
      <t>ショウドクザイ</t>
    </rPh>
    <rPh sb="7" eb="9">
      <t>カンジュク</t>
    </rPh>
    <rPh sb="9" eb="11">
      <t>タイヒ</t>
    </rPh>
    <rPh sb="21" eb="22">
      <t>クル</t>
    </rPh>
    <rPh sb="22" eb="23">
      <t>ツチ</t>
    </rPh>
    <rPh sb="23" eb="25">
      <t>セッカイ</t>
    </rPh>
    <rPh sb="46" eb="48">
      <t>ヒロシマ</t>
    </rPh>
    <phoneticPr fontId="4"/>
  </si>
  <si>
    <t>殺菌剤</t>
    <rPh sb="0" eb="3">
      <t>サッキンザイ</t>
    </rPh>
    <phoneticPr fontId="4"/>
  </si>
  <si>
    <t>灌水ポンプ，灌水装置 5</t>
    <rPh sb="0" eb="2">
      <t>カンスイ</t>
    </rPh>
    <rPh sb="6" eb="8">
      <t>カンスイ</t>
    </rPh>
    <rPh sb="8" eb="10">
      <t>ソウチ</t>
    </rPh>
    <phoneticPr fontId="4"/>
  </si>
  <si>
    <t>露地</t>
    <rPh sb="0" eb="2">
      <t>ロジ</t>
    </rPh>
    <phoneticPr fontId="3"/>
  </si>
  <si>
    <t>ハウス</t>
    <phoneticPr fontId="3"/>
  </si>
  <si>
    <t>10a</t>
    <phoneticPr fontId="3"/>
  </si>
  <si>
    <t>10a/10a</t>
    <phoneticPr fontId="4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</si>
  <si>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</si>
  <si>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ハウス</t>
    <phoneticPr fontId="4"/>
  </si>
  <si>
    <t>南部</t>
    <rPh sb="0" eb="1">
      <t>ナンブ</t>
    </rPh>
    <phoneticPr fontId="3"/>
  </si>
  <si>
    <t>ダンボール（3kg）：105円/kg，ダンボール（2kg）：36円/kg</t>
    <phoneticPr fontId="4"/>
  </si>
  <si>
    <t>冬春取り</t>
    <rPh sb="0" eb="1">
      <t>フユ</t>
    </rPh>
    <rPh sb="1" eb="2">
      <t>ハル</t>
    </rPh>
    <rPh sb="2" eb="3">
      <t>ト</t>
    </rPh>
    <phoneticPr fontId="4"/>
  </si>
  <si>
    <t>冬春取り</t>
    <rPh sb="0" eb="1">
      <t>フユ</t>
    </rPh>
    <rPh sb="1" eb="2">
      <t>ハル</t>
    </rPh>
    <rPh sb="2" eb="3">
      <t>ト</t>
    </rPh>
    <phoneticPr fontId="3"/>
  </si>
  <si>
    <t>冬春取り(10a)</t>
    <rPh sb="0" eb="1">
      <t>フユ</t>
    </rPh>
    <rPh sb="1" eb="2">
      <t>ハル</t>
    </rPh>
    <rPh sb="2" eb="3">
      <t>ト</t>
    </rPh>
    <phoneticPr fontId="3"/>
  </si>
  <si>
    <t>10a/30a</t>
    <phoneticPr fontId="4"/>
  </si>
  <si>
    <t>30a</t>
    <phoneticPr fontId="3"/>
  </si>
  <si>
    <t>30a</t>
    <phoneticPr fontId="3"/>
  </si>
  <si>
    <t>30a</t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</si>
  <si>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</si>
  <si>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</si>
  <si>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</si>
  <si>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>40a</t>
    <phoneticPr fontId="3"/>
  </si>
  <si>
    <t>30a</t>
    <phoneticPr fontId="3"/>
  </si>
  <si>
    <t>30a</t>
    <phoneticPr fontId="3"/>
  </si>
  <si>
    <t>60a</t>
    <phoneticPr fontId="3"/>
  </si>
  <si>
    <t>60a</t>
    <phoneticPr fontId="3"/>
  </si>
  <si>
    <t>200a</t>
    <phoneticPr fontId="3"/>
  </si>
  <si>
    <t>100a</t>
    <phoneticPr fontId="3"/>
  </si>
  <si>
    <t>利用料1,800円/時間×14時間/ｔ×収量</t>
    <rPh sb="0" eb="3">
      <t>リヨウリョウ</t>
    </rPh>
    <rPh sb="8" eb="9">
      <t>エン</t>
    </rPh>
    <rPh sb="10" eb="12">
      <t>ジカン</t>
    </rPh>
    <rPh sb="15" eb="17">
      <t>ジカン</t>
    </rPh>
    <rPh sb="20" eb="22">
      <t>シュウリョウ</t>
    </rPh>
    <phoneticPr fontId="4"/>
  </si>
  <si>
    <r>
      <t>寒冷紗600m</t>
    </r>
    <r>
      <rPr>
        <vertAlign val="superscript"/>
        <sz val="11"/>
        <rFont val="ＭＳ Ｐゴシック"/>
        <family val="3"/>
        <charset val="128"/>
      </rPr>
      <t>2</t>
    </r>
    <rPh sb="0" eb="3">
      <t>カンレイシャ</t>
    </rPh>
    <phoneticPr fontId="4"/>
  </si>
  <si>
    <t>67kg/10a×30倍</t>
    <rPh sb="11" eb="12">
      <t>バイ</t>
    </rPh>
    <phoneticPr fontId="4"/>
  </si>
  <si>
    <t>15a</t>
    <phoneticPr fontId="3"/>
  </si>
  <si>
    <t>5a</t>
    <phoneticPr fontId="3"/>
  </si>
  <si>
    <t>25a</t>
    <phoneticPr fontId="4"/>
  </si>
  <si>
    <t>25a</t>
    <phoneticPr fontId="3"/>
  </si>
  <si>
    <t>10a/190a</t>
    <phoneticPr fontId="4"/>
  </si>
  <si>
    <t>種球67kg/10a×種球1kg当たりの購入金額1000円</t>
    <rPh sb="0" eb="1">
      <t>タネ</t>
    </rPh>
    <rPh sb="1" eb="2">
      <t>キュウ</t>
    </rPh>
    <rPh sb="11" eb="12">
      <t>タネ</t>
    </rPh>
    <rPh sb="12" eb="13">
      <t>キュウ</t>
    </rPh>
    <rPh sb="16" eb="17">
      <t>ア</t>
    </rPh>
    <rPh sb="20" eb="22">
      <t>コウニュウ</t>
    </rPh>
    <rPh sb="22" eb="24">
      <t>キンガク</t>
    </rPh>
    <rPh sb="28" eb="29">
      <t>エン</t>
    </rPh>
    <phoneticPr fontId="4"/>
  </si>
  <si>
    <t xml:space="preserve">
年１回は土壌消毒を行う。
有機物及び土づくり資材（堆肥，苦土石灰）は植え付け１か月前までに施用する。
元肥（ニューエコマグ，広島わけぎ867）は１週間前に施用する。
</t>
    <rPh sb="1" eb="2">
      <t>ネン</t>
    </rPh>
    <rPh sb="3" eb="4">
      <t>カイ</t>
    </rPh>
    <rPh sb="15" eb="18">
      <t>ユウキブツ</t>
    </rPh>
    <rPh sb="18" eb="19">
      <t>オヨ</t>
    </rPh>
    <rPh sb="20" eb="21">
      <t>ツチ</t>
    </rPh>
    <rPh sb="24" eb="26">
      <t>シザイ</t>
    </rPh>
    <rPh sb="27" eb="29">
      <t>タイヒ</t>
    </rPh>
    <rPh sb="30" eb="31">
      <t>クル</t>
    </rPh>
    <rPh sb="31" eb="32">
      <t>ツチ</t>
    </rPh>
    <rPh sb="32" eb="34">
      <t>セッカイ</t>
    </rPh>
    <rPh sb="36" eb="37">
      <t>ウ</t>
    </rPh>
    <rPh sb="38" eb="39">
      <t>ツ</t>
    </rPh>
    <rPh sb="42" eb="43">
      <t>ゲツ</t>
    </rPh>
    <rPh sb="43" eb="44">
      <t>マエ</t>
    </rPh>
    <rPh sb="47" eb="49">
      <t>セヨウ</t>
    </rPh>
    <rPh sb="53" eb="54">
      <t>モト</t>
    </rPh>
    <rPh sb="64" eb="66">
      <t>ヒロシマ</t>
    </rPh>
    <rPh sb="75" eb="78">
      <t>シュウカンマエ</t>
    </rPh>
    <rPh sb="79" eb="81">
      <t>セヨウ</t>
    </rPh>
    <phoneticPr fontId="4"/>
  </si>
  <si>
    <t xml:space="preserve">
種球の盤茎を均等に付けて分割する。
４～７月上旬に植え付ける場合（初夏取り）は休眠打破処理（減圧吸水処理）を行う。</t>
    <rPh sb="1" eb="2">
      <t>タネ</t>
    </rPh>
    <rPh sb="2" eb="3">
      <t>キュウ</t>
    </rPh>
    <rPh sb="4" eb="5">
      <t>バン</t>
    </rPh>
    <rPh sb="5" eb="6">
      <t>クキ</t>
    </rPh>
    <rPh sb="7" eb="9">
      <t>キントウ</t>
    </rPh>
    <rPh sb="10" eb="11">
      <t>ツ</t>
    </rPh>
    <rPh sb="13" eb="15">
      <t>ブンカツ</t>
    </rPh>
    <rPh sb="34" eb="36">
      <t>ショカ</t>
    </rPh>
    <rPh sb="36" eb="37">
      <t>ト</t>
    </rPh>
    <rPh sb="47" eb="49">
      <t>ゲンアツ</t>
    </rPh>
    <rPh sb="49" eb="51">
      <t>キュウスイ</t>
    </rPh>
    <rPh sb="51" eb="53">
      <t>ショリ</t>
    </rPh>
    <phoneticPr fontId="4"/>
  </si>
  <si>
    <t xml:space="preserve">
種球消毒を行う。
種球が2/3程度隠れるまで土に押し込む。小さいものは２球植えにする。</t>
    <rPh sb="11" eb="12">
      <t>タネ</t>
    </rPh>
    <rPh sb="12" eb="13">
      <t>キュウ</t>
    </rPh>
    <rPh sb="17" eb="19">
      <t>テイド</t>
    </rPh>
    <rPh sb="19" eb="20">
      <t>カク</t>
    </rPh>
    <rPh sb="24" eb="25">
      <t>ツチ</t>
    </rPh>
    <rPh sb="26" eb="27">
      <t>オ</t>
    </rPh>
    <rPh sb="28" eb="29">
      <t>コ</t>
    </rPh>
    <rPh sb="31" eb="32">
      <t>チイ</t>
    </rPh>
    <rPh sb="38" eb="39">
      <t>キュウ</t>
    </rPh>
    <rPh sb="39" eb="40">
      <t>ウ</t>
    </rPh>
    <phoneticPr fontId="4"/>
  </si>
  <si>
    <t xml:space="preserve">
追肥は草丈が５～７cmの時に１回目，15～20cmの時に２回目を行う。
追肥後は中耕し，土壌と混和する。</t>
    <rPh sb="1" eb="3">
      <t>ツイヒ</t>
    </rPh>
    <rPh sb="4" eb="6">
      <t>クサタケ</t>
    </rPh>
    <rPh sb="13" eb="14">
      <t>トキ</t>
    </rPh>
    <rPh sb="16" eb="18">
      <t>カイメ</t>
    </rPh>
    <rPh sb="27" eb="28">
      <t>トキ</t>
    </rPh>
    <rPh sb="30" eb="32">
      <t>カイメ</t>
    </rPh>
    <rPh sb="33" eb="34">
      <t>オコナ</t>
    </rPh>
    <rPh sb="37" eb="39">
      <t>ツイヒ</t>
    </rPh>
    <rPh sb="39" eb="40">
      <t>アト</t>
    </rPh>
    <rPh sb="41" eb="42">
      <t>チュウ</t>
    </rPh>
    <rPh sb="42" eb="43">
      <t>タガヤ</t>
    </rPh>
    <rPh sb="45" eb="47">
      <t>ドジョウ</t>
    </rPh>
    <rPh sb="48" eb="50">
      <t>コンワ</t>
    </rPh>
    <phoneticPr fontId="4"/>
  </si>
  <si>
    <t xml:space="preserve">
植え付け後１週間，高温期は乾湿の差をつけないよう十分に灌水を行う。
収穫５日前頃から灌水を控え，日持ちのよい収穫物に仕上げる。</t>
    <rPh sb="1" eb="2">
      <t>ウ</t>
    </rPh>
    <rPh sb="3" eb="4">
      <t>ツ</t>
    </rPh>
    <rPh sb="5" eb="6">
      <t>アト</t>
    </rPh>
    <rPh sb="7" eb="9">
      <t>シュウカン</t>
    </rPh>
    <rPh sb="10" eb="13">
      <t>コウオンキ</t>
    </rPh>
    <rPh sb="14" eb="16">
      <t>カンシツ</t>
    </rPh>
    <rPh sb="17" eb="18">
      <t>サ</t>
    </rPh>
    <rPh sb="25" eb="27">
      <t>ジュウブン</t>
    </rPh>
    <rPh sb="28" eb="30">
      <t>カンスイ</t>
    </rPh>
    <rPh sb="31" eb="32">
      <t>オコナ</t>
    </rPh>
    <phoneticPr fontId="4"/>
  </si>
  <si>
    <t xml:space="preserve">
ネギアザミウマ，べと病，ボトリチス属菌による葉枯症の防除を特に徹底する。</t>
    <rPh sb="11" eb="12">
      <t>ビョウ</t>
    </rPh>
    <rPh sb="18" eb="19">
      <t>ゾク</t>
    </rPh>
    <rPh sb="19" eb="20">
      <t>キン</t>
    </rPh>
    <rPh sb="23" eb="24">
      <t>ハ</t>
    </rPh>
    <rPh sb="24" eb="25">
      <t>カ</t>
    </rPh>
    <rPh sb="25" eb="26">
      <t>ショウ</t>
    </rPh>
    <rPh sb="27" eb="29">
      <t>ボウジョ</t>
    </rPh>
    <rPh sb="30" eb="31">
      <t>トク</t>
    </rPh>
    <rPh sb="32" eb="34">
      <t>テッテイ</t>
    </rPh>
    <phoneticPr fontId="4"/>
  </si>
  <si>
    <t xml:space="preserve">
出荷規格に応じて選別，調製する。</t>
    <rPh sb="1" eb="3">
      <t>シュッカ</t>
    </rPh>
    <rPh sb="3" eb="5">
      <t>キカク</t>
    </rPh>
    <rPh sb="6" eb="7">
      <t>オウ</t>
    </rPh>
    <rPh sb="9" eb="11">
      <t>センベツ</t>
    </rPh>
    <rPh sb="12" eb="14">
      <t>チョウセイ</t>
    </rPh>
    <phoneticPr fontId="4"/>
  </si>
  <si>
    <t xml:space="preserve">
段ボール箱で集荷場へ出荷する。
夏場は発泡スチロールで出荷し，予冷庫に入れておく。</t>
    <rPh sb="1" eb="2">
      <t>ダン</t>
    </rPh>
    <rPh sb="5" eb="6">
      <t>ハコ</t>
    </rPh>
    <rPh sb="7" eb="9">
      <t>シュウカ</t>
    </rPh>
    <rPh sb="9" eb="10">
      <t>バ</t>
    </rPh>
    <rPh sb="11" eb="13">
      <t>シュッカ</t>
    </rPh>
    <rPh sb="17" eb="19">
      <t>ナツバ</t>
    </rPh>
    <rPh sb="20" eb="22">
      <t>ハッポウ</t>
    </rPh>
    <rPh sb="28" eb="30">
      <t>シュッカ</t>
    </rPh>
    <rPh sb="32" eb="35">
      <t>ヨレイコ</t>
    </rPh>
    <rPh sb="36" eb="37">
      <t>イ</t>
    </rPh>
    <phoneticPr fontId="4"/>
  </si>
  <si>
    <t xml:space="preserve">
土壌診断に基づいて適正施肥を行う。</t>
    <rPh sb="1" eb="3">
      <t>ドジョウ</t>
    </rPh>
    <rPh sb="3" eb="5">
      <t>シンダン</t>
    </rPh>
    <rPh sb="6" eb="7">
      <t>モト</t>
    </rPh>
    <rPh sb="10" eb="12">
      <t>テキセイ</t>
    </rPh>
    <rPh sb="12" eb="14">
      <t>セヒ</t>
    </rPh>
    <rPh sb="15" eb="16">
      <t>オコナ</t>
    </rPh>
    <phoneticPr fontId="4"/>
  </si>
  <si>
    <t xml:space="preserve">
盤茎が褐変・スポンジ状のものは取り除く。</t>
    <rPh sb="1" eb="2">
      <t>バン</t>
    </rPh>
    <rPh sb="2" eb="3">
      <t>クキ</t>
    </rPh>
    <rPh sb="4" eb="6">
      <t>カッペン</t>
    </rPh>
    <rPh sb="11" eb="12">
      <t>ジョウ</t>
    </rPh>
    <rPh sb="16" eb="17">
      <t>ト</t>
    </rPh>
    <rPh sb="18" eb="19">
      <t>ノゾ</t>
    </rPh>
    <phoneticPr fontId="4"/>
  </si>
  <si>
    <t xml:space="preserve">
在圃期間が短いものほど密植とし，長いものほど疎植とする。
秋取り：条間50cm，株間10～15cm
冬春取り：条間50cm，株間20～25cm</t>
    <rPh sb="1" eb="2">
      <t>ザイ</t>
    </rPh>
    <rPh sb="2" eb="3">
      <t>ホ</t>
    </rPh>
    <rPh sb="3" eb="5">
      <t>キカン</t>
    </rPh>
    <rPh sb="6" eb="7">
      <t>ミジカ</t>
    </rPh>
    <rPh sb="12" eb="14">
      <t>ミッショク</t>
    </rPh>
    <rPh sb="17" eb="18">
      <t>ナガ</t>
    </rPh>
    <rPh sb="23" eb="24">
      <t>ソ</t>
    </rPh>
    <rPh sb="24" eb="25">
      <t>ショク</t>
    </rPh>
    <rPh sb="31" eb="32">
      <t>アキ</t>
    </rPh>
    <rPh sb="32" eb="33">
      <t>ド</t>
    </rPh>
    <rPh sb="35" eb="37">
      <t>ジョウカン</t>
    </rPh>
    <rPh sb="42" eb="43">
      <t>カブ</t>
    </rPh>
    <rPh sb="43" eb="44">
      <t>アイダ</t>
    </rPh>
    <rPh sb="52" eb="53">
      <t>フユ</t>
    </rPh>
    <rPh sb="53" eb="54">
      <t>ハル</t>
    </rPh>
    <rPh sb="54" eb="55">
      <t>ト</t>
    </rPh>
    <rPh sb="57" eb="59">
      <t>ジョウカン</t>
    </rPh>
    <rPh sb="64" eb="65">
      <t>カブ</t>
    </rPh>
    <rPh sb="65" eb="66">
      <t>マ</t>
    </rPh>
    <phoneticPr fontId="4"/>
  </si>
  <si>
    <t xml:space="preserve">
生育中期～後期の中耕は，根を傷めると葉先枯の原因となるので注意する。</t>
    <rPh sb="1" eb="3">
      <t>セイイク</t>
    </rPh>
    <rPh sb="3" eb="5">
      <t>チュウキ</t>
    </rPh>
    <rPh sb="6" eb="8">
      <t>コウキ</t>
    </rPh>
    <rPh sb="9" eb="10">
      <t>ナカ</t>
    </rPh>
    <rPh sb="10" eb="11">
      <t>タガヤ</t>
    </rPh>
    <rPh sb="13" eb="14">
      <t>ネ</t>
    </rPh>
    <rPh sb="15" eb="16">
      <t>イタ</t>
    </rPh>
    <rPh sb="19" eb="21">
      <t>ハサキ</t>
    </rPh>
    <rPh sb="21" eb="22">
      <t>カ</t>
    </rPh>
    <rPh sb="23" eb="25">
      <t>ゲンイン</t>
    </rPh>
    <rPh sb="30" eb="32">
      <t>チュウイ</t>
    </rPh>
    <phoneticPr fontId="4"/>
  </si>
  <si>
    <t xml:space="preserve">
ローテーション防除を心掛ける。
10～11月，３～４月は特に病害に注意する。</t>
    <rPh sb="8" eb="10">
      <t>ボウジョ</t>
    </rPh>
    <rPh sb="11" eb="13">
      <t>ココロガ</t>
    </rPh>
    <rPh sb="22" eb="23">
      <t>ガツ</t>
    </rPh>
    <rPh sb="27" eb="28">
      <t>ガツ</t>
    </rPh>
    <rPh sb="29" eb="30">
      <t>トク</t>
    </rPh>
    <rPh sb="31" eb="33">
      <t>ビョウガイ</t>
    </rPh>
    <rPh sb="34" eb="36">
      <t>チュウイ</t>
    </rPh>
    <phoneticPr fontId="4"/>
  </si>
  <si>
    <t>良質な種球を生産する。
病害虫の防除を徹底する。</t>
    <rPh sb="0" eb="2">
      <t>リョウシツ</t>
    </rPh>
    <rPh sb="3" eb="4">
      <t>タネ</t>
    </rPh>
    <rPh sb="4" eb="5">
      <t>キュウ</t>
    </rPh>
    <rPh sb="6" eb="8">
      <t>セイサン</t>
    </rPh>
    <rPh sb="12" eb="15">
      <t>ビョウガイチュウ</t>
    </rPh>
    <rPh sb="16" eb="18">
      <t>ボウジョ</t>
    </rPh>
    <rPh sb="19" eb="21">
      <t>テッテイ</t>
    </rPh>
    <phoneticPr fontId="3"/>
  </si>
  <si>
    <t>右表（イ）　</t>
    <phoneticPr fontId="4"/>
  </si>
  <si>
    <t>右表（ウ）　</t>
    <phoneticPr fontId="4"/>
  </si>
  <si>
    <t>右表（エ）　</t>
    <phoneticPr fontId="4"/>
  </si>
  <si>
    <t>７－２　経営収支（夏取り部門，10a当たり）</t>
    <rPh sb="9" eb="10">
      <t>ナツ</t>
    </rPh>
    <rPh sb="10" eb="11">
      <t>ド</t>
    </rPh>
    <rPh sb="12" eb="14">
      <t>ブモン</t>
    </rPh>
    <rPh sb="18" eb="19">
      <t>ア</t>
    </rPh>
    <phoneticPr fontId="4"/>
  </si>
  <si>
    <t>７－３　経営収支（秋取り部門，10a当たり）</t>
    <rPh sb="9" eb="10">
      <t>アキ</t>
    </rPh>
    <rPh sb="10" eb="11">
      <t>ド</t>
    </rPh>
    <rPh sb="12" eb="14">
      <t>ブモン</t>
    </rPh>
    <rPh sb="18" eb="19">
      <t>ア</t>
    </rPh>
    <phoneticPr fontId="4"/>
  </si>
  <si>
    <t>７－４　経営収支（ハウス冬取り部門，10a当たり）</t>
    <rPh sb="12" eb="13">
      <t>フユ</t>
    </rPh>
    <rPh sb="13" eb="14">
      <t>ド</t>
    </rPh>
    <rPh sb="15" eb="17">
      <t>ブモン</t>
    </rPh>
    <rPh sb="21" eb="22">
      <t>ア</t>
    </rPh>
    <phoneticPr fontId="4"/>
  </si>
  <si>
    <t>７－５　経営収支（冬春取り部門，10a当たり）</t>
    <rPh sb="9" eb="10">
      <t>フユ</t>
    </rPh>
    <rPh sb="10" eb="11">
      <t>ハル</t>
    </rPh>
    <rPh sb="11" eb="12">
      <t>ド</t>
    </rPh>
    <rPh sb="13" eb="15">
      <t>ブモン</t>
    </rPh>
    <rPh sb="19" eb="20">
      <t>ア</t>
    </rPh>
    <phoneticPr fontId="4"/>
  </si>
  <si>
    <t>A</t>
    <phoneticPr fontId="4"/>
  </si>
  <si>
    <t>B</t>
    <phoneticPr fontId="4"/>
  </si>
  <si>
    <t>C</t>
    <phoneticPr fontId="4"/>
  </si>
  <si>
    <t>A</t>
    <phoneticPr fontId="4"/>
  </si>
  <si>
    <t>C</t>
    <phoneticPr fontId="4"/>
  </si>
  <si>
    <t>D</t>
    <phoneticPr fontId="4"/>
  </si>
  <si>
    <t>E</t>
    <phoneticPr fontId="4"/>
  </si>
  <si>
    <t>B</t>
    <phoneticPr fontId="4"/>
  </si>
  <si>
    <t>C</t>
    <phoneticPr fontId="4"/>
  </si>
  <si>
    <t>E</t>
    <phoneticPr fontId="4"/>
  </si>
  <si>
    <t>A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</si>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</sst>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9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/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021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5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3" xfId="0" applyFont="1" applyBorder="1" applyAlignment="1">
      <alignment horizontal="center" vertical="center"/>
    </xf>
    <xf numFmtId="0" fontId="0" fillId="0" borderId="31" xfId="0" applyFont="1" applyBorder="1" applyAlignment="1">
      <alignment vertical="center" wrapText="1"/>
    </xf>
    <xf numFmtId="0" fontId="0" fillId="0" borderId="61" xfId="0" applyFont="1" applyBorder="1" applyAlignment="1">
      <alignment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30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181" fontId="0" fillId="3" borderId="37" xfId="0" applyNumberFormat="1" applyFont="1" applyFill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0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69" xfId="0" applyNumberFormat="1" applyFont="1" applyBorder="1" applyAlignment="1">
      <alignment horizontal="center"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vertical="center"/>
    </xf>
    <xf numFmtId="179" fontId="0" fillId="0" borderId="65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3" xfId="2" applyFont="1" applyBorder="1" applyAlignment="1">
      <alignment horizontal="center" vertical="center" wrapText="1"/>
    </xf>
    <xf numFmtId="0" fontId="8" fillId="0" borderId="85" xfId="2" applyFont="1" applyBorder="1" applyAlignment="1">
      <alignment vertical="center" wrapText="1"/>
    </xf>
    <xf numFmtId="0" fontId="1" fillId="0" borderId="85" xfId="2" applyFont="1" applyBorder="1" applyAlignment="1">
      <alignment vertical="center" wrapText="1"/>
    </xf>
    <xf numFmtId="0" fontId="8" fillId="0" borderId="85" xfId="2" applyFont="1" applyBorder="1" applyAlignment="1">
      <alignment horizontal="center" vertical="center"/>
    </xf>
    <xf numFmtId="0" fontId="8" fillId="0" borderId="85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117" xfId="2" applyFont="1" applyBorder="1" applyAlignment="1">
      <alignment horizontal="center" vertical="center" wrapText="1"/>
    </xf>
    <xf numFmtId="0" fontId="1" fillId="0" borderId="118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8" xfId="0" applyNumberFormat="1" applyFont="1" applyFill="1" applyBorder="1" applyAlignment="1">
      <alignment vertical="center" shrinkToFit="1"/>
    </xf>
    <xf numFmtId="178" fontId="0" fillId="2" borderId="108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/>
    </xf>
    <xf numFmtId="177" fontId="0" fillId="0" borderId="85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0" xfId="0" applyNumberFormat="1" applyFont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8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8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1" xfId="0" applyNumberFormat="1" applyFont="1" applyFill="1" applyBorder="1" applyAlignment="1">
      <alignment vertical="center" shrinkToFit="1"/>
    </xf>
    <xf numFmtId="179" fontId="0" fillId="0" borderId="126" xfId="0" applyNumberFormat="1" applyFont="1" applyBorder="1" applyAlignment="1">
      <alignment horizontal="center" vertical="center" shrinkToFit="1"/>
    </xf>
    <xf numFmtId="176" fontId="0" fillId="6" borderId="112" xfId="0" applyNumberFormat="1" applyFont="1" applyFill="1" applyBorder="1" applyAlignment="1">
      <alignment vertical="center" shrinkToFit="1"/>
    </xf>
    <xf numFmtId="179" fontId="0" fillId="0" borderId="129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8" xfId="0" applyNumberFormat="1" applyFont="1" applyFill="1" applyBorder="1" applyAlignment="1">
      <alignment vertical="center" shrinkToFit="1"/>
    </xf>
    <xf numFmtId="183" fontId="0" fillId="6" borderId="51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3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1" xfId="0" applyNumberFormat="1" applyFont="1" applyFill="1" applyBorder="1" applyAlignment="1">
      <alignment vertical="center" shrinkToFit="1"/>
    </xf>
    <xf numFmtId="183" fontId="0" fillId="6" borderId="131" xfId="0" applyNumberFormat="1" applyFont="1" applyFill="1" applyBorder="1" applyAlignment="1">
      <alignment vertical="center" shrinkToFit="1"/>
    </xf>
    <xf numFmtId="177" fontId="0" fillId="0" borderId="72" xfId="0" applyNumberFormat="1" applyFont="1" applyBorder="1" applyAlignment="1">
      <alignment vertical="center" shrinkToFit="1"/>
    </xf>
    <xf numFmtId="177" fontId="0" fillId="2" borderId="132" xfId="0" applyNumberFormat="1" applyFont="1" applyFill="1" applyBorder="1" applyAlignment="1">
      <alignment vertical="center" shrinkToFit="1"/>
    </xf>
    <xf numFmtId="177" fontId="0" fillId="2" borderId="111" xfId="0" applyNumberFormat="1" applyFont="1" applyFill="1" applyBorder="1" applyAlignment="1">
      <alignment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7" fontId="0" fillId="2" borderId="123" xfId="0" applyNumberFormat="1" applyFont="1" applyFill="1" applyBorder="1" applyAlignment="1">
      <alignment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0" xfId="0" applyNumberFormat="1" applyFill="1" applyBorder="1" applyAlignment="1">
      <alignment vertical="center"/>
    </xf>
    <xf numFmtId="177" fontId="0" fillId="6" borderId="141" xfId="0" applyNumberFormat="1" applyFont="1" applyFill="1" applyBorder="1" applyAlignment="1">
      <alignment vertical="center" shrinkToFit="1"/>
    </xf>
    <xf numFmtId="177" fontId="0" fillId="0" borderId="141" xfId="3" applyNumberFormat="1" applyFont="1" applyBorder="1" applyAlignment="1">
      <alignment vertical="center"/>
    </xf>
    <xf numFmtId="177" fontId="0" fillId="0" borderId="105" xfId="3" applyNumberFormat="1" applyFont="1" applyBorder="1" applyAlignment="1">
      <alignment horizontal="right" vertical="center"/>
    </xf>
    <xf numFmtId="177" fontId="0" fillId="0" borderId="105" xfId="3" applyNumberFormat="1" applyFont="1" applyBorder="1" applyAlignment="1">
      <alignment horizontal="left" vertical="center" shrinkToFit="1"/>
    </xf>
    <xf numFmtId="177" fontId="0" fillId="0" borderId="142" xfId="0" applyNumberFormat="1" applyFont="1" applyBorder="1" applyAlignment="1">
      <alignment vertical="center"/>
    </xf>
    <xf numFmtId="177" fontId="0" fillId="0" borderId="143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3" xfId="3" applyNumberFormat="1" applyFont="1" applyBorder="1" applyAlignment="1">
      <alignment vertical="center" shrinkToFit="1"/>
    </xf>
    <xf numFmtId="177" fontId="0" fillId="0" borderId="143" xfId="0" applyNumberFormat="1" applyFont="1" applyFill="1" applyBorder="1" applyAlignment="1">
      <alignment vertical="center"/>
    </xf>
    <xf numFmtId="177" fontId="0" fillId="0" borderId="140" xfId="0" applyNumberFormat="1" applyFont="1" applyFill="1" applyBorder="1" applyAlignment="1">
      <alignment horizontal="center" vertical="center"/>
    </xf>
    <xf numFmtId="177" fontId="0" fillId="0" borderId="140" xfId="0" applyNumberFormat="1" applyFont="1" applyFill="1" applyBorder="1" applyAlignment="1">
      <alignment vertical="center"/>
    </xf>
    <xf numFmtId="177" fontId="0" fillId="0" borderId="143" xfId="0" applyNumberFormat="1" applyFill="1" applyBorder="1" applyAlignment="1">
      <alignment vertical="center"/>
    </xf>
    <xf numFmtId="178" fontId="0" fillId="0" borderId="140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4" xfId="0" applyNumberFormat="1" applyFont="1" applyFill="1" applyBorder="1" applyAlignment="1">
      <alignment vertical="center"/>
    </xf>
    <xf numFmtId="177" fontId="0" fillId="0" borderId="75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8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3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0" xfId="0" applyNumberFormat="1" applyFont="1" applyFill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8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44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0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3" xfId="0" applyNumberFormat="1" applyFont="1" applyFill="1" applyBorder="1" applyAlignment="1">
      <alignment horizontal="left" vertical="center"/>
    </xf>
    <xf numFmtId="177" fontId="0" fillId="0" borderId="143" xfId="3" applyNumberFormat="1" applyFont="1" applyFill="1" applyBorder="1" applyAlignment="1">
      <alignment vertical="center" shrinkToFit="1"/>
    </xf>
    <xf numFmtId="178" fontId="0" fillId="0" borderId="144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6" xfId="3" applyNumberFormat="1" applyFont="1" applyBorder="1" applyAlignment="1">
      <alignment horizontal="center" vertical="center" shrinkToFit="1"/>
    </xf>
    <xf numFmtId="177" fontId="0" fillId="0" borderId="73" xfId="3" applyNumberFormat="1" applyFont="1" applyBorder="1" applyAlignment="1">
      <alignment horizontal="center" vertical="center" shrinkToFit="1"/>
    </xf>
    <xf numFmtId="176" fontId="0" fillId="2" borderId="49" xfId="0" applyNumberFormat="1" applyFont="1" applyFill="1" applyBorder="1" applyAlignment="1">
      <alignment horizontal="center" vertical="center" shrinkToFit="1"/>
    </xf>
    <xf numFmtId="177" fontId="0" fillId="2" borderId="49" xfId="0" applyNumberFormat="1" applyFont="1" applyFill="1" applyBorder="1" applyAlignment="1">
      <alignment vertical="center" shrinkToFit="1"/>
    </xf>
    <xf numFmtId="177" fontId="0" fillId="0" borderId="151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6" fontId="0" fillId="2" borderId="38" xfId="0" applyNumberFormat="1" applyFont="1" applyFill="1" applyBorder="1" applyAlignment="1">
      <alignment horizontal="center" vertical="center" shrinkToFit="1"/>
    </xf>
    <xf numFmtId="177" fontId="0" fillId="2" borderId="38" xfId="0" applyNumberFormat="1" applyFont="1" applyFill="1" applyBorder="1" applyAlignment="1">
      <alignment vertical="center" shrinkToFit="1"/>
    </xf>
    <xf numFmtId="176" fontId="0" fillId="2" borderId="149" xfId="0" applyNumberFormat="1" applyFont="1" applyFill="1" applyBorder="1" applyAlignment="1">
      <alignment vertical="center" shrinkToFit="1"/>
    </xf>
    <xf numFmtId="176" fontId="0" fillId="2" borderId="62" xfId="0" applyNumberFormat="1" applyFont="1" applyFill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7" fontId="0" fillId="0" borderId="109" xfId="0" applyNumberFormat="1" applyFont="1" applyBorder="1" applyAlignment="1">
      <alignment horizontal="center" vertical="center" shrinkToFit="1"/>
    </xf>
    <xf numFmtId="177" fontId="0" fillId="0" borderId="53" xfId="0" applyNumberFormat="1" applyFont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0" borderId="84" xfId="0" applyNumberFormat="1" applyFont="1" applyBorder="1" applyAlignment="1">
      <alignment vertical="center" shrinkToFit="1"/>
    </xf>
    <xf numFmtId="176" fontId="0" fillId="6" borderId="108" xfId="0" applyNumberFormat="1" applyFont="1" applyFill="1" applyBorder="1" applyAlignment="1">
      <alignment horizontal="center" vertical="center" shrinkToFit="1"/>
    </xf>
    <xf numFmtId="176" fontId="0" fillId="6" borderId="123" xfId="0" applyNumberFormat="1" applyFont="1" applyFill="1" applyBorder="1" applyAlignment="1">
      <alignment horizontal="center" vertical="center" shrinkToFit="1"/>
    </xf>
    <xf numFmtId="177" fontId="0" fillId="0" borderId="106" xfId="0" applyNumberFormat="1" applyFont="1" applyBorder="1" applyAlignment="1">
      <alignment horizontal="center" vertical="center" shrinkToFit="1"/>
    </xf>
    <xf numFmtId="176" fontId="0" fillId="0" borderId="152" xfId="0" applyNumberFormat="1" applyFont="1" applyBorder="1" applyAlignment="1">
      <alignment vertical="center"/>
    </xf>
    <xf numFmtId="176" fontId="0" fillId="0" borderId="130" xfId="0" applyNumberFormat="1" applyFont="1" applyBorder="1" applyAlignment="1">
      <alignment vertical="center"/>
    </xf>
    <xf numFmtId="177" fontId="0" fillId="0" borderId="165" xfId="0" applyNumberFormat="1" applyFont="1" applyFill="1" applyBorder="1" applyAlignment="1">
      <alignment vertical="center" shrinkToFit="1"/>
    </xf>
    <xf numFmtId="177" fontId="0" fillId="0" borderId="166" xfId="0" applyNumberFormat="1" applyFont="1" applyFill="1" applyBorder="1" applyAlignment="1">
      <alignment vertical="center" shrinkToFit="1"/>
    </xf>
    <xf numFmtId="177" fontId="0" fillId="0" borderId="158" xfId="0" applyNumberFormat="1" applyFill="1" applyBorder="1" applyAlignment="1">
      <alignment vertical="center"/>
    </xf>
    <xf numFmtId="181" fontId="0" fillId="0" borderId="126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7" xfId="0" applyFont="1" applyBorder="1" applyAlignment="1">
      <alignment horizontal="center" vertical="center" shrinkToFit="1"/>
    </xf>
    <xf numFmtId="0" fontId="8" fillId="0" borderId="170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4" xfId="0" applyNumberFormat="1" applyFont="1" applyBorder="1" applyAlignment="1">
      <alignment vertical="center"/>
    </xf>
    <xf numFmtId="176" fontId="0" fillId="0" borderId="85" xfId="0" applyNumberFormat="1" applyBorder="1" applyAlignment="1">
      <alignment vertical="center"/>
    </xf>
    <xf numFmtId="176" fontId="0" fillId="0" borderId="85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5" xfId="0" applyNumberFormat="1" applyFont="1" applyBorder="1" applyAlignment="1">
      <alignment vertical="center" shrinkToFit="1"/>
    </xf>
    <xf numFmtId="176" fontId="0" fillId="0" borderId="75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9" fontId="0" fillId="0" borderId="178" xfId="0" applyNumberFormat="1" applyFont="1" applyBorder="1" applyAlignment="1">
      <alignment vertical="center" shrinkToFit="1"/>
    </xf>
    <xf numFmtId="179" fontId="0" fillId="0" borderId="140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0" xfId="0" applyNumberFormat="1" applyFont="1" applyBorder="1" applyAlignment="1">
      <alignment vertical="center" shrinkToFit="1"/>
    </xf>
    <xf numFmtId="179" fontId="0" fillId="0" borderId="122" xfId="0" applyNumberFormat="1" applyFont="1" applyBorder="1" applyAlignment="1">
      <alignment vertical="center" shrinkToFit="1"/>
    </xf>
    <xf numFmtId="179" fontId="0" fillId="0" borderId="161" xfId="0" applyNumberFormat="1" applyFont="1" applyBorder="1" applyAlignment="1">
      <alignment vertical="center" shrinkToFit="1"/>
    </xf>
    <xf numFmtId="176" fontId="0" fillId="0" borderId="51" xfId="0" applyNumberForma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69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5" xfId="0" applyNumberFormat="1" applyFont="1" applyBorder="1" applyAlignment="1">
      <alignment vertical="center" shrinkToFit="1"/>
    </xf>
    <xf numFmtId="9" fontId="0" fillId="0" borderId="85" xfId="0" applyNumberFormat="1" applyFont="1" applyBorder="1" applyAlignment="1">
      <alignment vertical="center" shrinkToFit="1"/>
    </xf>
    <xf numFmtId="182" fontId="0" fillId="0" borderId="85" xfId="4" applyNumberFormat="1" applyFont="1" applyBorder="1" applyAlignment="1">
      <alignment vertical="center" shrinkToFit="1"/>
    </xf>
    <xf numFmtId="49" fontId="0" fillId="0" borderId="85" xfId="0" applyNumberFormat="1" applyFont="1" applyBorder="1" applyAlignment="1">
      <alignment vertical="center" shrinkToFit="1"/>
    </xf>
    <xf numFmtId="176" fontId="0" fillId="2" borderId="85" xfId="0" applyNumberFormat="1" applyFont="1" applyFill="1" applyBorder="1" applyAlignment="1">
      <alignment vertical="center" shrinkToFit="1"/>
    </xf>
    <xf numFmtId="176" fontId="0" fillId="2" borderId="85" xfId="0" applyNumberFormat="1" applyFont="1" applyFill="1" applyBorder="1" applyAlignment="1">
      <alignment horizontal="left" vertical="center" shrinkToFit="1"/>
    </xf>
    <xf numFmtId="179" fontId="0" fillId="2" borderId="85" xfId="0" applyNumberFormat="1" applyFont="1" applyFill="1" applyBorder="1" applyAlignment="1">
      <alignment vertical="center" shrinkToFit="1"/>
    </xf>
    <xf numFmtId="9" fontId="0" fillId="0" borderId="85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5" xfId="0" applyNumberFormat="1" applyBorder="1" applyAlignment="1">
      <alignment horizontal="center" vertical="center" shrinkToFit="1"/>
    </xf>
    <xf numFmtId="177" fontId="0" fillId="0" borderId="73" xfId="0" applyNumberFormat="1" applyBorder="1" applyAlignment="1">
      <alignment horizontal="center" vertical="center" shrinkToFit="1"/>
    </xf>
    <xf numFmtId="177" fontId="0" fillId="0" borderId="48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158" xfId="0" applyNumberFormat="1" applyFont="1" applyFill="1" applyBorder="1" applyAlignment="1">
      <alignment vertical="center"/>
    </xf>
    <xf numFmtId="177" fontId="0" fillId="0" borderId="165" xfId="0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/>
    </xf>
    <xf numFmtId="176" fontId="0" fillId="0" borderId="140" xfId="0" applyNumberFormat="1" applyFont="1" applyBorder="1" applyAlignment="1">
      <alignment vertical="center" shrinkToFit="1"/>
    </xf>
    <xf numFmtId="185" fontId="0" fillId="0" borderId="74" xfId="0" applyNumberFormat="1" applyFont="1" applyBorder="1" applyAlignment="1">
      <alignment horizontal="center" vertical="center"/>
    </xf>
    <xf numFmtId="0" fontId="0" fillId="0" borderId="182" xfId="0" applyFont="1" applyBorder="1" applyAlignment="1">
      <alignment horizontal="center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7" xfId="0" applyNumberFormat="1" applyFont="1" applyFill="1" applyBorder="1" applyAlignment="1">
      <alignment horizontal="right" vertical="center"/>
    </xf>
    <xf numFmtId="181" fontId="0" fillId="7" borderId="37" xfId="0" applyNumberFormat="1" applyFont="1" applyFill="1" applyBorder="1" applyAlignment="1">
      <alignment horizontal="right" vertical="center"/>
    </xf>
    <xf numFmtId="181" fontId="0" fillId="7" borderId="40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181" fontId="0" fillId="5" borderId="36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5" xfId="1" applyNumberFormat="1" applyFont="1" applyFill="1" applyBorder="1" applyAlignment="1">
      <alignment horizontal="right" vertical="center"/>
    </xf>
    <xf numFmtId="0" fontId="0" fillId="0" borderId="183" xfId="0" applyFont="1" applyBorder="1" applyAlignment="1">
      <alignment horizontal="center" vertical="center"/>
    </xf>
    <xf numFmtId="181" fontId="0" fillId="0" borderId="36" xfId="0" applyNumberFormat="1" applyFont="1" applyFill="1" applyBorder="1" applyAlignment="1">
      <alignment horizontal="right" vertical="center"/>
    </xf>
    <xf numFmtId="181" fontId="0" fillId="3" borderId="30" xfId="1" applyNumberFormat="1" applyFont="1" applyFill="1" applyBorder="1" applyAlignment="1">
      <alignment horizontal="right" vertical="center"/>
    </xf>
    <xf numFmtId="181" fontId="0" fillId="3" borderId="43" xfId="1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77" fontId="0" fillId="0" borderId="140" xfId="3" applyNumberFormat="1" applyFont="1" applyFill="1" applyBorder="1" applyAlignment="1">
      <alignment vertical="center" shrinkToFit="1"/>
    </xf>
    <xf numFmtId="176" fontId="4" fillId="0" borderId="196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vertical="center" shrinkToFit="1"/>
    </xf>
    <xf numFmtId="176" fontId="0" fillId="0" borderId="67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8" xfId="0" applyNumberFormat="1" applyFont="1" applyFill="1" applyBorder="1" applyAlignment="1">
      <alignment vertical="center" shrinkToFit="1"/>
    </xf>
    <xf numFmtId="0" fontId="9" fillId="0" borderId="0" xfId="2" applyFont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0" fillId="0" borderId="0" xfId="0" quotePrefix="1" applyNumberFormat="1" applyFont="1" applyBorder="1" applyAlignment="1">
      <alignment horizontal="left" vertical="center"/>
    </xf>
    <xf numFmtId="1" fontId="0" fillId="0" borderId="0" xfId="0" applyNumberFormat="1" applyBorder="1" applyAlignment="1">
      <alignment vertical="center"/>
    </xf>
    <xf numFmtId="1" fontId="0" fillId="0" borderId="18" xfId="0" applyNumberFormat="1" applyBorder="1" applyAlignment="1">
      <alignment vertical="center"/>
    </xf>
    <xf numFmtId="1" fontId="0" fillId="0" borderId="0" xfId="0" applyNumberFormat="1" applyBorder="1" applyAlignment="1">
      <alignment horizontal="right" vertical="center"/>
    </xf>
    <xf numFmtId="1" fontId="0" fillId="0" borderId="5" xfId="0" applyNumberFormat="1" applyBorder="1" applyAlignment="1">
      <alignment vertical="center"/>
    </xf>
    <xf numFmtId="1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1" fontId="0" fillId="0" borderId="5" xfId="0" applyNumberFormat="1" applyBorder="1" applyAlignment="1">
      <alignment horizontal="center" vertical="center"/>
    </xf>
    <xf numFmtId="1" fontId="0" fillId="0" borderId="198" xfId="0" applyNumberFormat="1" applyBorder="1" applyAlignment="1">
      <alignment horizontal="center" vertical="center"/>
    </xf>
    <xf numFmtId="1" fontId="0" fillId="0" borderId="140" xfId="0" applyNumberFormat="1" applyBorder="1" applyAlignment="1">
      <alignment horizontal="center" vertical="center"/>
    </xf>
    <xf numFmtId="1" fontId="0" fillId="0" borderId="199" xfId="0" applyNumberFormat="1" applyBorder="1" applyAlignment="1">
      <alignment horizontal="center" vertical="center"/>
    </xf>
    <xf numFmtId="1" fontId="0" fillId="0" borderId="143" xfId="0" applyNumberFormat="1" applyBorder="1" applyAlignment="1">
      <alignment horizontal="center" vertical="center"/>
    </xf>
    <xf numFmtId="1" fontId="0" fillId="0" borderId="200" xfId="0" applyNumberFormat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28" xfId="0" applyNumberFormat="1" applyBorder="1" applyAlignment="1">
      <alignment vertic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144" xfId="0" applyNumberFormat="1" applyBorder="1" applyAlignment="1">
      <alignment vertical="center"/>
    </xf>
    <xf numFmtId="186" fontId="0" fillId="0" borderId="140" xfId="0" applyNumberFormat="1" applyBorder="1">
      <alignment vertical="center"/>
    </xf>
    <xf numFmtId="186" fontId="0" fillId="0" borderId="199" xfId="0" applyNumberFormat="1" applyBorder="1">
      <alignment vertical="center"/>
    </xf>
    <xf numFmtId="186" fontId="0" fillId="0" borderId="200" xfId="0" applyNumberFormat="1" applyBorder="1" applyAlignment="1">
      <alignment vertical="center"/>
    </xf>
    <xf numFmtId="186" fontId="0" fillId="0" borderId="140" xfId="0" applyNumberFormat="1" applyBorder="1" applyAlignment="1">
      <alignment vertical="center"/>
    </xf>
    <xf numFmtId="186" fontId="0" fillId="0" borderId="66" xfId="0" applyNumberFormat="1" applyBorder="1" applyAlignment="1">
      <alignment vertical="center"/>
    </xf>
    <xf numFmtId="186" fontId="0" fillId="0" borderId="143" xfId="0" applyNumberFormat="1" applyBorder="1" applyAlignment="1">
      <alignment vertical="center"/>
    </xf>
    <xf numFmtId="186" fontId="0" fillId="0" borderId="19" xfId="0" applyNumberFormat="1" applyBorder="1" applyAlignment="1">
      <alignment vertical="center"/>
    </xf>
    <xf numFmtId="186" fontId="0" fillId="0" borderId="18" xfId="0" applyNumberFormat="1" applyBorder="1" applyAlignment="1">
      <alignment vertical="center"/>
    </xf>
    <xf numFmtId="186" fontId="0" fillId="0" borderId="68" xfId="0" applyNumberFormat="1" applyBorder="1" applyAlignment="1">
      <alignment vertical="center"/>
    </xf>
    <xf numFmtId="1" fontId="0" fillId="0" borderId="0" xfId="0" applyNumberFormat="1" applyFont="1" applyBorder="1" applyAlignment="1">
      <alignment vertical="center"/>
    </xf>
    <xf numFmtId="186" fontId="0" fillId="0" borderId="201" xfId="0" applyNumberFormat="1" applyBorder="1">
      <alignment vertical="center"/>
    </xf>
    <xf numFmtId="186" fontId="0" fillId="0" borderId="143" xfId="0" applyNumberFormat="1" applyBorder="1">
      <alignment vertical="center"/>
    </xf>
    <xf numFmtId="186" fontId="0" fillId="0" borderId="202" xfId="0" applyNumberFormat="1" applyBorder="1">
      <alignment vertical="center"/>
    </xf>
    <xf numFmtId="186" fontId="0" fillId="0" borderId="203" xfId="0" applyNumberFormat="1" applyBorder="1">
      <alignment vertical="center"/>
    </xf>
    <xf numFmtId="186" fontId="0" fillId="0" borderId="204" xfId="0" applyNumberFormat="1" applyBorder="1">
      <alignment vertical="center"/>
    </xf>
    <xf numFmtId="186" fontId="0" fillId="0" borderId="205" xfId="0" applyNumberFormat="1" applyBorder="1">
      <alignment vertical="center"/>
    </xf>
    <xf numFmtId="1" fontId="0" fillId="0" borderId="0" xfId="0" applyNumberFormat="1" applyAlignment="1">
      <alignment vertical="center"/>
    </xf>
    <xf numFmtId="186" fontId="0" fillId="0" borderId="206" xfId="0" applyNumberFormat="1" applyBorder="1">
      <alignment vertical="center"/>
    </xf>
    <xf numFmtId="186" fontId="0" fillId="0" borderId="207" xfId="0" applyNumberFormat="1" applyBorder="1">
      <alignment vertical="center"/>
    </xf>
    <xf numFmtId="186" fontId="0" fillId="0" borderId="208" xfId="0" applyNumberFormat="1" applyBorder="1">
      <alignment vertical="center"/>
    </xf>
    <xf numFmtId="186" fontId="0" fillId="0" borderId="209" xfId="0" applyNumberFormat="1" applyBorder="1">
      <alignment vertical="center"/>
    </xf>
    <xf numFmtId="179" fontId="0" fillId="0" borderId="200" xfId="0" applyNumberFormat="1" applyFont="1" applyBorder="1" applyAlignment="1">
      <alignment vertical="center" shrinkToFit="1"/>
    </xf>
    <xf numFmtId="179" fontId="0" fillId="0" borderId="211" xfId="0" applyNumberFormat="1" applyFont="1" applyBorder="1" applyAlignment="1">
      <alignment vertical="center" shrinkToFit="1"/>
    </xf>
    <xf numFmtId="178" fontId="0" fillId="0" borderId="140" xfId="0" applyNumberFormat="1" applyFill="1" applyBorder="1" applyAlignment="1">
      <alignment vertical="center"/>
    </xf>
    <xf numFmtId="176" fontId="0" fillId="0" borderId="135" xfId="0" applyNumberFormat="1" applyFont="1" applyBorder="1" applyAlignment="1">
      <alignment vertical="center"/>
    </xf>
    <xf numFmtId="176" fontId="0" fillId="0" borderId="213" xfId="0" applyNumberFormat="1" applyFont="1" applyBorder="1" applyAlignment="1">
      <alignment vertical="center"/>
    </xf>
    <xf numFmtId="176" fontId="0" fillId="0" borderId="214" xfId="0" applyNumberFormat="1" applyFont="1" applyBorder="1" applyAlignment="1">
      <alignment vertical="center"/>
    </xf>
    <xf numFmtId="178" fontId="0" fillId="0" borderId="85" xfId="0" applyNumberFormat="1" applyFont="1" applyBorder="1" applyAlignment="1">
      <alignment vertical="center" shrinkToFit="1"/>
    </xf>
    <xf numFmtId="0" fontId="9" fillId="0" borderId="0" xfId="0" applyFont="1" applyAlignment="1">
      <alignment vertical="center"/>
    </xf>
    <xf numFmtId="176" fontId="0" fillId="2" borderId="140" xfId="0" applyNumberFormat="1" applyFont="1" applyFill="1" applyBorder="1" applyAlignment="1">
      <alignment horizontal="center" vertical="center" shrinkToFit="1"/>
    </xf>
    <xf numFmtId="176" fontId="0" fillId="2" borderId="140" xfId="0" applyNumberFormat="1" applyFont="1" applyFill="1" applyBorder="1" applyAlignment="1">
      <alignment vertical="center" shrinkToFit="1"/>
    </xf>
    <xf numFmtId="176" fontId="0" fillId="2" borderId="140" xfId="0" applyNumberFormat="1" applyFont="1" applyFill="1" applyBorder="1" applyAlignment="1">
      <alignment horizontal="left" vertical="center" shrinkToFit="1"/>
    </xf>
    <xf numFmtId="179" fontId="0" fillId="2" borderId="140" xfId="0" applyNumberFormat="1" applyFont="1" applyFill="1" applyBorder="1" applyAlignment="1">
      <alignment vertical="center" shrinkToFit="1"/>
    </xf>
    <xf numFmtId="176" fontId="0" fillId="2" borderId="200" xfId="0" applyNumberFormat="1" applyFont="1" applyFill="1" applyBorder="1" applyAlignment="1">
      <alignment vertical="center" shrinkToFit="1"/>
    </xf>
    <xf numFmtId="176" fontId="0" fillId="0" borderId="114" xfId="0" applyNumberFormat="1" applyFont="1" applyFill="1" applyBorder="1" applyAlignment="1">
      <alignment vertical="center" shrinkToFit="1"/>
    </xf>
    <xf numFmtId="176" fontId="0" fillId="0" borderId="216" xfId="0" applyNumberFormat="1" applyFont="1" applyBorder="1" applyAlignment="1">
      <alignment horizontal="center" vertical="center" shrinkToFit="1"/>
    </xf>
    <xf numFmtId="176" fontId="0" fillId="0" borderId="135" xfId="0" applyNumberFormat="1" applyFont="1" applyFill="1" applyBorder="1" applyAlignment="1">
      <alignment vertical="center" shrinkToFit="1"/>
    </xf>
    <xf numFmtId="176" fontId="0" fillId="0" borderId="134" xfId="0" applyNumberFormat="1" applyFont="1" applyFill="1" applyBorder="1" applyAlignment="1">
      <alignment vertical="center" shrinkToFit="1"/>
    </xf>
    <xf numFmtId="176" fontId="0" fillId="0" borderId="134" xfId="0" applyNumberFormat="1" applyFont="1" applyFill="1" applyBorder="1" applyAlignment="1">
      <alignment horizontal="left" vertical="center" shrinkToFit="1"/>
    </xf>
    <xf numFmtId="179" fontId="0" fillId="0" borderId="134" xfId="0" applyNumberFormat="1" applyFont="1" applyFill="1" applyBorder="1" applyAlignment="1">
      <alignment vertical="center" shrinkToFit="1"/>
    </xf>
    <xf numFmtId="176" fontId="0" fillId="0" borderId="217" xfId="0" applyNumberFormat="1" applyFont="1" applyFill="1" applyBorder="1" applyAlignment="1">
      <alignment vertical="center" shrinkToFit="1"/>
    </xf>
    <xf numFmtId="176" fontId="0" fillId="0" borderId="218" xfId="0" applyNumberFormat="1" applyFont="1" applyBorder="1" applyAlignment="1">
      <alignment horizontal="center" vertical="center" shrinkToFit="1"/>
    </xf>
    <xf numFmtId="176" fontId="0" fillId="0" borderId="219" xfId="0" applyNumberFormat="1" applyFont="1" applyFill="1" applyBorder="1" applyAlignment="1">
      <alignment vertical="center" shrinkToFit="1"/>
    </xf>
    <xf numFmtId="176" fontId="0" fillId="0" borderId="219" xfId="0" applyNumberFormat="1" applyFont="1" applyFill="1" applyBorder="1" applyAlignment="1">
      <alignment horizontal="left" vertical="center" shrinkToFit="1"/>
    </xf>
    <xf numFmtId="179" fontId="0" fillId="0" borderId="219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0" fontId="0" fillId="0" borderId="85" xfId="2" applyFont="1" applyBorder="1" applyAlignment="1">
      <alignment vertical="center" wrapText="1"/>
    </xf>
    <xf numFmtId="0" fontId="0" fillId="0" borderId="220" xfId="0" applyFont="1" applyBorder="1" applyAlignment="1">
      <alignment horizontal="center" vertical="center"/>
    </xf>
    <xf numFmtId="181" fontId="0" fillId="0" borderId="30" xfId="0" applyNumberFormat="1" applyFont="1" applyFill="1" applyBorder="1" applyAlignment="1">
      <alignment horizontal="right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0" fontId="0" fillId="0" borderId="221" xfId="0" applyFont="1" applyBorder="1" applyAlignment="1">
      <alignment horizontal="center" vertical="center"/>
    </xf>
    <xf numFmtId="0" fontId="1" fillId="0" borderId="225" xfId="2" applyFont="1" applyBorder="1" applyAlignment="1">
      <alignment horizontal="center" vertical="center" wrapText="1"/>
    </xf>
    <xf numFmtId="0" fontId="0" fillId="0" borderId="226" xfId="2" applyFont="1" applyBorder="1" applyAlignment="1">
      <alignment horizontal="center" vertical="center" wrapText="1"/>
    </xf>
    <xf numFmtId="0" fontId="0" fillId="0" borderId="224" xfId="2" applyFont="1" applyBorder="1" applyAlignment="1">
      <alignment horizontal="center" vertical="center" wrapText="1"/>
    </xf>
    <xf numFmtId="0" fontId="1" fillId="0" borderId="227" xfId="2" applyFont="1" applyBorder="1" applyAlignment="1">
      <alignment horizontal="center" vertical="center" wrapText="1"/>
    </xf>
    <xf numFmtId="0" fontId="1" fillId="0" borderId="226" xfId="2" applyFont="1" applyBorder="1" applyAlignment="1">
      <alignment horizontal="center" vertical="center" wrapText="1"/>
    </xf>
    <xf numFmtId="0" fontId="1" fillId="0" borderId="228" xfId="2" applyFont="1" applyBorder="1" applyAlignment="1">
      <alignment horizontal="center" vertical="center" wrapText="1"/>
    </xf>
    <xf numFmtId="0" fontId="0" fillId="0" borderId="225" xfId="2" applyFont="1" applyBorder="1" applyAlignment="1">
      <alignment horizontal="center" vertical="center" wrapText="1"/>
    </xf>
    <xf numFmtId="186" fontId="0" fillId="0" borderId="0" xfId="0" applyNumberFormat="1" applyBorder="1" applyAlignment="1">
      <alignment vertical="center"/>
    </xf>
    <xf numFmtId="186" fontId="0" fillId="8" borderId="140" xfId="0" applyNumberFormat="1" applyFill="1" applyBorder="1">
      <alignment vertical="center"/>
    </xf>
    <xf numFmtId="186" fontId="0" fillId="8" borderId="199" xfId="0" applyNumberFormat="1" applyFill="1" applyBorder="1">
      <alignment vertical="center"/>
    </xf>
    <xf numFmtId="186" fontId="0" fillId="8" borderId="201" xfId="0" applyNumberFormat="1" applyFill="1" applyBorder="1">
      <alignment vertical="center"/>
    </xf>
    <xf numFmtId="186" fontId="0" fillId="8" borderId="209" xfId="0" applyNumberFormat="1" applyFill="1" applyBorder="1">
      <alignment vertical="center"/>
    </xf>
    <xf numFmtId="0" fontId="0" fillId="8" borderId="85" xfId="2" applyFont="1" applyFill="1" applyBorder="1" applyAlignment="1">
      <alignment horizontal="center" vertical="center" wrapText="1"/>
    </xf>
    <xf numFmtId="0" fontId="0" fillId="8" borderId="85" xfId="2" applyFont="1" applyFill="1" applyBorder="1" applyAlignment="1">
      <alignment vertical="center" wrapText="1"/>
    </xf>
    <xf numFmtId="177" fontId="0" fillId="0" borderId="0" xfId="0" applyNumberFormat="1" applyBorder="1" applyAlignment="1">
      <alignment vertical="center" textRotation="255" shrinkToFit="1"/>
    </xf>
    <xf numFmtId="177" fontId="0" fillId="2" borderId="56" xfId="0" applyNumberFormat="1" applyFont="1" applyFill="1" applyBorder="1" applyAlignment="1">
      <alignment horizontal="center" vertical="center" shrinkToFit="1"/>
    </xf>
    <xf numFmtId="177" fontId="0" fillId="2" borderId="23" xfId="0" applyNumberFormat="1" applyFont="1" applyFill="1" applyBorder="1" applyAlignment="1">
      <alignment vertical="center" shrinkToFit="1"/>
    </xf>
    <xf numFmtId="177" fontId="0" fillId="2" borderId="223" xfId="0" applyNumberFormat="1" applyFont="1" applyFill="1" applyBorder="1" applyAlignment="1">
      <alignment vertical="center" shrinkToFit="1"/>
    </xf>
    <xf numFmtId="177" fontId="0" fillId="2" borderId="237" xfId="0" applyNumberFormat="1" applyFont="1" applyFill="1" applyBorder="1" applyAlignment="1">
      <alignment vertical="center" shrinkToFit="1"/>
    </xf>
    <xf numFmtId="176" fontId="13" fillId="9" borderId="238" xfId="0" applyNumberFormat="1" applyFont="1" applyFill="1" applyBorder="1" applyAlignment="1">
      <alignment vertical="center" shrinkToFit="1"/>
    </xf>
    <xf numFmtId="176" fontId="13" fillId="9" borderId="239" xfId="0" applyNumberFormat="1" applyFont="1" applyFill="1" applyBorder="1" applyAlignment="1">
      <alignment vertical="center"/>
    </xf>
    <xf numFmtId="179" fontId="13" fillId="9" borderId="239" xfId="0" applyNumberFormat="1" applyFont="1" applyFill="1" applyBorder="1" applyAlignment="1">
      <alignment vertical="center"/>
    </xf>
    <xf numFmtId="176" fontId="13" fillId="9" borderId="240" xfId="0" applyNumberFormat="1" applyFont="1" applyFill="1" applyBorder="1" applyAlignment="1">
      <alignment vertical="center"/>
    </xf>
    <xf numFmtId="0" fontId="1" fillId="0" borderId="158" xfId="2" applyFont="1" applyBorder="1" applyAlignment="1">
      <alignment horizontal="center" vertical="center" wrapText="1"/>
    </xf>
    <xf numFmtId="0" fontId="1" fillId="0" borderId="165" xfId="2" applyFont="1" applyBorder="1" applyAlignment="1">
      <alignment horizontal="center" vertical="center" wrapText="1"/>
    </xf>
    <xf numFmtId="0" fontId="1" fillId="0" borderId="222" xfId="2" applyFont="1" applyBorder="1" applyAlignment="1">
      <alignment horizontal="center" vertical="center" wrapText="1"/>
    </xf>
    <xf numFmtId="0" fontId="0" fillId="0" borderId="158" xfId="2" applyFont="1" applyBorder="1" applyAlignment="1">
      <alignment horizontal="center" vertical="center" wrapText="1"/>
    </xf>
    <xf numFmtId="0" fontId="0" fillId="0" borderId="165" xfId="2" applyFont="1" applyBorder="1" applyAlignment="1">
      <alignment horizontal="center" vertical="center" wrapText="1"/>
    </xf>
    <xf numFmtId="0" fontId="1" fillId="0" borderId="166" xfId="2" applyFont="1" applyBorder="1" applyAlignment="1">
      <alignment horizontal="center" vertical="center" wrapText="1"/>
    </xf>
    <xf numFmtId="0" fontId="0" fillId="0" borderId="11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0" fillId="0" borderId="223" xfId="2" applyFont="1" applyBorder="1" applyAlignment="1">
      <alignment horizontal="center" vertical="center" wrapText="1"/>
    </xf>
    <xf numFmtId="0" fontId="1" fillId="0" borderId="245" xfId="2" applyFont="1" applyBorder="1" applyAlignment="1">
      <alignment vertical="center"/>
    </xf>
    <xf numFmtId="0" fontId="0" fillId="0" borderId="0" xfId="0" applyFont="1" applyFill="1" applyAlignment="1">
      <alignment vertical="center"/>
    </xf>
    <xf numFmtId="1" fontId="0" fillId="0" borderId="143" xfId="0" applyNumberFormat="1" applyBorder="1" applyAlignment="1">
      <alignment vertical="center"/>
    </xf>
    <xf numFmtId="1" fontId="0" fillId="0" borderId="140" xfId="0" applyNumberFormat="1" applyBorder="1" applyAlignment="1">
      <alignment vertical="center"/>
    </xf>
    <xf numFmtId="1" fontId="0" fillId="0" borderId="105" xfId="0" applyNumberFormat="1" applyBorder="1" applyAlignment="1">
      <alignment vertical="center"/>
    </xf>
    <xf numFmtId="1" fontId="0" fillId="0" borderId="105" xfId="0" applyNumberFormat="1" applyBorder="1" applyAlignment="1">
      <alignment horizontal="right" vertical="center"/>
    </xf>
    <xf numFmtId="0" fontId="0" fillId="0" borderId="105" xfId="0" applyBorder="1" applyAlignment="1">
      <alignment vertical="center"/>
    </xf>
    <xf numFmtId="181" fontId="0" fillId="0" borderId="248" xfId="0" applyNumberFormat="1" applyFont="1" applyBorder="1" applyAlignment="1">
      <alignment horizontal="right" vertical="center"/>
    </xf>
    <xf numFmtId="181" fontId="0" fillId="0" borderId="247" xfId="0" applyNumberFormat="1" applyFont="1" applyBorder="1" applyAlignment="1">
      <alignment horizontal="right" vertical="center"/>
    </xf>
    <xf numFmtId="186" fontId="0" fillId="0" borderId="199" xfId="0" applyNumberFormat="1" applyFill="1" applyBorder="1">
      <alignment vertical="center"/>
    </xf>
    <xf numFmtId="186" fontId="0" fillId="0" borderId="201" xfId="0" applyNumberFormat="1" applyFill="1" applyBorder="1">
      <alignment vertical="center"/>
    </xf>
    <xf numFmtId="186" fontId="0" fillId="0" borderId="143" xfId="0" applyNumberFormat="1" applyFill="1" applyBorder="1">
      <alignment vertical="center"/>
    </xf>
    <xf numFmtId="186" fontId="0" fillId="0" borderId="140" xfId="0" applyNumberFormat="1" applyFill="1" applyBorder="1">
      <alignment vertical="center"/>
    </xf>
    <xf numFmtId="186" fontId="0" fillId="0" borderId="209" xfId="0" applyNumberFormat="1" applyFill="1" applyBorder="1">
      <alignment vertical="center"/>
    </xf>
    <xf numFmtId="179" fontId="0" fillId="0" borderId="0" xfId="0" applyNumberFormat="1" applyFont="1" applyAlignment="1">
      <alignment horizontal="center" vertical="center"/>
    </xf>
    <xf numFmtId="181" fontId="0" fillId="0" borderId="36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181" fontId="0" fillId="0" borderId="36" xfId="0" applyNumberFormat="1" applyBorder="1" applyAlignment="1">
      <alignment vertical="center"/>
    </xf>
    <xf numFmtId="176" fontId="0" fillId="0" borderId="249" xfId="0" applyNumberFormat="1" applyFont="1" applyBorder="1" applyAlignment="1">
      <alignment vertical="center" shrinkToFit="1"/>
    </xf>
    <xf numFmtId="176" fontId="0" fillId="0" borderId="250" xfId="0" applyNumberFormat="1" applyFont="1" applyBorder="1" applyAlignment="1">
      <alignment horizontal="center" vertical="center" shrinkToFit="1"/>
    </xf>
    <xf numFmtId="176" fontId="0" fillId="0" borderId="251" xfId="0" applyNumberFormat="1" applyFont="1" applyBorder="1" applyAlignment="1">
      <alignment horizontal="center" vertical="center" shrinkToFit="1"/>
    </xf>
    <xf numFmtId="176" fontId="0" fillId="0" borderId="140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vertical="center" shrinkToFit="1"/>
    </xf>
    <xf numFmtId="177" fontId="0" fillId="0" borderId="140" xfId="0" applyNumberFormat="1" applyFont="1" applyFill="1" applyBorder="1" applyAlignment="1">
      <alignment vertical="center" shrinkToFit="1"/>
    </xf>
    <xf numFmtId="177" fontId="6" fillId="0" borderId="158" xfId="0" applyNumberFormat="1" applyFont="1" applyFill="1" applyBorder="1" applyAlignment="1">
      <alignment vertical="center" shrinkToFit="1"/>
    </xf>
    <xf numFmtId="177" fontId="0" fillId="6" borderId="253" xfId="0" applyNumberFormat="1" applyFont="1" applyFill="1" applyBorder="1" applyAlignment="1">
      <alignment vertical="center" shrinkToFit="1"/>
    </xf>
    <xf numFmtId="177" fontId="0" fillId="0" borderId="253" xfId="3" applyNumberFormat="1" applyFont="1" applyBorder="1" applyAlignment="1">
      <alignment vertical="center"/>
    </xf>
    <xf numFmtId="177" fontId="0" fillId="0" borderId="252" xfId="3" applyNumberFormat="1" applyFont="1" applyBorder="1" applyAlignment="1">
      <alignment horizontal="right" vertical="center"/>
    </xf>
    <xf numFmtId="177" fontId="0" fillId="0" borderId="252" xfId="3" applyNumberFormat="1" applyFont="1" applyBorder="1" applyAlignment="1">
      <alignment horizontal="left" vertical="center" shrinkToFit="1"/>
    </xf>
    <xf numFmtId="177" fontId="0" fillId="0" borderId="254" xfId="0" applyNumberFormat="1" applyFont="1" applyBorder="1" applyAlignment="1">
      <alignment vertical="center"/>
    </xf>
    <xf numFmtId="177" fontId="0" fillId="0" borderId="140" xfId="0" applyNumberFormat="1" applyFill="1" applyBorder="1" applyAlignment="1">
      <alignment vertical="center" shrinkToFit="1"/>
    </xf>
    <xf numFmtId="177" fontId="0" fillId="0" borderId="260" xfId="3" applyNumberFormat="1" applyFont="1" applyBorder="1" applyAlignment="1">
      <alignment vertical="center"/>
    </xf>
    <xf numFmtId="177" fontId="0" fillId="0" borderId="259" xfId="3" applyNumberFormat="1" applyFont="1" applyBorder="1" applyAlignment="1">
      <alignment vertical="center"/>
    </xf>
    <xf numFmtId="177" fontId="0" fillId="0" borderId="263" xfId="3" applyNumberFormat="1" applyFont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0" fontId="1" fillId="0" borderId="10" xfId="2" applyFont="1" applyBorder="1" applyAlignment="1">
      <alignment horizontal="center" vertical="center" wrapText="1"/>
    </xf>
    <xf numFmtId="0" fontId="1" fillId="0" borderId="223" xfId="2" applyFont="1" applyBorder="1" applyAlignment="1">
      <alignment horizontal="center" vertical="center" wrapText="1"/>
    </xf>
    <xf numFmtId="0" fontId="1" fillId="0" borderId="224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1" fillId="0" borderId="85" xfId="2" applyFont="1" applyBorder="1" applyAlignment="1">
      <alignment horizontal="center" vertical="center" wrapText="1"/>
    </xf>
    <xf numFmtId="0" fontId="0" fillId="0" borderId="85" xfId="2" applyFont="1" applyBorder="1" applyAlignment="1">
      <alignment horizontal="center" vertical="center" wrapText="1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0" fontId="1" fillId="0" borderId="0" xfId="2" applyFont="1" applyBorder="1" applyAlignment="1">
      <alignment horizontal="center" vertical="center" wrapText="1"/>
    </xf>
    <xf numFmtId="0" fontId="1" fillId="0" borderId="79" xfId="2" applyFont="1" applyBorder="1" applyAlignment="1">
      <alignment horizontal="center" vertical="center" wrapText="1"/>
    </xf>
    <xf numFmtId="0" fontId="0" fillId="0" borderId="264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79" xfId="2" applyFont="1" applyBorder="1" applyAlignment="1">
      <alignment horizontal="center" vertical="center" wrapText="1"/>
    </xf>
    <xf numFmtId="0" fontId="1" fillId="0" borderId="265" xfId="2" applyFont="1" applyBorder="1" applyAlignment="1">
      <alignment horizontal="center" vertical="center" wrapText="1"/>
    </xf>
    <xf numFmtId="0" fontId="1" fillId="0" borderId="264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140" xfId="2" applyFont="1" applyBorder="1" applyAlignment="1">
      <alignment horizontal="center" vertical="center" wrapText="1"/>
    </xf>
    <xf numFmtId="0" fontId="1" fillId="0" borderId="143" xfId="2" applyFont="1" applyBorder="1" applyAlignment="1">
      <alignment horizontal="center" vertical="center" wrapText="1"/>
    </xf>
    <xf numFmtId="0" fontId="1" fillId="0" borderId="210" xfId="2" applyFont="1" applyBorder="1" applyAlignment="1">
      <alignment horizontal="center" vertical="center" wrapText="1"/>
    </xf>
    <xf numFmtId="0" fontId="1" fillId="0" borderId="266" xfId="2" applyFont="1" applyBorder="1" applyAlignment="1">
      <alignment horizontal="center" vertical="center" wrapText="1"/>
    </xf>
    <xf numFmtId="0" fontId="1" fillId="0" borderId="267" xfId="2" applyFont="1" applyBorder="1" applyAlignment="1">
      <alignment horizontal="center" vertical="center" wrapText="1"/>
    </xf>
    <xf numFmtId="0" fontId="0" fillId="0" borderId="140" xfId="2" applyFont="1" applyBorder="1" applyAlignment="1">
      <alignment horizontal="center" vertical="center" wrapText="1"/>
    </xf>
    <xf numFmtId="0" fontId="0" fillId="0" borderId="143" xfId="2" applyFont="1" applyBorder="1" applyAlignment="1">
      <alignment horizontal="center" vertical="center" wrapText="1"/>
    </xf>
    <xf numFmtId="0" fontId="1" fillId="0" borderId="144" xfId="2" applyFont="1" applyBorder="1" applyAlignment="1">
      <alignment horizontal="center" vertical="center" wrapText="1"/>
    </xf>
    <xf numFmtId="0" fontId="8" fillId="0" borderId="269" xfId="2" applyFont="1" applyBorder="1" applyAlignment="1">
      <alignment horizontal="center" vertical="center" wrapText="1"/>
    </xf>
    <xf numFmtId="0" fontId="17" fillId="0" borderId="269" xfId="2" applyFont="1" applyBorder="1" applyAlignment="1">
      <alignment horizontal="center" vertical="center" wrapText="1"/>
    </xf>
    <xf numFmtId="0" fontId="8" fillId="0" borderId="270" xfId="2" applyFont="1" applyBorder="1" applyAlignment="1">
      <alignment horizontal="center" vertical="center" wrapText="1"/>
    </xf>
    <xf numFmtId="0" fontId="8" fillId="0" borderId="272" xfId="2" applyFont="1" applyBorder="1" applyAlignment="1">
      <alignment vertical="center" wrapText="1"/>
    </xf>
    <xf numFmtId="0" fontId="8" fillId="0" borderId="272" xfId="2" applyFont="1" applyBorder="1" applyAlignment="1">
      <alignment horizontal="center" vertical="center" wrapText="1"/>
    </xf>
    <xf numFmtId="0" fontId="0" fillId="0" borderId="272" xfId="2" applyFont="1" applyBorder="1" applyAlignment="1">
      <alignment vertical="center" wrapText="1"/>
    </xf>
    <xf numFmtId="0" fontId="8" fillId="0" borderId="222" xfId="2" applyFont="1" applyBorder="1" applyAlignment="1">
      <alignment horizontal="center" vertical="center" wrapText="1"/>
    </xf>
    <xf numFmtId="0" fontId="8" fillId="0" borderId="195" xfId="2" applyFont="1" applyBorder="1" applyAlignment="1">
      <alignment horizontal="right" vertical="center" wrapText="1"/>
    </xf>
    <xf numFmtId="0" fontId="8" fillId="0" borderId="210" xfId="2" applyFont="1" applyBorder="1" applyAlignment="1">
      <alignment horizontal="center" vertical="center" wrapText="1"/>
    </xf>
    <xf numFmtId="0" fontId="1" fillId="0" borderId="85" xfId="2" applyFont="1" applyFill="1" applyBorder="1" applyAlignment="1">
      <alignment horizontal="center" vertical="center" wrapTex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85" xfId="0" applyNumberFormat="1" applyFill="1" applyBorder="1" applyAlignment="1">
      <alignment vertical="center" shrinkToFit="1"/>
    </xf>
    <xf numFmtId="176" fontId="0" fillId="0" borderId="85" xfId="0" applyNumberFormat="1" applyFont="1" applyFill="1" applyBorder="1" applyAlignment="1">
      <alignment horizontal="center" vertical="center" shrinkToFit="1"/>
    </xf>
    <xf numFmtId="9" fontId="0" fillId="0" borderId="85" xfId="0" applyNumberFormat="1" applyFont="1" applyFill="1" applyBorder="1" applyAlignment="1">
      <alignment vertical="center" shrinkToFit="1"/>
    </xf>
    <xf numFmtId="182" fontId="0" fillId="0" borderId="85" xfId="4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140" xfId="0" applyNumberFormat="1" applyFont="1" applyFill="1" applyBorder="1" applyAlignment="1">
      <alignment vertical="center" shrinkToFit="1"/>
    </xf>
    <xf numFmtId="9" fontId="0" fillId="0" borderId="140" xfId="0" applyNumberFormat="1" applyFont="1" applyFill="1" applyBorder="1" applyAlignment="1">
      <alignment vertical="center" shrinkToFit="1"/>
    </xf>
    <xf numFmtId="183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1" fillId="2" borderId="160" xfId="0" applyNumberFormat="1" applyFont="1" applyFill="1" applyBorder="1" applyAlignment="1">
      <alignment vertical="center" shrinkToFit="1"/>
    </xf>
    <xf numFmtId="176" fontId="1" fillId="2" borderId="161" xfId="0" applyNumberFormat="1" applyFont="1" applyFill="1" applyBorder="1" applyAlignment="1">
      <alignment vertical="center" shrinkToFit="1"/>
    </xf>
    <xf numFmtId="177" fontId="0" fillId="0" borderId="140" xfId="0" quotePrefix="1" applyNumberFormat="1" applyFill="1" applyBorder="1" applyAlignment="1">
      <alignment vertical="center"/>
    </xf>
    <xf numFmtId="178" fontId="0" fillId="0" borderId="85" xfId="0" applyNumberFormat="1" applyFont="1" applyFill="1" applyBorder="1" applyAlignment="1">
      <alignment vertical="center" shrinkToFit="1"/>
    </xf>
    <xf numFmtId="177" fontId="0" fillId="0" borderId="85" xfId="0" applyNumberFormat="1" applyFont="1" applyFill="1" applyBorder="1" applyAlignment="1">
      <alignment horizontal="center" vertical="center" shrinkToFit="1"/>
    </xf>
    <xf numFmtId="177" fontId="0" fillId="0" borderId="72" xfId="0" applyNumberFormat="1" applyFont="1" applyFill="1" applyBorder="1" applyAlignment="1">
      <alignment vertical="center" shrinkToFit="1"/>
    </xf>
    <xf numFmtId="176" fontId="0" fillId="0" borderId="151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34" xfId="3" applyNumberFormat="1" applyFont="1" applyBorder="1" applyAlignment="1">
      <alignment horizontal="center" vertical="center" shrinkToFit="1"/>
    </xf>
    <xf numFmtId="177" fontId="0" fillId="0" borderId="34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vertical="center"/>
    </xf>
    <xf numFmtId="177" fontId="0" fillId="2" borderId="49" xfId="3" applyNumberFormat="1" applyFont="1" applyFill="1" applyBorder="1" applyAlignment="1">
      <alignment horizontal="center" vertical="center" shrinkToFit="1"/>
    </xf>
    <xf numFmtId="177" fontId="0" fillId="2" borderId="49" xfId="3" applyNumberFormat="1" applyFont="1" applyFill="1" applyBorder="1" applyAlignment="1">
      <alignment vertical="center" shrinkToFit="1"/>
    </xf>
    <xf numFmtId="176" fontId="0" fillId="6" borderId="149" xfId="0" applyNumberFormat="1" applyFont="1" applyFill="1" applyBorder="1" applyAlignment="1">
      <alignment vertical="center"/>
    </xf>
    <xf numFmtId="176" fontId="0" fillId="0" borderId="58" xfId="0" applyNumberFormat="1" applyFont="1" applyBorder="1" applyAlignment="1">
      <alignment vertical="center" shrinkToFit="1"/>
    </xf>
    <xf numFmtId="176" fontId="0" fillId="0" borderId="155" xfId="0" applyNumberFormat="1" applyFont="1" applyBorder="1" applyAlignment="1">
      <alignment vertical="center"/>
    </xf>
    <xf numFmtId="177" fontId="0" fillId="2" borderId="157" xfId="3" applyNumberFormat="1" applyFont="1" applyFill="1" applyBorder="1" applyAlignment="1">
      <alignment horizontal="center" vertical="center" shrinkToFit="1"/>
    </xf>
    <xf numFmtId="177" fontId="0" fillId="2" borderId="157" xfId="3" applyNumberFormat="1" applyFont="1" applyFill="1" applyBorder="1" applyAlignment="1">
      <alignment vertical="center" shrinkToFit="1"/>
    </xf>
    <xf numFmtId="176" fontId="0" fillId="6" borderId="162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86" fontId="0" fillId="8" borderId="200" xfId="0" applyNumberFormat="1" applyFill="1" applyBorder="1" applyAlignment="1">
      <alignment vertical="center"/>
    </xf>
    <xf numFmtId="0" fontId="0" fillId="8" borderId="0" xfId="0" applyFill="1" applyAlignment="1">
      <alignment vertical="center"/>
    </xf>
    <xf numFmtId="179" fontId="0" fillId="0" borderId="272" xfId="0" applyNumberFormat="1" applyFont="1" applyBorder="1" applyAlignment="1">
      <alignment vertical="center" shrinkToFit="1"/>
    </xf>
    <xf numFmtId="179" fontId="0" fillId="0" borderId="279" xfId="0" applyNumberFormat="1" applyFont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65" xfId="0" applyNumberFormat="1" applyFill="1" applyBorder="1" applyAlignment="1">
      <alignment vertical="center"/>
    </xf>
    <xf numFmtId="0" fontId="0" fillId="0" borderId="165" xfId="3" applyFont="1" applyFill="1" applyBorder="1" applyAlignment="1">
      <alignment vertical="center" shrinkToFit="1"/>
    </xf>
    <xf numFmtId="178" fontId="0" fillId="0" borderId="165" xfId="0" applyNumberFormat="1" applyFont="1" applyFill="1" applyBorder="1" applyAlignment="1">
      <alignment horizontal="left" vertical="center"/>
    </xf>
    <xf numFmtId="178" fontId="0" fillId="0" borderId="165" xfId="0" applyNumberFormat="1" applyFont="1" applyBorder="1" applyAlignment="1">
      <alignment horizontal="left" vertical="center"/>
    </xf>
    <xf numFmtId="177" fontId="0" fillId="0" borderId="280" xfId="0" applyNumberFormat="1" applyFont="1" applyBorder="1" applyAlignment="1">
      <alignment vertical="center"/>
    </xf>
    <xf numFmtId="177" fontId="0" fillId="0" borderId="284" xfId="0" applyNumberFormat="1" applyFill="1" applyBorder="1" applyAlignment="1">
      <alignment horizontal="center" vertical="center" shrinkToFit="1"/>
    </xf>
    <xf numFmtId="177" fontId="0" fillId="0" borderId="140" xfId="0" applyNumberFormat="1" applyFill="1" applyBorder="1" applyAlignment="1">
      <alignment horizontal="center" vertical="center" shrinkToFit="1"/>
    </xf>
    <xf numFmtId="177" fontId="0" fillId="0" borderId="140" xfId="0" applyNumberFormat="1" applyFont="1" applyFill="1" applyBorder="1" applyAlignment="1">
      <alignment horizontal="center" vertical="center" shrinkToFit="1"/>
    </xf>
    <xf numFmtId="177" fontId="0" fillId="0" borderId="284" xfId="0" applyNumberFormat="1" applyFont="1" applyFill="1" applyBorder="1" applyAlignment="1">
      <alignment vertical="center" shrinkToFit="1"/>
    </xf>
    <xf numFmtId="177" fontId="0" fillId="0" borderId="273" xfId="0" applyNumberFormat="1" applyFont="1" applyFill="1" applyBorder="1" applyAlignment="1">
      <alignment vertical="center" shrinkToFit="1"/>
    </xf>
    <xf numFmtId="177" fontId="0" fillId="0" borderId="191" xfId="0" applyNumberFormat="1" applyFont="1" applyBorder="1" applyAlignment="1">
      <alignment vertical="center" shrinkToFit="1"/>
    </xf>
    <xf numFmtId="177" fontId="0" fillId="0" borderId="140" xfId="0" applyNumberFormat="1" applyFont="1" applyBorder="1" applyAlignment="1">
      <alignment vertical="center" shrinkToFit="1"/>
    </xf>
    <xf numFmtId="177" fontId="0" fillId="0" borderId="158" xfId="0" applyNumberFormat="1" applyFill="1" applyBorder="1" applyAlignment="1">
      <alignment vertical="center" shrinkToFit="1"/>
    </xf>
    <xf numFmtId="177" fontId="0" fillId="0" borderId="222" xfId="0" applyNumberFormat="1" applyFill="1" applyBorder="1" applyAlignment="1">
      <alignment vertical="center"/>
    </xf>
    <xf numFmtId="177" fontId="0" fillId="0" borderId="158" xfId="0" applyNumberFormat="1" applyFont="1" applyFill="1" applyBorder="1" applyAlignment="1">
      <alignment vertical="center" shrinkToFit="1"/>
    </xf>
    <xf numFmtId="177" fontId="0" fillId="0" borderId="222" xfId="0" applyNumberFormat="1" applyFont="1" applyFill="1" applyBorder="1" applyAlignment="1">
      <alignment vertical="center"/>
    </xf>
    <xf numFmtId="9" fontId="0" fillId="0" borderId="165" xfId="0" applyNumberFormat="1" applyFont="1" applyFill="1" applyBorder="1" applyAlignment="1">
      <alignment vertical="center"/>
    </xf>
    <xf numFmtId="177" fontId="0" fillId="0" borderId="286" xfId="0" applyNumberFormat="1" applyFont="1" applyFill="1" applyBorder="1" applyAlignment="1">
      <alignment horizontal="left" vertical="center"/>
    </xf>
    <xf numFmtId="177" fontId="0" fillId="0" borderId="286" xfId="0" applyNumberFormat="1" applyFont="1" applyFill="1" applyBorder="1" applyAlignment="1">
      <alignment vertical="center"/>
    </xf>
    <xf numFmtId="177" fontId="0" fillId="2" borderId="141" xfId="0" applyNumberFormat="1" applyFont="1" applyFill="1" applyBorder="1" applyAlignment="1">
      <alignment vertical="center"/>
    </xf>
    <xf numFmtId="177" fontId="0" fillId="2" borderId="105" xfId="0" applyNumberFormat="1" applyFont="1" applyFill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77" fontId="0" fillId="0" borderId="30" xfId="0" applyNumberFormat="1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horizontal="center" vertical="center" shrinkToFit="1"/>
    </xf>
    <xf numFmtId="177" fontId="0" fillId="2" borderId="11" xfId="0" applyNumberFormat="1" applyFont="1" applyFill="1" applyBorder="1" applyAlignment="1">
      <alignment vertical="center" shrinkToFit="1"/>
    </xf>
    <xf numFmtId="178" fontId="0" fillId="2" borderId="11" xfId="0" applyNumberFormat="1" applyFont="1" applyFill="1" applyBorder="1" applyAlignment="1">
      <alignment vertical="center" shrinkToFit="1"/>
    </xf>
    <xf numFmtId="177" fontId="0" fillId="0" borderId="24" xfId="0" applyNumberFormat="1" applyFont="1" applyFill="1" applyBorder="1" applyAlignment="1">
      <alignment vertical="center" shrinkToFit="1"/>
    </xf>
    <xf numFmtId="177" fontId="0" fillId="0" borderId="293" xfId="0" applyNumberFormat="1" applyFont="1" applyBorder="1" applyAlignment="1">
      <alignment vertical="center"/>
    </xf>
    <xf numFmtId="177" fontId="0" fillId="0" borderId="294" xfId="0" applyNumberFormat="1" applyFont="1" applyBorder="1" applyAlignment="1">
      <alignment vertical="center"/>
    </xf>
    <xf numFmtId="177" fontId="0" fillId="0" borderId="95" xfId="0" applyNumberFormat="1" applyFont="1" applyBorder="1" applyAlignment="1">
      <alignment vertical="center"/>
    </xf>
    <xf numFmtId="177" fontId="0" fillId="0" borderId="24" xfId="0" applyNumberFormat="1" applyFill="1" applyBorder="1" applyAlignment="1">
      <alignment horizontal="center" vertical="center" shrinkToFit="1"/>
    </xf>
    <xf numFmtId="177" fontId="0" fillId="0" borderId="24" xfId="0" applyNumberFormat="1" applyFont="1" applyFill="1" applyBorder="1" applyAlignment="1">
      <alignment horizontal="center" vertical="center" shrinkToFit="1"/>
    </xf>
    <xf numFmtId="177" fontId="0" fillId="0" borderId="165" xfId="0" applyNumberFormat="1" applyBorder="1" applyAlignment="1">
      <alignment vertical="center"/>
    </xf>
    <xf numFmtId="177" fontId="0" fillId="0" borderId="165" xfId="0" applyNumberFormat="1" applyFont="1" applyBorder="1" applyAlignment="1">
      <alignment vertical="center"/>
    </xf>
    <xf numFmtId="177" fontId="0" fillId="0" borderId="191" xfId="0" applyNumberFormat="1" applyFill="1" applyBorder="1" applyAlignment="1">
      <alignment vertical="center" shrinkToFit="1"/>
    </xf>
    <xf numFmtId="177" fontId="0" fillId="0" borderId="191" xfId="0" applyNumberFormat="1" applyFont="1" applyFill="1" applyBorder="1" applyAlignment="1">
      <alignment vertical="center" shrinkToFit="1"/>
    </xf>
    <xf numFmtId="177" fontId="0" fillId="0" borderId="95" xfId="0" applyNumberFormat="1" applyFont="1" applyFill="1" applyBorder="1" applyAlignment="1">
      <alignment vertical="center" shrinkToFit="1"/>
    </xf>
    <xf numFmtId="0" fontId="8" fillId="0" borderId="85" xfId="2" applyFont="1" applyBorder="1" applyAlignment="1">
      <alignment vertical="top" wrapText="1"/>
    </xf>
    <xf numFmtId="0" fontId="0" fillId="0" borderId="0" xfId="2" applyFont="1" applyFill="1" applyBorder="1" applyAlignment="1">
      <alignment vertical="top" wrapText="1"/>
    </xf>
    <xf numFmtId="0" fontId="8" fillId="0" borderId="85" xfId="2" applyFont="1" applyFill="1" applyBorder="1" applyAlignment="1">
      <alignment vertical="top" wrapText="1"/>
    </xf>
    <xf numFmtId="0" fontId="8" fillId="0" borderId="272" xfId="2" applyFont="1" applyBorder="1" applyAlignment="1">
      <alignment vertical="top" wrapText="1"/>
    </xf>
    <xf numFmtId="0" fontId="8" fillId="0" borderId="276" xfId="2" applyFont="1" applyFill="1" applyBorder="1" applyAlignment="1">
      <alignment horizontal="left" vertical="top" wrapText="1"/>
    </xf>
    <xf numFmtId="0" fontId="8" fillId="0" borderId="276" xfId="2" applyFont="1" applyBorder="1" applyAlignment="1">
      <alignment horizontal="left" vertical="top" wrapText="1"/>
    </xf>
    <xf numFmtId="0" fontId="0" fillId="0" borderId="276" xfId="2" applyFont="1" applyFill="1" applyBorder="1" applyAlignment="1">
      <alignment horizontal="left" vertical="top" wrapText="1"/>
    </xf>
    <xf numFmtId="0" fontId="0" fillId="0" borderId="276" xfId="2" applyFont="1" applyBorder="1" applyAlignment="1">
      <alignment horizontal="left" vertical="top" wrapText="1"/>
    </xf>
    <xf numFmtId="0" fontId="1" fillId="0" borderId="277" xfId="2" applyFont="1" applyBorder="1" applyAlignment="1">
      <alignment horizontal="left" vertical="top" wrapText="1"/>
    </xf>
    <xf numFmtId="176" fontId="19" fillId="0" borderId="85" xfId="0" applyNumberFormat="1" applyFont="1" applyBorder="1" applyAlignment="1">
      <alignment vertical="center" shrinkToFit="1"/>
    </xf>
    <xf numFmtId="176" fontId="19" fillId="0" borderId="1" xfId="0" applyNumberFormat="1" applyFont="1" applyBorder="1" applyAlignment="1">
      <alignment vertical="center" shrinkToFit="1"/>
    </xf>
    <xf numFmtId="177" fontId="19" fillId="0" borderId="140" xfId="0" applyNumberFormat="1" applyFont="1" applyBorder="1" applyAlignment="1">
      <alignment vertical="center" shrinkToFit="1"/>
    </xf>
    <xf numFmtId="177" fontId="0" fillId="0" borderId="140" xfId="0" applyNumberFormat="1" applyFill="1" applyBorder="1" applyAlignment="1">
      <alignment horizontal="right" vertical="center"/>
    </xf>
    <xf numFmtId="182" fontId="0" fillId="0" borderId="143" xfId="0" applyNumberFormat="1" applyFont="1" applyFill="1" applyBorder="1" applyAlignment="1">
      <alignment horizontal="left" vertical="center"/>
    </xf>
    <xf numFmtId="177" fontId="0" fillId="0" borderId="297" xfId="0" applyNumberFormat="1" applyBorder="1" applyAlignment="1">
      <alignment vertical="center" textRotation="255" shrinkToFit="1"/>
    </xf>
    <xf numFmtId="179" fontId="0" fillId="0" borderId="298" xfId="0" applyNumberFormat="1" applyFont="1" applyBorder="1" applyAlignment="1">
      <alignment vertical="center" shrinkToFit="1"/>
    </xf>
    <xf numFmtId="179" fontId="0" fillId="0" borderId="299" xfId="0" applyNumberFormat="1" applyFont="1" applyBorder="1" applyAlignment="1">
      <alignment vertical="center" shrinkToFit="1"/>
    </xf>
    <xf numFmtId="179" fontId="0" fillId="0" borderId="300" xfId="0" applyNumberFormat="1" applyFont="1" applyBorder="1" applyAlignment="1">
      <alignment vertical="center" shrinkToFit="1"/>
    </xf>
    <xf numFmtId="179" fontId="0" fillId="0" borderId="301" xfId="0" applyNumberFormat="1" applyFont="1" applyBorder="1" applyAlignment="1">
      <alignment vertical="center" shrinkToFit="1"/>
    </xf>
    <xf numFmtId="179" fontId="0" fillId="0" borderId="302" xfId="0" applyNumberFormat="1" applyFont="1" applyBorder="1" applyAlignment="1">
      <alignment vertical="center" shrinkToFit="1"/>
    </xf>
    <xf numFmtId="176" fontId="0" fillId="0" borderId="298" xfId="0" applyNumberFormat="1" applyFont="1" applyBorder="1" applyAlignment="1">
      <alignment horizontal="center" vertical="center"/>
    </xf>
    <xf numFmtId="176" fontId="0" fillId="0" borderId="299" xfId="0" applyNumberFormat="1" applyFont="1" applyBorder="1" applyAlignment="1">
      <alignment horizontal="center" vertical="center"/>
    </xf>
    <xf numFmtId="184" fontId="0" fillId="0" borderId="303" xfId="0" applyNumberFormat="1" applyFont="1" applyBorder="1" applyAlignment="1">
      <alignment vertical="center" shrinkToFit="1"/>
    </xf>
    <xf numFmtId="184" fontId="0" fillId="0" borderId="304" xfId="0" applyNumberFormat="1" applyFont="1" applyBorder="1" applyAlignment="1">
      <alignment vertical="center" shrinkToFit="1"/>
    </xf>
    <xf numFmtId="184" fontId="0" fillId="0" borderId="305" xfId="0" applyNumberFormat="1" applyFont="1" applyBorder="1" applyAlignment="1">
      <alignment vertical="center" shrinkToFit="1"/>
    </xf>
    <xf numFmtId="179" fontId="0" fillId="0" borderId="306" xfId="0" applyNumberFormat="1" applyFont="1" applyBorder="1" applyAlignment="1">
      <alignment vertical="center" shrinkToFit="1"/>
    </xf>
    <xf numFmtId="179" fontId="0" fillId="0" borderId="307" xfId="0" applyNumberFormat="1" applyFont="1" applyBorder="1" applyAlignment="1">
      <alignment vertical="center" shrinkToFit="1"/>
    </xf>
    <xf numFmtId="179" fontId="0" fillId="0" borderId="308" xfId="0" applyNumberFormat="1" applyFont="1" applyBorder="1" applyAlignment="1">
      <alignment vertical="center" shrinkToFit="1"/>
    </xf>
    <xf numFmtId="181" fontId="0" fillId="0" borderId="30" xfId="0" applyNumberFormat="1" applyBorder="1" applyAlignment="1">
      <alignment horizontal="right" vertical="center" shrinkToFi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58" xfId="2" applyFont="1" applyBorder="1" applyAlignment="1">
      <alignment horizontal="center" vertical="center" wrapText="1"/>
    </xf>
    <xf numFmtId="0" fontId="8" fillId="0" borderId="165" xfId="2" applyFont="1" applyBorder="1" applyAlignment="1">
      <alignment horizontal="center" vertical="center" wrapText="1"/>
    </xf>
    <xf numFmtId="0" fontId="8" fillId="0" borderId="48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8" fillId="0" borderId="113" xfId="2" applyFont="1" applyFill="1" applyBorder="1" applyAlignment="1">
      <alignment horizontal="center" vertical="center" wrapText="1"/>
    </xf>
    <xf numFmtId="0" fontId="8" fillId="0" borderId="123" xfId="2" applyFont="1" applyFill="1" applyBorder="1" applyAlignment="1">
      <alignment horizontal="center" vertical="center" wrapText="1"/>
    </xf>
    <xf numFmtId="0" fontId="8" fillId="0" borderId="131" xfId="2" applyFont="1" applyFill="1" applyBorder="1" applyAlignment="1">
      <alignment horizontal="center" vertical="center" wrapText="1"/>
    </xf>
    <xf numFmtId="0" fontId="8" fillId="0" borderId="81" xfId="2" applyFont="1" applyFill="1" applyBorder="1" applyAlignment="1">
      <alignment horizontal="center" vertical="center" wrapText="1"/>
    </xf>
    <xf numFmtId="0" fontId="8" fillId="0" borderId="230" xfId="2" applyFont="1" applyBorder="1" applyAlignment="1">
      <alignment horizontal="center" vertical="center" wrapText="1"/>
    </xf>
    <xf numFmtId="0" fontId="8" fillId="0" borderId="231" xfId="2" applyFont="1" applyBorder="1" applyAlignment="1">
      <alignment horizontal="center" vertical="center" wrapText="1"/>
    </xf>
    <xf numFmtId="0" fontId="8" fillId="0" borderId="232" xfId="2" applyFont="1" applyBorder="1" applyAlignment="1">
      <alignment horizontal="center" vertical="center" wrapText="1"/>
    </xf>
    <xf numFmtId="0" fontId="0" fillId="0" borderId="85" xfId="2" applyFont="1" applyBorder="1" applyAlignment="1">
      <alignment horizontal="center" vertical="center" wrapText="1"/>
    </xf>
    <xf numFmtId="0" fontId="1" fillId="0" borderId="85" xfId="2" applyFont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48" xfId="2" applyFont="1" applyFill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0" fillId="0" borderId="16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 wrapText="1"/>
    </xf>
    <xf numFmtId="0" fontId="8" fillId="0" borderId="123" xfId="2" applyFont="1" applyBorder="1" applyAlignment="1">
      <alignment horizontal="center" vertical="center" wrapText="1"/>
    </xf>
    <xf numFmtId="0" fontId="8" fillId="0" borderId="131" xfId="2" applyFont="1" applyBorder="1" applyAlignment="1">
      <alignment horizontal="center" vertical="center" wrapText="1"/>
    </xf>
    <xf numFmtId="0" fontId="8" fillId="0" borderId="81" xfId="2" applyFont="1" applyBorder="1" applyAlignment="1">
      <alignment horizontal="center" vertical="center" wrapText="1"/>
    </xf>
    <xf numFmtId="0" fontId="8" fillId="0" borderId="222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center" vertical="center" textRotation="255" shrinkToFit="1"/>
    </xf>
    <xf numFmtId="0" fontId="8" fillId="0" borderId="54" xfId="2" applyFont="1" applyBorder="1" applyAlignment="1">
      <alignment horizontal="center" vertical="center" textRotation="255" shrinkToFit="1"/>
    </xf>
    <xf numFmtId="0" fontId="8" fillId="0" borderId="23" xfId="2" applyFont="1" applyBorder="1" applyAlignment="1">
      <alignment horizontal="right" vertical="center" wrapText="1"/>
    </xf>
    <xf numFmtId="0" fontId="8" fillId="0" borderId="195" xfId="2" applyFont="1" applyBorder="1" applyAlignment="1">
      <alignment horizontal="right" vertical="center" wrapText="1"/>
    </xf>
    <xf numFmtId="0" fontId="8" fillId="0" borderId="223" xfId="2" applyFont="1" applyBorder="1" applyAlignment="1">
      <alignment horizontal="center" vertical="center" wrapText="1"/>
    </xf>
    <xf numFmtId="0" fontId="8" fillId="0" borderId="224" xfId="2" applyFont="1" applyBorder="1" applyAlignment="1">
      <alignment horizontal="center" vertical="center" wrapText="1"/>
    </xf>
    <xf numFmtId="0" fontId="8" fillId="0" borderId="225" xfId="2" applyFont="1" applyBorder="1" applyAlignment="1">
      <alignment horizontal="center" vertical="center" wrapText="1"/>
    </xf>
    <xf numFmtId="0" fontId="8" fillId="0" borderId="140" xfId="2" applyFont="1" applyBorder="1" applyAlignment="1">
      <alignment horizontal="center" vertical="center" wrapText="1"/>
    </xf>
    <xf numFmtId="0" fontId="8" fillId="0" borderId="143" xfId="2" applyFont="1" applyBorder="1" applyAlignment="1">
      <alignment horizontal="center" vertical="center" wrapText="1"/>
    </xf>
    <xf numFmtId="0" fontId="8" fillId="0" borderId="210" xfId="2" applyFont="1" applyBorder="1" applyAlignment="1">
      <alignment horizontal="center" vertical="center" wrapText="1"/>
    </xf>
    <xf numFmtId="0" fontId="8" fillId="0" borderId="83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1" fillId="0" borderId="47" xfId="2" applyFont="1" applyBorder="1" applyAlignment="1">
      <alignment horizontal="center" vertical="center"/>
    </xf>
    <xf numFmtId="0" fontId="1" fillId="0" borderId="46" xfId="2" applyFont="1" applyBorder="1" applyAlignment="1">
      <alignment horizontal="center" vertical="center"/>
    </xf>
    <xf numFmtId="0" fontId="0" fillId="0" borderId="31" xfId="2" applyFont="1" applyBorder="1" applyAlignment="1">
      <alignment vertical="center" wrapText="1"/>
    </xf>
    <xf numFmtId="0" fontId="1" fillId="0" borderId="33" xfId="2" applyFont="1" applyBorder="1" applyAlignment="1">
      <alignment vertical="center" wrapText="1"/>
    </xf>
    <xf numFmtId="0" fontId="1" fillId="0" borderId="35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1" fillId="0" borderId="91" xfId="2" applyFont="1" applyBorder="1" applyAlignment="1">
      <alignment horizontal="center" vertical="center"/>
    </xf>
    <xf numFmtId="0" fontId="1" fillId="0" borderId="92" xfId="2" applyFont="1" applyBorder="1" applyAlignment="1">
      <alignment horizontal="center" vertical="center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0" fillId="0" borderId="46" xfId="2" applyFont="1" applyBorder="1" applyAlignment="1">
      <alignment vertical="center" wrapText="1"/>
    </xf>
    <xf numFmtId="0" fontId="1" fillId="0" borderId="46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1" fillId="0" borderId="223" xfId="2" applyFont="1" applyBorder="1" applyAlignment="1">
      <alignment horizontal="center" vertical="center" wrapText="1"/>
    </xf>
    <xf numFmtId="0" fontId="1" fillId="0" borderId="224" xfId="2" applyFont="1" applyBorder="1" applyAlignment="1">
      <alignment horizontal="center" vertical="center" wrapText="1"/>
    </xf>
    <xf numFmtId="0" fontId="1" fillId="0" borderId="246" xfId="2" applyFont="1" applyBorder="1" applyAlignment="1">
      <alignment horizontal="center" vertical="center" wrapText="1"/>
    </xf>
    <xf numFmtId="0" fontId="1" fillId="0" borderId="141" xfId="2" applyFont="1" applyBorder="1" applyAlignment="1">
      <alignment horizontal="center" vertical="center" wrapText="1"/>
    </xf>
    <xf numFmtId="0" fontId="1" fillId="0" borderId="105" xfId="2" applyFont="1" applyBorder="1" applyAlignment="1">
      <alignment horizontal="center" vertical="center" wrapText="1"/>
    </xf>
    <xf numFmtId="0" fontId="1" fillId="0" borderId="185" xfId="2" applyFont="1" applyBorder="1" applyAlignment="1">
      <alignment horizontal="center" vertical="center" wrapText="1"/>
    </xf>
    <xf numFmtId="0" fontId="0" fillId="0" borderId="45" xfId="2" applyFont="1" applyBorder="1" applyAlignment="1">
      <alignment vertical="center" wrapText="1"/>
    </xf>
    <xf numFmtId="0" fontId="1" fillId="0" borderId="45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58" xfId="2" applyFont="1" applyBorder="1" applyAlignment="1">
      <alignment vertical="center" wrapText="1"/>
    </xf>
    <xf numFmtId="0" fontId="1" fillId="0" borderId="37" xfId="2" applyFont="1" applyBorder="1" applyAlignment="1">
      <alignment horizontal="center" vertical="center"/>
    </xf>
    <xf numFmtId="0" fontId="1" fillId="0" borderId="59" xfId="2" applyFont="1" applyBorder="1" applyAlignment="1">
      <alignment horizontal="center" vertical="center"/>
    </xf>
    <xf numFmtId="0" fontId="1" fillId="0" borderId="4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8" fillId="0" borderId="212" xfId="2" applyFont="1" applyBorder="1" applyAlignment="1">
      <alignment horizontal="center" vertical="center" wrapText="1"/>
    </xf>
    <xf numFmtId="0" fontId="8" fillId="0" borderId="278" xfId="2" applyFont="1" applyBorder="1" applyAlignment="1">
      <alignment horizontal="center" vertical="center" wrapText="1"/>
    </xf>
    <xf numFmtId="0" fontId="8" fillId="0" borderId="168" xfId="0" applyFont="1" applyBorder="1" applyAlignment="1">
      <alignment horizontal="center" vertical="center" shrinkToFit="1"/>
    </xf>
    <xf numFmtId="0" fontId="8" fillId="0" borderId="169" xfId="0" applyFont="1" applyBorder="1" applyAlignment="1">
      <alignment horizontal="center" vertical="center" shrinkToFit="1"/>
    </xf>
    <xf numFmtId="0" fontId="8" fillId="0" borderId="171" xfId="0" applyFont="1" applyBorder="1" applyAlignment="1">
      <alignment horizontal="center" vertical="center" shrinkToFit="1"/>
    </xf>
    <xf numFmtId="0" fontId="0" fillId="0" borderId="97" xfId="0" quotePrefix="1" applyFont="1" applyBorder="1" applyAlignment="1">
      <alignment horizontal="center" vertical="center" shrinkToFit="1"/>
    </xf>
    <xf numFmtId="0" fontId="0" fillId="0" borderId="97" xfId="0" applyFont="1" applyBorder="1" applyAlignment="1">
      <alignment horizontal="center" vertical="center" shrinkToFit="1"/>
    </xf>
    <xf numFmtId="0" fontId="0" fillId="0" borderId="98" xfId="0" applyFont="1" applyBorder="1" applyAlignment="1">
      <alignment horizontal="center" vertical="center" shrinkToFit="1"/>
    </xf>
    <xf numFmtId="0" fontId="1" fillId="0" borderId="99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4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8" xfId="2" applyFont="1" applyBorder="1" applyAlignment="1">
      <alignment horizontal="left" vertical="center" wrapText="1"/>
    </xf>
    <xf numFmtId="0" fontId="8" fillId="0" borderId="158" xfId="2" applyFont="1" applyFill="1" applyBorder="1" applyAlignment="1">
      <alignment horizontal="center" vertical="center" wrapText="1"/>
    </xf>
    <xf numFmtId="0" fontId="8" fillId="0" borderId="165" xfId="2" applyFont="1" applyFill="1" applyBorder="1" applyAlignment="1">
      <alignment horizontal="center" vertical="center" wrapText="1"/>
    </xf>
    <xf numFmtId="0" fontId="8" fillId="0" borderId="222" xfId="2" applyFont="1" applyFill="1" applyBorder="1" applyAlignment="1">
      <alignment horizontal="center" vertical="center" wrapText="1"/>
    </xf>
    <xf numFmtId="0" fontId="8" fillId="0" borderId="271" xfId="2" applyFont="1" applyBorder="1" applyAlignment="1">
      <alignment horizontal="center" vertical="center" textRotation="255" wrapText="1"/>
    </xf>
    <xf numFmtId="0" fontId="8" fillId="0" borderId="268" xfId="2" applyFont="1" applyBorder="1" applyAlignment="1">
      <alignment horizontal="center" vertical="center" wrapText="1"/>
    </xf>
    <xf numFmtId="0" fontId="8" fillId="0" borderId="269" xfId="2" applyFont="1" applyBorder="1" applyAlignment="1">
      <alignment horizontal="center" vertical="center" wrapText="1"/>
    </xf>
    <xf numFmtId="0" fontId="1" fillId="0" borderId="274" xfId="2" applyFont="1" applyBorder="1" applyAlignment="1">
      <alignment horizontal="center" vertical="center"/>
    </xf>
    <xf numFmtId="0" fontId="1" fillId="0" borderId="275" xfId="2" applyFont="1" applyBorder="1" applyAlignment="1">
      <alignment horizontal="center" vertical="center"/>
    </xf>
    <xf numFmtId="0" fontId="1" fillId="0" borderId="273" xfId="2" applyFont="1" applyBorder="1" applyAlignment="1">
      <alignment horizontal="center" vertical="center"/>
    </xf>
    <xf numFmtId="0" fontId="1" fillId="0" borderId="222" xfId="2" applyFont="1" applyBorder="1" applyAlignment="1">
      <alignment horizontal="center" vertical="center"/>
    </xf>
    <xf numFmtId="0" fontId="0" fillId="3" borderId="95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7" xfId="0" applyFont="1" applyFill="1" applyBorder="1" applyAlignment="1">
      <alignment horizontal="center" vertical="center" textRotation="255" wrapText="1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4" borderId="129" xfId="0" applyFont="1" applyFill="1" applyBorder="1" applyAlignment="1">
      <alignment horizontal="center" vertical="center" textRotation="255" wrapText="1"/>
    </xf>
    <xf numFmtId="0" fontId="0" fillId="4" borderId="157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181" fontId="0" fillId="0" borderId="43" xfId="0" applyNumberFormat="1" applyFont="1" applyBorder="1" applyAlignment="1">
      <alignment vertical="center"/>
    </xf>
    <xf numFmtId="181" fontId="0" fillId="0" borderId="44" xfId="0" applyNumberFormat="1" applyFont="1" applyBorder="1" applyAlignment="1">
      <alignment vertical="center"/>
    </xf>
    <xf numFmtId="181" fontId="0" fillId="0" borderId="194" xfId="0" applyNumberFormat="1" applyFont="1" applyBorder="1" applyAlignment="1">
      <alignment vertical="center"/>
    </xf>
    <xf numFmtId="0" fontId="0" fillId="0" borderId="147" xfId="0" applyFont="1" applyBorder="1" applyAlignment="1">
      <alignment horizontal="center" vertical="center" textRotation="255"/>
    </xf>
    <xf numFmtId="0" fontId="0" fillId="0" borderId="102" xfId="0" applyFont="1" applyBorder="1" applyAlignment="1">
      <alignment horizontal="center" vertical="center" textRotation="255"/>
    </xf>
    <xf numFmtId="0" fontId="0" fillId="3" borderId="96" xfId="0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181" fontId="0" fillId="0" borderId="30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181" fontId="0" fillId="0" borderId="30" xfId="0" applyNumberFormat="1" applyFont="1" applyFill="1" applyBorder="1" applyAlignment="1">
      <alignment vertical="center"/>
    </xf>
    <xf numFmtId="181" fontId="0" fillId="0" borderId="36" xfId="0" applyNumberFormat="1" applyFont="1" applyFill="1" applyBorder="1" applyAlignment="1">
      <alignment vertical="center"/>
    </xf>
    <xf numFmtId="181" fontId="0" fillId="0" borderId="189" xfId="0" applyNumberFormat="1" applyFont="1" applyFill="1" applyBorder="1" applyAlignment="1">
      <alignment vertical="center"/>
    </xf>
    <xf numFmtId="180" fontId="0" fillId="0" borderId="183" xfId="1" applyNumberFormat="1" applyFont="1" applyBorder="1" applyAlignment="1">
      <alignment horizontal="center" vertical="center"/>
    </xf>
    <xf numFmtId="180" fontId="0" fillId="0" borderId="104" xfId="1" applyNumberFormat="1" applyFont="1" applyBorder="1" applyAlignment="1">
      <alignment horizontal="center" vertical="center"/>
    </xf>
    <xf numFmtId="180" fontId="0" fillId="0" borderId="184" xfId="1" applyNumberFormat="1" applyFont="1" applyBorder="1" applyAlignment="1">
      <alignment horizontal="center" vertical="center"/>
    </xf>
    <xf numFmtId="180" fontId="0" fillId="0" borderId="136" xfId="1" applyNumberFormat="1" applyFont="1" applyBorder="1" applyAlignment="1">
      <alignment horizontal="center" vertical="center"/>
    </xf>
    <xf numFmtId="180" fontId="0" fillId="0" borderId="105" xfId="1" applyNumberFormat="1" applyFont="1" applyBorder="1" applyAlignment="1">
      <alignment horizontal="center" vertical="center"/>
    </xf>
    <xf numFmtId="180" fontId="0" fillId="0" borderId="185" xfId="1" applyNumberFormat="1" applyFont="1" applyBorder="1" applyAlignment="1">
      <alignment horizontal="center" vertical="center"/>
    </xf>
    <xf numFmtId="181" fontId="0" fillId="0" borderId="186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181" fontId="0" fillId="0" borderId="188" xfId="0" applyNumberFormat="1" applyFont="1" applyBorder="1" applyAlignment="1">
      <alignment vertical="center"/>
    </xf>
    <xf numFmtId="0" fontId="0" fillId="7" borderId="102" xfId="0" applyFont="1" applyFill="1" applyBorder="1" applyAlignment="1">
      <alignment horizontal="center" vertical="center"/>
    </xf>
    <xf numFmtId="0" fontId="0" fillId="7" borderId="4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189" xfId="0" applyFont="1" applyFill="1" applyBorder="1" applyAlignment="1">
      <alignment horizontal="left" vertical="center"/>
    </xf>
    <xf numFmtId="0" fontId="0" fillId="0" borderId="157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129" xfId="0" applyFont="1" applyFill="1" applyBorder="1" applyAlignment="1">
      <alignment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04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105" xfId="0" applyFont="1" applyBorder="1" applyAlignment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0" borderId="157" xfId="0" applyFont="1" applyBorder="1" applyAlignment="1">
      <alignment vertical="center"/>
    </xf>
    <xf numFmtId="0" fontId="0" fillId="0" borderId="129" xfId="0" applyFont="1" applyBorder="1" applyAlignment="1">
      <alignment vertical="center"/>
    </xf>
    <xf numFmtId="0" fontId="0" fillId="0" borderId="157" xfId="0" applyFont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4" borderId="30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3" borderId="190" xfId="0" applyFont="1" applyFill="1" applyBorder="1" applyAlignment="1">
      <alignment horizontal="center" vertical="center"/>
    </xf>
    <xf numFmtId="0" fontId="0" fillId="3" borderId="116" xfId="0" applyFont="1" applyFill="1" applyBorder="1" applyAlignment="1">
      <alignment horizontal="center" vertical="center"/>
    </xf>
    <xf numFmtId="0" fontId="0" fillId="3" borderId="191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192" xfId="0" applyFont="1" applyFill="1" applyBorder="1" applyAlignment="1">
      <alignment horizontal="center" vertical="center"/>
    </xf>
    <xf numFmtId="0" fontId="0" fillId="3" borderId="193" xfId="0" applyFont="1" applyFill="1" applyBorder="1" applyAlignment="1">
      <alignment horizontal="center" vertical="center"/>
    </xf>
    <xf numFmtId="1" fontId="0" fillId="0" borderId="70" xfId="0" applyNumberFormat="1" applyBorder="1" applyAlignment="1">
      <alignment horizontal="center" vertical="center"/>
    </xf>
    <xf numFmtId="1" fontId="0" fillId="0" borderId="48" xfId="0" applyNumberFormat="1" applyBorder="1" applyAlignment="1">
      <alignment horizontal="center" vertical="center"/>
    </xf>
    <xf numFmtId="1" fontId="0" fillId="0" borderId="80" xfId="0" applyNumberFormat="1" applyBorder="1" applyAlignment="1">
      <alignment horizontal="center" vertical="center"/>
    </xf>
    <xf numFmtId="1" fontId="0" fillId="0" borderId="81" xfId="0" applyNumberFormat="1" applyBorder="1" applyAlignment="1">
      <alignment horizontal="center" vertical="center"/>
    </xf>
    <xf numFmtId="1" fontId="0" fillId="0" borderId="70" xfId="0" applyNumberFormat="1" applyBorder="1" applyAlignment="1">
      <alignment horizontal="left" vertical="center"/>
    </xf>
    <xf numFmtId="1" fontId="0" fillId="0" borderId="48" xfId="0" applyNumberFormat="1" applyBorder="1" applyAlignment="1">
      <alignment horizontal="left" vertical="center"/>
    </xf>
    <xf numFmtId="1" fontId="0" fillId="0" borderId="172" xfId="0" applyNumberFormat="1" applyBorder="1" applyAlignment="1">
      <alignment horizontal="center" vertical="center"/>
    </xf>
    <xf numFmtId="1" fontId="0" fillId="0" borderId="173" xfId="0" applyNumberFormat="1" applyBorder="1" applyAlignment="1">
      <alignment horizontal="center" vertical="center"/>
    </xf>
    <xf numFmtId="1" fontId="0" fillId="0" borderId="197" xfId="0" applyNumberFormat="1" applyBorder="1" applyAlignment="1">
      <alignment horizontal="center" vertical="center"/>
    </xf>
    <xf numFmtId="1" fontId="0" fillId="0" borderId="210" xfId="0" applyNumberFormat="1" applyBorder="1" applyAlignment="1">
      <alignment horizontal="center" vertical="center"/>
    </xf>
    <xf numFmtId="1" fontId="0" fillId="0" borderId="137" xfId="0" applyNumberFormat="1" applyBorder="1" applyAlignment="1">
      <alignment horizontal="center" vertical="center"/>
    </xf>
    <xf numFmtId="1" fontId="0" fillId="0" borderId="113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79" xfId="0" applyNumberFormat="1" applyBorder="1" applyAlignment="1">
      <alignment horizontal="center" vertical="center"/>
    </xf>
    <xf numFmtId="1" fontId="0" fillId="8" borderId="70" xfId="0" applyNumberFormat="1" applyFill="1" applyBorder="1" applyAlignment="1">
      <alignment horizontal="left" vertical="center"/>
    </xf>
    <xf numFmtId="1" fontId="0" fillId="8" borderId="48" xfId="0" applyNumberFormat="1" applyFill="1" applyBorder="1" applyAlignment="1">
      <alignment horizontal="left" vertical="center"/>
    </xf>
    <xf numFmtId="176" fontId="0" fillId="0" borderId="229" xfId="0" applyNumberFormat="1" applyFont="1" applyBorder="1" applyAlignment="1">
      <alignment horizontal="center" vertical="center"/>
    </xf>
    <xf numFmtId="176" fontId="0" fillId="0" borderId="222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235" xfId="0" applyNumberFormat="1" applyFont="1" applyBorder="1" applyAlignment="1">
      <alignment horizontal="center" vertical="center"/>
    </xf>
    <xf numFmtId="176" fontId="0" fillId="0" borderId="225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197" xfId="0" applyNumberFormat="1" applyFont="1" applyBorder="1" applyAlignment="1">
      <alignment horizontal="center" vertical="center"/>
    </xf>
    <xf numFmtId="176" fontId="0" fillId="0" borderId="210" xfId="0" applyNumberFormat="1" applyFont="1" applyBorder="1" applyAlignment="1">
      <alignment horizontal="center" vertical="center"/>
    </xf>
    <xf numFmtId="176" fontId="0" fillId="0" borderId="229" xfId="0" applyNumberFormat="1" applyFont="1" applyBorder="1" applyAlignment="1">
      <alignment horizontal="left" vertical="center" indent="1"/>
    </xf>
    <xf numFmtId="176" fontId="0" fillId="0" borderId="222" xfId="0" applyNumberFormat="1" applyFont="1" applyBorder="1" applyAlignment="1">
      <alignment horizontal="left" vertical="center" indent="1"/>
    </xf>
    <xf numFmtId="1" fontId="0" fillId="0" borderId="229" xfId="0" applyNumberFormat="1" applyBorder="1" applyAlignment="1">
      <alignment horizontal="left" vertical="center"/>
    </xf>
    <xf numFmtId="1" fontId="0" fillId="0" borderId="222" xfId="0" applyNumberFormat="1" applyBorder="1" applyAlignment="1">
      <alignment horizontal="left" vertical="center"/>
    </xf>
    <xf numFmtId="176" fontId="0" fillId="0" borderId="230" xfId="0" applyNumberFormat="1" applyFont="1" applyBorder="1" applyAlignment="1">
      <alignment horizontal="center" vertical="center"/>
    </xf>
    <xf numFmtId="176" fontId="0" fillId="0" borderId="231" xfId="0" applyNumberFormat="1" applyFont="1" applyBorder="1" applyAlignment="1">
      <alignment horizontal="center" vertical="center"/>
    </xf>
    <xf numFmtId="176" fontId="0" fillId="0" borderId="232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left" vertical="center" indent="1"/>
    </xf>
    <xf numFmtId="176" fontId="0" fillId="0" borderId="48" xfId="0" applyNumberFormat="1" applyFont="1" applyBorder="1" applyAlignment="1">
      <alignment horizontal="left" vertical="center" indent="1"/>
    </xf>
    <xf numFmtId="176" fontId="0" fillId="0" borderId="70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76" fontId="0" fillId="0" borderId="236" xfId="0" applyNumberFormat="1" applyFont="1" applyBorder="1" applyAlignment="1">
      <alignment horizontal="center" vertical="center"/>
    </xf>
    <xf numFmtId="176" fontId="0" fillId="0" borderId="200" xfId="0" applyNumberFormat="1" applyFont="1" applyBorder="1" applyAlignment="1">
      <alignment horizontal="center" vertical="center"/>
    </xf>
    <xf numFmtId="176" fontId="0" fillId="0" borderId="233" xfId="0" applyNumberFormat="1" applyFont="1" applyBorder="1" applyAlignment="1">
      <alignment horizontal="center" vertical="center"/>
    </xf>
    <xf numFmtId="176" fontId="0" fillId="0" borderId="234" xfId="0" applyNumberFormat="1" applyFont="1" applyBorder="1" applyAlignment="1">
      <alignment horizontal="center" vertical="center"/>
    </xf>
    <xf numFmtId="176" fontId="0" fillId="0" borderId="172" xfId="0" applyNumberFormat="1" applyFont="1" applyBorder="1" applyAlignment="1">
      <alignment horizontal="center" vertical="center"/>
    </xf>
    <xf numFmtId="176" fontId="0" fillId="0" borderId="173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137" xfId="0" applyNumberFormat="1" applyFont="1" applyBorder="1" applyAlignment="1">
      <alignment horizontal="center" vertical="center"/>
    </xf>
    <xf numFmtId="176" fontId="0" fillId="0" borderId="113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81" xfId="0" applyNumberFormat="1" applyBorder="1" applyAlignment="1">
      <alignment horizontal="center" vertical="center"/>
    </xf>
    <xf numFmtId="176" fontId="0" fillId="0" borderId="124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6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9" xfId="0" applyNumberForma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6" fontId="0" fillId="0" borderId="77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6" xfId="0" applyNumberFormat="1" applyFont="1" applyBorder="1" applyAlignment="1">
      <alignment horizontal="center" vertical="center" shrinkToFit="1"/>
    </xf>
    <xf numFmtId="176" fontId="0" fillId="0" borderId="77" xfId="0" applyNumberFormat="1" applyFont="1" applyBorder="1" applyAlignment="1">
      <alignment horizontal="center" vertical="center" shrinkToFit="1"/>
    </xf>
    <xf numFmtId="176" fontId="0" fillId="0" borderId="69" xfId="0" applyNumberFormat="1" applyFont="1" applyBorder="1" applyAlignment="1">
      <alignment horizontal="center" vertical="center" shrinkToFit="1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215" xfId="0" applyNumberFormat="1" applyFont="1" applyBorder="1" applyAlignment="1">
      <alignment horizontal="center" vertical="center" textRotation="255" shrinkToFit="1"/>
    </xf>
    <xf numFmtId="0" fontId="0" fillId="0" borderId="3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6" borderId="43" xfId="0" applyFill="1" applyBorder="1" applyAlignment="1">
      <alignment horizontal="left" vertical="center"/>
    </xf>
    <xf numFmtId="0" fontId="0" fillId="6" borderId="59" xfId="0" applyFont="1" applyFill="1" applyBorder="1" applyAlignment="1">
      <alignment horizontal="left" vertical="center"/>
    </xf>
    <xf numFmtId="177" fontId="0" fillId="2" borderId="134" xfId="0" applyNumberFormat="1" applyFill="1" applyBorder="1" applyAlignment="1">
      <alignment horizontal="center" vertical="center" shrinkToFit="1"/>
    </xf>
    <xf numFmtId="177" fontId="0" fillId="2" borderId="135" xfId="0" applyNumberFormat="1" applyFill="1" applyBorder="1" applyAlignment="1">
      <alignment horizontal="center" vertical="center" shrinkToFit="1"/>
    </xf>
    <xf numFmtId="177" fontId="0" fillId="0" borderId="137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8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5" xfId="0" applyNumberFormat="1" applyFill="1" applyBorder="1" applyAlignment="1">
      <alignment horizontal="center" vertical="center" textRotation="255" shrinkToFit="1"/>
    </xf>
    <xf numFmtId="0" fontId="0" fillId="0" borderId="133" xfId="0" applyFill="1" applyBorder="1" applyAlignment="1">
      <alignment horizontal="center" vertical="center" textRotation="255" wrapText="1"/>
    </xf>
    <xf numFmtId="0" fontId="0" fillId="0" borderId="40" xfId="0" applyFill="1" applyBorder="1" applyAlignment="1">
      <alignment horizontal="center" vertical="center" textRotation="255" wrapText="1"/>
    </xf>
    <xf numFmtId="0" fontId="0" fillId="0" borderId="74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2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281" xfId="0" applyNumberFormat="1" applyFill="1" applyBorder="1" applyAlignment="1">
      <alignment horizontal="center" vertical="center"/>
    </xf>
    <xf numFmtId="177" fontId="0" fillId="0" borderId="282" xfId="0" applyNumberFormat="1" applyFont="1" applyFill="1" applyBorder="1" applyAlignment="1">
      <alignment horizontal="center" vertical="center"/>
    </xf>
    <xf numFmtId="177" fontId="0" fillId="0" borderId="283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vertical="center" shrinkToFit="1"/>
    </xf>
    <xf numFmtId="177" fontId="0" fillId="0" borderId="58" xfId="0" applyNumberFormat="1" applyFont="1" applyFill="1" applyBorder="1" applyAlignment="1">
      <alignment vertical="center" shrinkToFit="1"/>
    </xf>
    <xf numFmtId="177" fontId="0" fillId="0" borderId="30" xfId="0" applyNumberFormat="1" applyFont="1" applyBorder="1" applyAlignment="1">
      <alignment horizontal="center" vertical="center"/>
    </xf>
    <xf numFmtId="177" fontId="0" fillId="0" borderId="189" xfId="0" applyNumberFormat="1" applyFont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 shrinkToFit="1"/>
    </xf>
    <xf numFmtId="177" fontId="0" fillId="0" borderId="245" xfId="0" applyNumberFormat="1" applyFont="1" applyFill="1" applyBorder="1" applyAlignment="1">
      <alignment horizontal="center" vertical="center" shrinkToFit="1"/>
    </xf>
    <xf numFmtId="177" fontId="0" fillId="0" borderId="158" xfId="0" applyNumberFormat="1" applyFont="1" applyFill="1" applyBorder="1" applyAlignment="1">
      <alignment vertical="center"/>
    </xf>
    <xf numFmtId="177" fontId="0" fillId="0" borderId="165" xfId="0" applyNumberFormat="1" applyFont="1" applyFill="1" applyBorder="1" applyAlignment="1">
      <alignment vertical="center"/>
    </xf>
    <xf numFmtId="177" fontId="0" fillId="0" borderId="286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288" xfId="0" applyNumberFormat="1" applyFont="1" applyFill="1" applyBorder="1" applyAlignment="1">
      <alignment horizontal="center" vertical="center"/>
    </xf>
    <xf numFmtId="177" fontId="0" fillId="0" borderId="85" xfId="0" applyNumberForma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272" xfId="0" applyFont="1" applyFill="1" applyBorder="1" applyAlignment="1">
      <alignment vertical="center"/>
    </xf>
    <xf numFmtId="177" fontId="0" fillId="0" borderId="158" xfId="0" applyNumberFormat="1" applyFont="1" applyBorder="1" applyAlignment="1">
      <alignment vertical="center"/>
    </xf>
    <xf numFmtId="177" fontId="0" fillId="0" borderId="165" xfId="0" applyNumberFormat="1" applyFont="1" applyBorder="1" applyAlignment="1">
      <alignment vertical="center"/>
    </xf>
    <xf numFmtId="177" fontId="0" fillId="0" borderId="286" xfId="0" applyNumberFormat="1" applyFont="1" applyBorder="1" applyAlignment="1">
      <alignment vertical="center"/>
    </xf>
    <xf numFmtId="177" fontId="0" fillId="2" borderId="10" xfId="0" applyNumberFormat="1" applyFont="1" applyFill="1" applyBorder="1" applyAlignment="1">
      <alignment horizontal="right" vertical="center" shrinkToFit="1"/>
    </xf>
    <xf numFmtId="177" fontId="0" fillId="2" borderId="245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288" xfId="0" applyNumberFormat="1" applyFont="1" applyFill="1" applyBorder="1" applyAlignment="1">
      <alignment horizontal="center" vertical="center" shrinkToFit="1"/>
    </xf>
    <xf numFmtId="177" fontId="0" fillId="0" borderId="291" xfId="0" applyNumberFormat="1" applyFont="1" applyBorder="1" applyAlignment="1">
      <alignment vertical="center"/>
    </xf>
    <xf numFmtId="177" fontId="0" fillId="0" borderId="280" xfId="0" applyNumberFormat="1" applyFont="1" applyBorder="1" applyAlignment="1">
      <alignment vertical="center"/>
    </xf>
    <xf numFmtId="177" fontId="0" fillId="0" borderId="292" xfId="0" applyNumberFormat="1" applyFont="1" applyBorder="1" applyAlignment="1">
      <alignment vertical="center"/>
    </xf>
    <xf numFmtId="177" fontId="0" fillId="0" borderId="158" xfId="0" applyNumberFormat="1" applyFont="1" applyFill="1" applyBorder="1" applyAlignment="1">
      <alignment horizontal="center" vertical="center"/>
    </xf>
    <xf numFmtId="177" fontId="0" fillId="0" borderId="165" xfId="0" applyNumberFormat="1" applyFont="1" applyFill="1" applyBorder="1" applyAlignment="1">
      <alignment horizontal="center" vertical="center"/>
    </xf>
    <xf numFmtId="177" fontId="0" fillId="0" borderId="286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65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65" xfId="0" applyNumberFormat="1" applyFill="1" applyBorder="1" applyAlignment="1">
      <alignment vertical="center" shrinkToFit="1"/>
    </xf>
    <xf numFmtId="177" fontId="0" fillId="0" borderId="287" xfId="0" applyNumberFormat="1" applyBorder="1" applyAlignment="1">
      <alignment horizontal="center" vertical="center" textRotation="255" shrinkToFit="1"/>
    </xf>
    <xf numFmtId="177" fontId="0" fillId="0" borderId="289" xfId="0" applyNumberFormat="1" applyBorder="1" applyAlignment="1">
      <alignment horizontal="center" vertical="center" textRotation="255" shrinkToFit="1"/>
    </xf>
    <xf numFmtId="177" fontId="0" fillId="0" borderId="290" xfId="0" applyNumberFormat="1" applyBorder="1" applyAlignment="1">
      <alignment horizontal="center" vertical="center" textRotation="255" shrinkToFit="1"/>
    </xf>
    <xf numFmtId="177" fontId="0" fillId="0" borderId="295" xfId="0" applyNumberFormat="1" applyFont="1" applyFill="1" applyBorder="1" applyAlignment="1">
      <alignment horizontal="center" vertical="center"/>
    </xf>
    <xf numFmtId="177" fontId="0" fillId="0" borderId="296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 shrinkToFit="1"/>
    </xf>
    <xf numFmtId="177" fontId="0" fillId="0" borderId="58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3" xfId="0" applyNumberFormat="1" applyFont="1" applyBorder="1" applyAlignment="1">
      <alignment vertical="center"/>
    </xf>
    <xf numFmtId="177" fontId="0" fillId="0" borderId="131" xfId="0" applyNumberFormat="1" applyFont="1" applyBorder="1" applyAlignment="1">
      <alignment vertical="center"/>
    </xf>
    <xf numFmtId="177" fontId="0" fillId="0" borderId="145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7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5" xfId="0" applyNumberFormat="1" applyFill="1" applyBorder="1" applyAlignment="1">
      <alignment vertical="center" shrinkToFit="1"/>
    </xf>
    <xf numFmtId="0" fontId="0" fillId="0" borderId="72" xfId="0" applyFont="1" applyFill="1" applyBorder="1" applyAlignment="1">
      <alignment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7" xfId="0" applyNumberFormat="1" applyFont="1" applyFill="1" applyBorder="1" applyAlignment="1">
      <alignment horizontal="right" vertical="center" shrinkToFit="1"/>
    </xf>
    <xf numFmtId="177" fontId="0" fillId="0" borderId="125" xfId="0" applyNumberFormat="1" applyBorder="1" applyAlignment="1">
      <alignment horizontal="center" vertical="center" textRotation="255" shrinkToFit="1"/>
    </xf>
    <xf numFmtId="177" fontId="0" fillId="0" borderId="54" xfId="0" applyNumberFormat="1" applyBorder="1" applyAlignment="1">
      <alignment horizontal="center" vertical="center" textRotation="255" shrinkToFit="1"/>
    </xf>
    <xf numFmtId="177" fontId="0" fillId="0" borderId="29" xfId="0" applyNumberFormat="1" applyBorder="1" applyAlignment="1">
      <alignment horizontal="center" vertical="center" textRotation="255" shrinkToFit="1"/>
    </xf>
    <xf numFmtId="177" fontId="0" fillId="0" borderId="107" xfId="0" applyNumberFormat="1" applyFont="1" applyFill="1" applyBorder="1" applyAlignment="1">
      <alignment horizontal="center" vertical="center" shrinkToFit="1"/>
    </xf>
    <xf numFmtId="177" fontId="0" fillId="0" borderId="140" xfId="0" applyNumberFormat="1" applyFont="1" applyFill="1" applyBorder="1" applyAlignment="1">
      <alignment horizontal="center" vertical="center" shrinkToFit="1"/>
    </xf>
    <xf numFmtId="177" fontId="0" fillId="0" borderId="285" xfId="0" applyNumberFormat="1" applyFont="1" applyFill="1" applyBorder="1" applyAlignment="1">
      <alignment horizontal="center" vertical="center" shrinkToFit="1"/>
    </xf>
    <xf numFmtId="177" fontId="0" fillId="0" borderId="158" xfId="0" applyNumberFormat="1" applyFont="1" applyFill="1" applyBorder="1" applyAlignment="1">
      <alignment vertical="center" shrinkToFit="1"/>
    </xf>
    <xf numFmtId="177" fontId="0" fillId="0" borderId="286" xfId="0" applyNumberFormat="1" applyFont="1" applyFill="1" applyBorder="1" applyAlignment="1">
      <alignment vertical="center" shrinkToFit="1"/>
    </xf>
    <xf numFmtId="177" fontId="0" fillId="2" borderId="223" xfId="0" applyNumberFormat="1" applyFont="1" applyFill="1" applyBorder="1" applyAlignment="1">
      <alignment horizontal="right" vertical="center" shrinkToFit="1"/>
    </xf>
    <xf numFmtId="177" fontId="0" fillId="2" borderId="246" xfId="0" applyNumberFormat="1" applyFont="1" applyFill="1" applyBorder="1" applyAlignment="1">
      <alignment horizontal="right" vertical="center" shrinkToFit="1"/>
    </xf>
    <xf numFmtId="177" fontId="0" fillId="0" borderId="195" xfId="0" applyNumberFormat="1" applyFont="1" applyFill="1" applyBorder="1" applyAlignment="1">
      <alignment vertical="center" shrinkToFit="1"/>
    </xf>
    <xf numFmtId="177" fontId="0" fillId="0" borderId="261" xfId="3" applyNumberFormat="1" applyFont="1" applyBorder="1" applyAlignment="1">
      <alignment horizontal="center" vertical="center"/>
    </xf>
    <xf numFmtId="177" fontId="0" fillId="0" borderId="260" xfId="3" applyNumberFormat="1" applyFont="1" applyBorder="1" applyAlignment="1">
      <alignment horizontal="center" vertical="center"/>
    </xf>
    <xf numFmtId="177" fontId="0" fillId="0" borderId="262" xfId="3" applyNumberFormat="1" applyFont="1" applyBorder="1" applyAlignment="1">
      <alignment horizontal="center" vertical="center"/>
    </xf>
    <xf numFmtId="177" fontId="0" fillId="0" borderId="235" xfId="0" applyNumberFormat="1" applyBorder="1" applyAlignment="1">
      <alignment horizontal="center" vertical="center" textRotation="255" shrinkToFit="1"/>
    </xf>
    <xf numFmtId="177" fontId="0" fillId="0" borderId="258" xfId="0" applyNumberFormat="1" applyBorder="1" applyAlignment="1">
      <alignment horizontal="center" vertical="center" textRotation="255" shrinkToFit="1"/>
    </xf>
    <xf numFmtId="0" fontId="0" fillId="0" borderId="30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241" xfId="0" applyFont="1" applyBorder="1" applyAlignment="1">
      <alignment horizontal="left" vertical="center"/>
    </xf>
    <xf numFmtId="0" fontId="0" fillId="6" borderId="255" xfId="0" applyFill="1" applyBorder="1" applyAlignment="1">
      <alignment horizontal="left" vertical="center"/>
    </xf>
    <xf numFmtId="0" fontId="0" fillId="6" borderId="256" xfId="0" applyFill="1" applyBorder="1" applyAlignment="1">
      <alignment horizontal="left" vertical="center"/>
    </xf>
    <xf numFmtId="0" fontId="0" fillId="6" borderId="257" xfId="0" applyFill="1" applyBorder="1" applyAlignment="1">
      <alignment horizontal="left" vertical="center"/>
    </xf>
    <xf numFmtId="0" fontId="0" fillId="0" borderId="242" xfId="0" applyFont="1" applyFill="1" applyBorder="1" applyAlignment="1">
      <alignment horizontal="left" vertical="center"/>
    </xf>
    <xf numFmtId="0" fontId="0" fillId="0" borderId="243" xfId="0" applyFont="1" applyFill="1" applyBorder="1" applyAlignment="1">
      <alignment horizontal="left" vertical="center"/>
    </xf>
    <xf numFmtId="0" fontId="0" fillId="0" borderId="244" xfId="0" applyFont="1" applyFill="1" applyBorder="1" applyAlignment="1">
      <alignment horizontal="left" vertical="center"/>
    </xf>
    <xf numFmtId="177" fontId="0" fillId="0" borderId="34" xfId="3" applyNumberFormat="1" applyFont="1" applyBorder="1" applyAlignment="1">
      <alignment horizontal="center" vertical="center" shrinkToFit="1"/>
    </xf>
    <xf numFmtId="177" fontId="0" fillId="0" borderId="150" xfId="3" applyNumberFormat="1" applyFont="1" applyBorder="1" applyAlignment="1">
      <alignment horizontal="center" vertical="center" textRotation="255" shrinkToFit="1"/>
    </xf>
    <xf numFmtId="177" fontId="0" fillId="0" borderId="95" xfId="3" applyNumberFormat="1" applyFont="1" applyBorder="1" applyAlignment="1">
      <alignment horizontal="center" vertical="center" textRotation="255" shrinkToFit="1"/>
    </xf>
    <xf numFmtId="177" fontId="0" fillId="0" borderId="147" xfId="3" applyNumberFormat="1" applyFont="1" applyBorder="1" applyAlignment="1">
      <alignment horizontal="center" vertical="center" textRotation="255" shrinkToFit="1"/>
    </xf>
    <xf numFmtId="176" fontId="0" fillId="0" borderId="153" xfId="3" applyNumberFormat="1" applyFont="1" applyFill="1" applyBorder="1" applyAlignment="1">
      <alignment vertical="center" shrinkToFit="1"/>
    </xf>
    <xf numFmtId="176" fontId="0" fillId="0" borderId="154" xfId="3" applyNumberFormat="1" applyFont="1" applyFill="1" applyBorder="1" applyAlignment="1">
      <alignment vertical="center" shrinkToFit="1"/>
    </xf>
    <xf numFmtId="176" fontId="0" fillId="0" borderId="30" xfId="3" applyNumberFormat="1" applyFont="1" applyFill="1" applyBorder="1" applyAlignment="1">
      <alignment vertical="center" shrinkToFit="1"/>
    </xf>
    <xf numFmtId="176" fontId="0" fillId="0" borderId="37" xfId="3" applyNumberFormat="1" applyFont="1" applyFill="1" applyBorder="1" applyAlignment="1">
      <alignment vertical="center" shrinkToFit="1"/>
    </xf>
    <xf numFmtId="176" fontId="0" fillId="0" borderId="30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2" borderId="38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6" fontId="0" fillId="2" borderId="49" xfId="0" applyNumberFormat="1" applyFont="1" applyFill="1" applyBorder="1" applyAlignment="1">
      <alignment vertical="center" shrinkToFit="1"/>
    </xf>
    <xf numFmtId="176" fontId="0" fillId="0" borderId="49" xfId="0" applyNumberFormat="1" applyFont="1" applyBorder="1" applyAlignment="1">
      <alignment vertical="center"/>
    </xf>
    <xf numFmtId="176" fontId="0" fillId="0" borderId="151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textRotation="255" shrinkToFit="1"/>
    </xf>
    <xf numFmtId="177" fontId="0" fillId="0" borderId="31" xfId="3" applyNumberFormat="1" applyFont="1" applyBorder="1" applyAlignment="1">
      <alignment horizontal="center" vertical="center" shrinkToFit="1"/>
    </xf>
    <xf numFmtId="177" fontId="0" fillId="0" borderId="61" xfId="3" applyNumberFormat="1" applyFont="1" applyBorder="1" applyAlignment="1">
      <alignment horizontal="center" vertical="center" shrinkToFit="1"/>
    </xf>
    <xf numFmtId="177" fontId="0" fillId="2" borderId="80" xfId="0" applyNumberFormat="1" applyFont="1" applyFill="1" applyBorder="1" applyAlignment="1">
      <alignment horizontal="center" vertical="center" shrinkToFit="1"/>
    </xf>
    <xf numFmtId="177" fontId="0" fillId="2" borderId="81" xfId="0" applyNumberFormat="1" applyFont="1" applyFill="1" applyBorder="1" applyAlignment="1">
      <alignment horizontal="center" vertical="center" shrinkToFit="1"/>
    </xf>
    <xf numFmtId="0" fontId="0" fillId="0" borderId="102" xfId="0" applyFont="1" applyBorder="1">
      <alignment vertical="center"/>
    </xf>
    <xf numFmtId="0" fontId="0" fillId="0" borderId="156" xfId="0" applyFont="1" applyBorder="1">
      <alignment vertical="center"/>
    </xf>
    <xf numFmtId="176" fontId="0" fillId="2" borderId="123" xfId="0" applyNumberFormat="1" applyFont="1" applyFill="1" applyBorder="1" applyAlignment="1">
      <alignment horizontal="center" vertical="center" shrinkToFit="1"/>
    </xf>
    <xf numFmtId="176" fontId="0" fillId="2" borderId="81" xfId="0" applyNumberFormat="1" applyFont="1" applyFill="1" applyBorder="1" applyAlignment="1">
      <alignment horizontal="center" vertical="center" shrinkToFit="1"/>
    </xf>
    <xf numFmtId="176" fontId="0" fillId="0" borderId="125" xfId="0" applyNumberFormat="1" applyFont="1" applyBorder="1" applyAlignment="1">
      <alignment horizontal="center" vertical="center" textRotation="255" shrinkToFit="1"/>
    </xf>
    <xf numFmtId="176" fontId="0" fillId="0" borderId="29" xfId="0" applyNumberFormat="1" applyFont="1" applyBorder="1" applyAlignment="1">
      <alignment horizontal="center" vertical="center" textRotation="255" shrinkToFit="1"/>
    </xf>
    <xf numFmtId="176" fontId="0" fillId="0" borderId="120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8" xfId="0" applyNumberFormat="1" applyFont="1" applyBorder="1" applyAlignment="1">
      <alignment horizontal="center" vertical="center" shrinkToFit="1"/>
    </xf>
    <xf numFmtId="177" fontId="0" fillId="2" borderId="123" xfId="0" applyNumberFormat="1" applyFont="1" applyFill="1" applyBorder="1" applyAlignment="1">
      <alignment horizontal="center" vertical="center" shrinkToFit="1"/>
    </xf>
    <xf numFmtId="176" fontId="0" fillId="0" borderId="126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03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39" xfId="0" applyNumberFormat="1" applyFont="1" applyBorder="1" applyAlignment="1">
      <alignment horizontal="center" vertical="center" textRotation="255" shrinkToFit="1"/>
    </xf>
    <xf numFmtId="177" fontId="1" fillId="2" borderId="159" xfId="0" applyNumberFormat="1" applyFont="1" applyFill="1" applyBorder="1" applyAlignment="1">
      <alignment horizontal="center" vertical="center" shrinkToFit="1"/>
    </xf>
    <xf numFmtId="177" fontId="1" fillId="2" borderId="160" xfId="0" applyNumberFormat="1" applyFont="1" applyFill="1" applyBorder="1" applyAlignment="1">
      <alignment horizontal="center" vertical="center" shrinkToFit="1"/>
    </xf>
    <xf numFmtId="3" fontId="0" fillId="0" borderId="50" xfId="5" applyNumberFormat="1" applyFont="1" applyFill="1" applyBorder="1" applyAlignment="1">
      <alignment horizontal="center" vertical="center" shrinkToFit="1"/>
    </xf>
    <xf numFmtId="3" fontId="0" fillId="0" borderId="40" xfId="5" applyNumberFormat="1" applyFont="1" applyFill="1" applyBorder="1" applyAlignment="1">
      <alignment horizontal="center" vertical="center" shrinkToFit="1"/>
    </xf>
    <xf numFmtId="3" fontId="0" fillId="0" borderId="129" xfId="5" applyNumberFormat="1" applyFont="1" applyFill="1" applyBorder="1" applyAlignment="1">
      <alignment horizontal="center" vertical="center" shrinkToFit="1"/>
    </xf>
    <xf numFmtId="177" fontId="0" fillId="0" borderId="163" xfId="3" applyNumberFormat="1" applyFont="1" applyBorder="1" applyAlignment="1">
      <alignment horizontal="center" vertical="center" shrinkToFit="1"/>
    </xf>
    <xf numFmtId="177" fontId="0" fillId="0" borderId="102" xfId="3" applyNumberFormat="1" applyFont="1" applyBorder="1" applyAlignment="1">
      <alignment horizontal="center" vertical="center" shrinkToFit="1"/>
    </xf>
    <xf numFmtId="177" fontId="0" fillId="0" borderId="164" xfId="3" applyNumberFormat="1" applyFont="1" applyBorder="1" applyAlignment="1">
      <alignment horizontal="center" vertical="center" shrinkToFit="1"/>
    </xf>
    <xf numFmtId="177" fontId="0" fillId="0" borderId="147" xfId="3" applyNumberFormat="1" applyFont="1" applyBorder="1" applyAlignment="1">
      <alignment horizontal="center" vertical="center" shrinkToFit="1"/>
    </xf>
    <xf numFmtId="177" fontId="0" fillId="0" borderId="156" xfId="3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9528</xdr:colOff>
      <xdr:row>25</xdr:row>
      <xdr:rowOff>0</xdr:rowOff>
    </xdr:from>
    <xdr:to>
      <xdr:col>27</xdr:col>
      <xdr:colOff>13747</xdr:colOff>
      <xdr:row>26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23812</xdr:colOff>
      <xdr:row>18</xdr:row>
      <xdr:rowOff>238126</xdr:rowOff>
    </xdr:from>
    <xdr:to>
      <xdr:col>12</xdr:col>
      <xdr:colOff>468</xdr:colOff>
      <xdr:row>19</xdr:row>
      <xdr:rowOff>240095</xdr:rowOff>
    </xdr:to>
    <xdr:sp macro="" textlink="">
      <xdr:nvSpPr>
        <xdr:cNvPr id="3" name="Rectangle 8" descr="10%"/>
        <xdr:cNvSpPr>
          <a:spLocks noChangeArrowheads="1"/>
        </xdr:cNvSpPr>
      </xdr:nvSpPr>
      <xdr:spPr bwMode="auto">
        <a:xfrm>
          <a:off x="3786187" y="4786314"/>
          <a:ext cx="1584000" cy="2520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11908</xdr:colOff>
      <xdr:row>15</xdr:row>
      <xdr:rowOff>11907</xdr:rowOff>
    </xdr:from>
    <xdr:to>
      <xdr:col>29</xdr:col>
      <xdr:colOff>18096</xdr:colOff>
      <xdr:row>16</xdr:row>
      <xdr:rowOff>0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9048752" y="3810001"/>
          <a:ext cx="792000" cy="238124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857252</xdr:colOff>
      <xdr:row>25</xdr:row>
      <xdr:rowOff>1</xdr:rowOff>
    </xdr:from>
    <xdr:to>
      <xdr:col>3</xdr:col>
      <xdr:colOff>247989</xdr:colOff>
      <xdr:row>25</xdr:row>
      <xdr:rowOff>212438</xdr:rowOff>
    </xdr:to>
    <xdr:pic>
      <xdr:nvPicPr>
        <xdr:cNvPr id="8" name="Picture 23" descr="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721" y="4298157"/>
          <a:ext cx="271799" cy="21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11906</xdr:colOff>
      <xdr:row>13</xdr:row>
      <xdr:rowOff>0</xdr:rowOff>
    </xdr:from>
    <xdr:to>
      <xdr:col>25</xdr:col>
      <xdr:colOff>250219</xdr:colOff>
      <xdr:row>14</xdr:row>
      <xdr:rowOff>1968</xdr:rowOff>
    </xdr:to>
    <xdr:sp macro="" textlink="">
      <xdr:nvSpPr>
        <xdr:cNvPr id="9" name="Rectangle 8" descr="10%"/>
        <xdr:cNvSpPr>
          <a:spLocks noChangeArrowheads="1"/>
        </xdr:cNvSpPr>
      </xdr:nvSpPr>
      <xdr:spPr bwMode="auto">
        <a:xfrm>
          <a:off x="7477125" y="3298031"/>
          <a:ext cx="1548000" cy="2520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11906</xdr:colOff>
      <xdr:row>12</xdr:row>
      <xdr:rowOff>130966</xdr:rowOff>
    </xdr:from>
    <xdr:to>
      <xdr:col>22</xdr:col>
      <xdr:colOff>14343</xdr:colOff>
      <xdr:row>12</xdr:row>
      <xdr:rowOff>130966</xdr:rowOff>
    </xdr:to>
    <xdr:sp macro="" textlink="">
      <xdr:nvSpPr>
        <xdr:cNvPr id="11" name="Line 36"/>
        <xdr:cNvSpPr>
          <a:spLocks noChangeShapeType="1"/>
        </xdr:cNvSpPr>
      </xdr:nvSpPr>
      <xdr:spPr bwMode="auto">
        <a:xfrm>
          <a:off x="6167437" y="3178966"/>
          <a:ext cx="1836000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11904</xdr:colOff>
      <xdr:row>14</xdr:row>
      <xdr:rowOff>130971</xdr:rowOff>
    </xdr:from>
    <xdr:to>
      <xdr:col>25</xdr:col>
      <xdr:colOff>1967</xdr:colOff>
      <xdr:row>14</xdr:row>
      <xdr:rowOff>130971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>
          <a:off x="8524873" y="3679034"/>
          <a:ext cx="252000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11906</xdr:colOff>
      <xdr:row>18</xdr:row>
      <xdr:rowOff>142875</xdr:rowOff>
    </xdr:from>
    <xdr:to>
      <xdr:col>35</xdr:col>
      <xdr:colOff>1969</xdr:colOff>
      <xdr:row>18</xdr:row>
      <xdr:rowOff>142875</xdr:rowOff>
    </xdr:to>
    <xdr:sp macro="" textlink="">
      <xdr:nvSpPr>
        <xdr:cNvPr id="15" name="Line 36"/>
        <xdr:cNvSpPr>
          <a:spLocks noChangeShapeType="1"/>
        </xdr:cNvSpPr>
      </xdr:nvSpPr>
      <xdr:spPr bwMode="auto">
        <a:xfrm>
          <a:off x="11144250" y="4691063"/>
          <a:ext cx="252000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261933</xdr:colOff>
      <xdr:row>20</xdr:row>
      <xdr:rowOff>142882</xdr:rowOff>
    </xdr:from>
    <xdr:to>
      <xdr:col>39</xdr:col>
      <xdr:colOff>26058</xdr:colOff>
      <xdr:row>20</xdr:row>
      <xdr:rowOff>142882</xdr:rowOff>
    </xdr:to>
    <xdr:sp macro="" textlink="">
      <xdr:nvSpPr>
        <xdr:cNvPr id="23" name="Line 36"/>
        <xdr:cNvSpPr>
          <a:spLocks noChangeShapeType="1"/>
        </xdr:cNvSpPr>
      </xdr:nvSpPr>
      <xdr:spPr bwMode="auto">
        <a:xfrm>
          <a:off x="12180089" y="5191132"/>
          <a:ext cx="288000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261937</xdr:colOff>
      <xdr:row>16</xdr:row>
      <xdr:rowOff>250029</xdr:rowOff>
    </xdr:from>
    <xdr:to>
      <xdr:col>41</xdr:col>
      <xdr:colOff>250687</xdr:colOff>
      <xdr:row>17</xdr:row>
      <xdr:rowOff>250030</xdr:rowOff>
    </xdr:to>
    <xdr:sp macro="" textlink="">
      <xdr:nvSpPr>
        <xdr:cNvPr id="24" name="Rectangle 8" descr="10%"/>
        <xdr:cNvSpPr>
          <a:spLocks noChangeArrowheads="1"/>
        </xdr:cNvSpPr>
      </xdr:nvSpPr>
      <xdr:spPr bwMode="auto">
        <a:xfrm>
          <a:off x="10084593" y="4298154"/>
          <a:ext cx="3132000" cy="250032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11206</xdr:colOff>
      <xdr:row>21</xdr:row>
      <xdr:rowOff>0</xdr:rowOff>
    </xdr:from>
    <xdr:to>
      <xdr:col>19</xdr:col>
      <xdr:colOff>254438</xdr:colOff>
      <xdr:row>21</xdr:row>
      <xdr:rowOff>241789</xdr:rowOff>
    </xdr:to>
    <xdr:sp macro="" textlink="">
      <xdr:nvSpPr>
        <xdr:cNvPr id="25" name="Rectangle 8" descr="10%"/>
        <xdr:cNvSpPr>
          <a:spLocks noChangeArrowheads="1"/>
        </xdr:cNvSpPr>
      </xdr:nvSpPr>
      <xdr:spPr bwMode="auto">
        <a:xfrm>
          <a:off x="5154706" y="5255559"/>
          <a:ext cx="2394761" cy="241789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11906</xdr:colOff>
      <xdr:row>23</xdr:row>
      <xdr:rowOff>0</xdr:rowOff>
    </xdr:from>
    <xdr:to>
      <xdr:col>21</xdr:col>
      <xdr:colOff>1969</xdr:colOff>
      <xdr:row>23</xdr:row>
      <xdr:rowOff>238126</xdr:rowOff>
    </xdr:to>
    <xdr:sp macro="" textlink="">
      <xdr:nvSpPr>
        <xdr:cNvPr id="26" name="Rectangle 8" descr="10%"/>
        <xdr:cNvSpPr>
          <a:spLocks noChangeArrowheads="1"/>
        </xdr:cNvSpPr>
      </xdr:nvSpPr>
      <xdr:spPr bwMode="auto">
        <a:xfrm>
          <a:off x="7477125" y="5548313"/>
          <a:ext cx="252000" cy="238126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0</xdr:colOff>
      <xdr:row>16</xdr:row>
      <xdr:rowOff>130969</xdr:rowOff>
    </xdr:from>
    <xdr:to>
      <xdr:col>33</xdr:col>
      <xdr:colOff>22313</xdr:colOff>
      <xdr:row>16</xdr:row>
      <xdr:rowOff>130969</xdr:rowOff>
    </xdr:to>
    <xdr:sp macro="" textlink="">
      <xdr:nvSpPr>
        <xdr:cNvPr id="27" name="Line 36"/>
        <xdr:cNvSpPr>
          <a:spLocks noChangeShapeType="1"/>
        </xdr:cNvSpPr>
      </xdr:nvSpPr>
      <xdr:spPr bwMode="auto">
        <a:xfrm>
          <a:off x="9560719" y="4179094"/>
          <a:ext cx="1332000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40</xdr:col>
      <xdr:colOff>238126</xdr:colOff>
      <xdr:row>18</xdr:row>
      <xdr:rowOff>23812</xdr:rowOff>
    </xdr:from>
    <xdr:to>
      <xdr:col>41</xdr:col>
      <xdr:colOff>247988</xdr:colOff>
      <xdr:row>18</xdr:row>
      <xdr:rowOff>236249</xdr:rowOff>
    </xdr:to>
    <xdr:pic>
      <xdr:nvPicPr>
        <xdr:cNvPr id="10" name="Picture 23" descr="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2095" y="4572000"/>
          <a:ext cx="271799" cy="21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11907</xdr:colOff>
      <xdr:row>23</xdr:row>
      <xdr:rowOff>23811</xdr:rowOff>
    </xdr:from>
    <xdr:to>
      <xdr:col>16</xdr:col>
      <xdr:colOff>21768</xdr:colOff>
      <xdr:row>23</xdr:row>
      <xdr:rowOff>236248</xdr:rowOff>
    </xdr:to>
    <xdr:pic>
      <xdr:nvPicPr>
        <xdr:cNvPr id="28" name="Picture 23" descr="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38" y="5572124"/>
          <a:ext cx="271799" cy="21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178594</xdr:colOff>
      <xdr:row>23</xdr:row>
      <xdr:rowOff>130969</xdr:rowOff>
    </xdr:from>
    <xdr:to>
      <xdr:col>34</xdr:col>
      <xdr:colOff>60656</xdr:colOff>
      <xdr:row>23</xdr:row>
      <xdr:rowOff>130969</xdr:rowOff>
    </xdr:to>
    <xdr:sp macro="" textlink="">
      <xdr:nvSpPr>
        <xdr:cNvPr id="29" name="Line 36"/>
        <xdr:cNvSpPr>
          <a:spLocks noChangeShapeType="1"/>
        </xdr:cNvSpPr>
      </xdr:nvSpPr>
      <xdr:spPr bwMode="auto">
        <a:xfrm>
          <a:off x="11049000" y="5679282"/>
          <a:ext cx="144000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178594</xdr:colOff>
      <xdr:row>22</xdr:row>
      <xdr:rowOff>130969</xdr:rowOff>
    </xdr:from>
    <xdr:to>
      <xdr:col>34</xdr:col>
      <xdr:colOff>60656</xdr:colOff>
      <xdr:row>22</xdr:row>
      <xdr:rowOff>130969</xdr:rowOff>
    </xdr:to>
    <xdr:sp macro="" textlink="">
      <xdr:nvSpPr>
        <xdr:cNvPr id="18" name="Line 36"/>
        <xdr:cNvSpPr>
          <a:spLocks noChangeShapeType="1"/>
        </xdr:cNvSpPr>
      </xdr:nvSpPr>
      <xdr:spPr bwMode="auto">
        <a:xfrm>
          <a:off x="11103036" y="5933892"/>
          <a:ext cx="145832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11906</xdr:colOff>
      <xdr:row>22</xdr:row>
      <xdr:rowOff>7327</xdr:rowOff>
    </xdr:from>
    <xdr:to>
      <xdr:col>21</xdr:col>
      <xdr:colOff>1969</xdr:colOff>
      <xdr:row>22</xdr:row>
      <xdr:rowOff>245453</xdr:rowOff>
    </xdr:to>
    <xdr:sp macro="" textlink="">
      <xdr:nvSpPr>
        <xdr:cNvPr id="19" name="Rectangle 8" descr="10%"/>
        <xdr:cNvSpPr>
          <a:spLocks noChangeArrowheads="1"/>
        </xdr:cNvSpPr>
      </xdr:nvSpPr>
      <xdr:spPr bwMode="auto">
        <a:xfrm>
          <a:off x="7507348" y="5561135"/>
          <a:ext cx="253833" cy="238126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7215</xdr:colOff>
      <xdr:row>39</xdr:row>
      <xdr:rowOff>82838</xdr:rowOff>
    </xdr:from>
    <xdr:to>
      <xdr:col>30</xdr:col>
      <xdr:colOff>50549</xdr:colOff>
      <xdr:row>39</xdr:row>
      <xdr:rowOff>82838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2283882" y="6739755"/>
          <a:ext cx="2160000" cy="0"/>
        </a:xfrm>
        <a:prstGeom prst="line">
          <a:avLst/>
        </a:pr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400048</xdr:colOff>
      <xdr:row>5</xdr:row>
      <xdr:rowOff>101599</xdr:rowOff>
    </xdr:from>
    <xdr:to>
      <xdr:col>18</xdr:col>
      <xdr:colOff>418348</xdr:colOff>
      <xdr:row>5</xdr:row>
      <xdr:rowOff>101599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V="1">
          <a:off x="6715123" y="968374"/>
          <a:ext cx="2952000" cy="0"/>
        </a:xfrm>
        <a:prstGeom prst="line">
          <a:avLst/>
        </a:pr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9236</xdr:colOff>
      <xdr:row>57</xdr:row>
      <xdr:rowOff>168275</xdr:rowOff>
    </xdr:from>
    <xdr:to>
      <xdr:col>9</xdr:col>
      <xdr:colOff>12411</xdr:colOff>
      <xdr:row>58</xdr:row>
      <xdr:rowOff>158751</xdr:rowOff>
    </xdr:to>
    <xdr:sp macro="" textlink="">
      <xdr:nvSpPr>
        <xdr:cNvPr id="8" name="Rectangle 1" descr="10%"/>
        <xdr:cNvSpPr>
          <a:spLocks noChangeArrowheads="1"/>
        </xdr:cNvSpPr>
      </xdr:nvSpPr>
      <xdr:spPr bwMode="auto">
        <a:xfrm>
          <a:off x="2977861" y="10121900"/>
          <a:ext cx="2479675" cy="165101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127863</xdr:colOff>
      <xdr:row>56</xdr:row>
      <xdr:rowOff>83126</xdr:rowOff>
    </xdr:from>
    <xdr:to>
      <xdr:col>31</xdr:col>
      <xdr:colOff>360797</xdr:colOff>
      <xdr:row>56</xdr:row>
      <xdr:rowOff>83126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4944530" y="9639876"/>
          <a:ext cx="23293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371475</xdr:colOff>
      <xdr:row>73</xdr:row>
      <xdr:rowOff>99489</xdr:rowOff>
    </xdr:from>
    <xdr:to>
      <xdr:col>36</xdr:col>
      <xdr:colOff>75641</xdr:colOff>
      <xdr:row>73</xdr:row>
      <xdr:rowOff>99489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 flipV="1">
          <a:off x="16325850" y="12701064"/>
          <a:ext cx="54236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407459</xdr:colOff>
      <xdr:row>40</xdr:row>
      <xdr:rowOff>158751</xdr:rowOff>
    </xdr:from>
    <xdr:to>
      <xdr:col>38</xdr:col>
      <xdr:colOff>423332</xdr:colOff>
      <xdr:row>42</xdr:row>
      <xdr:rowOff>2</xdr:rowOff>
    </xdr:to>
    <xdr:sp macro="" textlink="">
      <xdr:nvSpPr>
        <xdr:cNvPr id="14" name="Rectangle 1" descr="10%"/>
        <xdr:cNvSpPr>
          <a:spLocks noChangeArrowheads="1"/>
        </xdr:cNvSpPr>
      </xdr:nvSpPr>
      <xdr:spPr bwMode="auto">
        <a:xfrm>
          <a:off x="13107459" y="6985001"/>
          <a:ext cx="5095873" cy="179918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386844</xdr:colOff>
      <xdr:row>91</xdr:row>
      <xdr:rowOff>148167</xdr:rowOff>
    </xdr:from>
    <xdr:to>
      <xdr:col>18</xdr:col>
      <xdr:colOff>6045</xdr:colOff>
      <xdr:row>92</xdr:row>
      <xdr:rowOff>161913</xdr:rowOff>
    </xdr:to>
    <xdr:sp macro="" textlink="">
      <xdr:nvSpPr>
        <xdr:cNvPr id="15" name="Rectangle 1" descr="10%"/>
        <xdr:cNvSpPr>
          <a:spLocks noChangeArrowheads="1"/>
        </xdr:cNvSpPr>
      </xdr:nvSpPr>
      <xdr:spPr bwMode="auto">
        <a:xfrm>
          <a:off x="8721219" y="16039042"/>
          <a:ext cx="444701" cy="188371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288342</xdr:colOff>
      <xdr:row>90</xdr:row>
      <xdr:rowOff>92079</xdr:rowOff>
    </xdr:from>
    <xdr:to>
      <xdr:col>31</xdr:col>
      <xdr:colOff>97942</xdr:colOff>
      <xdr:row>90</xdr:row>
      <xdr:rowOff>95254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 flipV="1">
          <a:off x="14681675" y="15448496"/>
          <a:ext cx="232934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409575</xdr:colOff>
      <xdr:row>74</xdr:row>
      <xdr:rowOff>123826</xdr:rowOff>
    </xdr:from>
    <xdr:to>
      <xdr:col>16</xdr:col>
      <xdr:colOff>400050</xdr:colOff>
      <xdr:row>75</xdr:row>
      <xdr:rowOff>163364</xdr:rowOff>
    </xdr:to>
    <xdr:sp macro="" textlink="">
      <xdr:nvSpPr>
        <xdr:cNvPr id="18" name="Rectangle 1" descr="10%"/>
        <xdr:cNvSpPr>
          <a:spLocks noChangeArrowheads="1"/>
        </xdr:cNvSpPr>
      </xdr:nvSpPr>
      <xdr:spPr bwMode="auto">
        <a:xfrm>
          <a:off x="5048250" y="12896851"/>
          <a:ext cx="3762375" cy="210988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19048</xdr:colOff>
      <xdr:row>6</xdr:row>
      <xdr:rowOff>161925</xdr:rowOff>
    </xdr:from>
    <xdr:to>
      <xdr:col>22</xdr:col>
      <xdr:colOff>419099</xdr:colOff>
      <xdr:row>7</xdr:row>
      <xdr:rowOff>161925</xdr:rowOff>
    </xdr:to>
    <xdr:sp macro="" textlink="">
      <xdr:nvSpPr>
        <xdr:cNvPr id="5" name="Rectangle 1" descr="10%"/>
        <xdr:cNvSpPr>
          <a:spLocks noChangeArrowheads="1"/>
        </xdr:cNvSpPr>
      </xdr:nvSpPr>
      <xdr:spPr bwMode="auto">
        <a:xfrm>
          <a:off x="8848723" y="1200150"/>
          <a:ext cx="2495551" cy="1714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363009</xdr:colOff>
      <xdr:row>22</xdr:row>
      <xdr:rowOff>93134</xdr:rowOff>
    </xdr:from>
    <xdr:to>
      <xdr:col>22</xdr:col>
      <xdr:colOff>92342</xdr:colOff>
      <xdr:row>22</xdr:row>
      <xdr:rowOff>93134</xdr:rowOff>
    </xdr:to>
    <xdr:sp macro="" textlink="">
      <xdr:nvSpPr>
        <xdr:cNvPr id="19" name="Line 4"/>
        <xdr:cNvSpPr>
          <a:spLocks noChangeShapeType="1"/>
        </xdr:cNvSpPr>
      </xdr:nvSpPr>
      <xdr:spPr bwMode="auto">
        <a:xfrm flipV="1">
          <a:off x="10523009" y="3850217"/>
          <a:ext cx="576000" cy="0"/>
        </a:xfrm>
        <a:prstGeom prst="line">
          <a:avLst/>
        </a:pr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40217</xdr:colOff>
      <xdr:row>23</xdr:row>
      <xdr:rowOff>148165</xdr:rowOff>
    </xdr:from>
    <xdr:to>
      <xdr:col>26</xdr:col>
      <xdr:colOff>10583</xdr:colOff>
      <xdr:row>24</xdr:row>
      <xdr:rowOff>162309</xdr:rowOff>
    </xdr:to>
    <xdr:sp macro="" textlink="">
      <xdr:nvSpPr>
        <xdr:cNvPr id="22" name="Rectangle 1" descr="10%"/>
        <xdr:cNvSpPr>
          <a:spLocks noChangeArrowheads="1"/>
        </xdr:cNvSpPr>
      </xdr:nvSpPr>
      <xdr:spPr bwMode="auto">
        <a:xfrm>
          <a:off x="11470217" y="4074582"/>
          <a:ext cx="1240366" cy="183477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131059</xdr:colOff>
      <xdr:row>5</xdr:row>
      <xdr:rowOff>142872</xdr:rowOff>
    </xdr:from>
    <xdr:to>
      <xdr:col>18</xdr:col>
      <xdr:colOff>404996</xdr:colOff>
      <xdr:row>5</xdr:row>
      <xdr:rowOff>142872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6191340" y="1381122"/>
          <a:ext cx="306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28904</xdr:colOff>
      <xdr:row>7</xdr:row>
      <xdr:rowOff>17460</xdr:rowOff>
    </xdr:from>
    <xdr:to>
      <xdr:col>22</xdr:col>
      <xdr:colOff>231311</xdr:colOff>
      <xdr:row>7</xdr:row>
      <xdr:rowOff>233460</xdr:rowOff>
    </xdr:to>
    <xdr:sp macro="" textlink="">
      <xdr:nvSpPr>
        <xdr:cNvPr id="13" name="Rectangle 1" descr="10%"/>
        <xdr:cNvSpPr>
          <a:spLocks noChangeArrowheads="1"/>
        </xdr:cNvSpPr>
      </xdr:nvSpPr>
      <xdr:spPr bwMode="auto">
        <a:xfrm>
          <a:off x="8410904" y="1755773"/>
          <a:ext cx="2524126" cy="2160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19136</xdr:colOff>
      <xdr:row>24</xdr:row>
      <xdr:rowOff>23809</xdr:rowOff>
    </xdr:from>
    <xdr:to>
      <xdr:col>27</xdr:col>
      <xdr:colOff>33761</xdr:colOff>
      <xdr:row>24</xdr:row>
      <xdr:rowOff>239809</xdr:rowOff>
    </xdr:to>
    <xdr:sp macro="" textlink="">
      <xdr:nvSpPr>
        <xdr:cNvPr id="14" name="Rectangle 1" descr="10%"/>
        <xdr:cNvSpPr>
          <a:spLocks noChangeArrowheads="1"/>
        </xdr:cNvSpPr>
      </xdr:nvSpPr>
      <xdr:spPr bwMode="auto">
        <a:xfrm>
          <a:off x="11187199" y="6072184"/>
          <a:ext cx="1872000" cy="2160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404900</xdr:colOff>
      <xdr:row>22</xdr:row>
      <xdr:rowOff>142870</xdr:rowOff>
    </xdr:from>
    <xdr:to>
      <xdr:col>23</xdr:col>
      <xdr:colOff>19868</xdr:colOff>
      <xdr:row>22</xdr:row>
      <xdr:rowOff>142870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0179931" y="5691183"/>
          <a:ext cx="10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47713</xdr:colOff>
      <xdr:row>39</xdr:row>
      <xdr:rowOff>142870</xdr:rowOff>
    </xdr:from>
    <xdr:to>
      <xdr:col>29</xdr:col>
      <xdr:colOff>418682</xdr:colOff>
      <xdr:row>39</xdr:row>
      <xdr:rowOff>142870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2608807" y="10001245"/>
          <a:ext cx="176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229628</xdr:colOff>
      <xdr:row>41</xdr:row>
      <xdr:rowOff>31458</xdr:rowOff>
    </xdr:from>
    <xdr:to>
      <xdr:col>37</xdr:col>
      <xdr:colOff>412983</xdr:colOff>
      <xdr:row>41</xdr:row>
      <xdr:rowOff>247458</xdr:rowOff>
    </xdr:to>
    <xdr:sp macro="" textlink="">
      <xdr:nvSpPr>
        <xdr:cNvPr id="17" name="Rectangle 1" descr="10%"/>
        <xdr:cNvSpPr>
          <a:spLocks noChangeArrowheads="1"/>
        </xdr:cNvSpPr>
      </xdr:nvSpPr>
      <xdr:spPr bwMode="auto">
        <a:xfrm>
          <a:off x="13719409" y="10389896"/>
          <a:ext cx="4362449" cy="2160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11993</xdr:colOff>
      <xdr:row>58</xdr:row>
      <xdr:rowOff>38313</xdr:rowOff>
    </xdr:from>
    <xdr:to>
      <xdr:col>8</xdr:col>
      <xdr:colOff>462275</xdr:colOff>
      <xdr:row>59</xdr:row>
      <xdr:rowOff>4281</xdr:rowOff>
    </xdr:to>
    <xdr:sp macro="" textlink="">
      <xdr:nvSpPr>
        <xdr:cNvPr id="18" name="Rectangle 1" descr="10%"/>
        <xdr:cNvSpPr>
          <a:spLocks noChangeArrowheads="1"/>
        </xdr:cNvSpPr>
      </xdr:nvSpPr>
      <xdr:spPr bwMode="auto">
        <a:xfrm>
          <a:off x="1893181" y="14766344"/>
          <a:ext cx="2772000" cy="2160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463203</xdr:colOff>
      <xdr:row>56</xdr:row>
      <xdr:rowOff>130963</xdr:rowOff>
    </xdr:from>
    <xdr:to>
      <xdr:col>32</xdr:col>
      <xdr:colOff>38516</xdr:colOff>
      <xdr:row>56</xdr:row>
      <xdr:rowOff>130963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14881672" y="14358932"/>
          <a:ext cx="50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450142</xdr:colOff>
      <xdr:row>73</xdr:row>
      <xdr:rowOff>130965</xdr:rowOff>
    </xdr:from>
    <xdr:to>
      <xdr:col>36</xdr:col>
      <xdr:colOff>63821</xdr:colOff>
      <xdr:row>73</xdr:row>
      <xdr:rowOff>134140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 flipV="1">
          <a:off x="16725986" y="18668996"/>
          <a:ext cx="542366" cy="3175"/>
        </a:xfrm>
        <a:prstGeom prst="line">
          <a:avLst/>
        </a:pr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75</xdr:row>
      <xdr:rowOff>11906</xdr:rowOff>
    </xdr:from>
    <xdr:to>
      <xdr:col>17</xdr:col>
      <xdr:colOff>5243</xdr:colOff>
      <xdr:row>76</xdr:row>
      <xdr:rowOff>4859</xdr:rowOff>
    </xdr:to>
    <xdr:sp macro="" textlink="">
      <xdr:nvSpPr>
        <xdr:cNvPr id="21" name="Rectangle 1" descr="10%"/>
        <xdr:cNvSpPr>
          <a:spLocks noChangeArrowheads="1"/>
        </xdr:cNvSpPr>
      </xdr:nvSpPr>
      <xdr:spPr bwMode="auto">
        <a:xfrm>
          <a:off x="4202906" y="19050000"/>
          <a:ext cx="4184337" cy="242984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321467</xdr:colOff>
      <xdr:row>90</xdr:row>
      <xdr:rowOff>130969</xdr:rowOff>
    </xdr:from>
    <xdr:to>
      <xdr:col>31</xdr:col>
      <xdr:colOff>145123</xdr:colOff>
      <xdr:row>90</xdr:row>
      <xdr:rowOff>134144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 flipV="1">
          <a:off x="14739936" y="22979063"/>
          <a:ext cx="288000" cy="3175"/>
        </a:xfrm>
        <a:prstGeom prst="line">
          <a:avLst/>
        </a:pr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92</xdr:row>
      <xdr:rowOff>0</xdr:rowOff>
    </xdr:from>
    <xdr:to>
      <xdr:col>18</xdr:col>
      <xdr:colOff>3656</xdr:colOff>
      <xdr:row>92</xdr:row>
      <xdr:rowOff>216000</xdr:rowOff>
    </xdr:to>
    <xdr:sp macro="" textlink="">
      <xdr:nvSpPr>
        <xdr:cNvPr id="23" name="Rectangle 1" descr="10%"/>
        <xdr:cNvSpPr>
          <a:spLocks noChangeArrowheads="1"/>
        </xdr:cNvSpPr>
      </xdr:nvSpPr>
      <xdr:spPr bwMode="auto">
        <a:xfrm>
          <a:off x="8382000" y="23348156"/>
          <a:ext cx="468000" cy="2160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abSelected="1" zoomScale="75" zoomScaleNormal="75" zoomScaleSheetLayoutView="85" workbookViewId="0"/>
  </sheetViews>
  <sheetFormatPr defaultRowHeight="13.5" x14ac:dyDescent="0.15"/>
  <cols>
    <col min="1" max="1" width="1.625" style="64" customWidth="1"/>
    <col min="2" max="2" width="7.625" style="64" customWidth="1"/>
    <col min="3" max="3" width="11.625" style="64" customWidth="1"/>
    <col min="4" max="4" width="6.75" style="64" customWidth="1"/>
    <col min="5" max="5" width="12.75" style="64" customWidth="1"/>
    <col min="6" max="6" width="9" style="64"/>
    <col min="7" max="7" width="3.625" style="64" customWidth="1"/>
    <col min="8" max="8" width="3.75" style="64" customWidth="1"/>
    <col min="9" max="41" width="3.5" style="64" customWidth="1"/>
    <col min="42" max="42" width="3.375" style="64" customWidth="1"/>
    <col min="43" max="16384" width="9" style="64"/>
  </cols>
  <sheetData>
    <row r="1" spans="1:42" ht="9.9499999999999993" customHeight="1" thickBot="1" x14ac:dyDescent="0.2"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42" ht="39.950000000000003" customHeight="1" thickBot="1" x14ac:dyDescent="0.2">
      <c r="A2" s="71"/>
      <c r="B2" s="224" t="s">
        <v>64</v>
      </c>
      <c r="C2" s="695" t="s">
        <v>388</v>
      </c>
      <c r="D2" s="696"/>
      <c r="E2" s="225" t="s">
        <v>53</v>
      </c>
      <c r="F2" s="695" t="s">
        <v>246</v>
      </c>
      <c r="G2" s="697"/>
      <c r="H2" s="697"/>
      <c r="I2" s="697"/>
      <c r="J2" s="697"/>
      <c r="K2" s="697"/>
      <c r="L2" s="697"/>
      <c r="M2" s="696"/>
      <c r="N2" s="701" t="s">
        <v>54</v>
      </c>
      <c r="O2" s="702"/>
      <c r="P2" s="703"/>
      <c r="Q2" s="704" t="s">
        <v>249</v>
      </c>
      <c r="R2" s="705"/>
      <c r="S2" s="705"/>
      <c r="T2" s="705"/>
      <c r="U2" s="704" t="s">
        <v>55</v>
      </c>
      <c r="V2" s="705"/>
      <c r="W2" s="705"/>
      <c r="X2" s="698" t="s">
        <v>443</v>
      </c>
      <c r="Y2" s="699"/>
      <c r="Z2" s="700"/>
      <c r="AA2" s="72"/>
      <c r="AB2" s="72"/>
      <c r="AC2" s="72"/>
    </row>
    <row r="3" spans="1:42" ht="9.9499999999999993" customHeight="1" x14ac:dyDescent="0.15">
      <c r="B3" s="73"/>
    </row>
    <row r="4" spans="1:42" ht="24.95" customHeight="1" thickBot="1" x14ac:dyDescent="0.2">
      <c r="B4" s="64" t="s">
        <v>86</v>
      </c>
    </row>
    <row r="5" spans="1:42" ht="20.100000000000001" customHeight="1" x14ac:dyDescent="0.15">
      <c r="B5" s="609" t="s">
        <v>87</v>
      </c>
      <c r="C5" s="610"/>
      <c r="D5" s="611" t="s">
        <v>383</v>
      </c>
      <c r="E5" s="610"/>
      <c r="F5" s="610"/>
      <c r="G5" s="611" t="s">
        <v>56</v>
      </c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2"/>
      <c r="AC5" s="72"/>
      <c r="AD5" s="72"/>
      <c r="AE5" s="72"/>
      <c r="AF5" s="72"/>
      <c r="AG5" s="72"/>
      <c r="AH5" s="72"/>
      <c r="AI5" s="72"/>
      <c r="AJ5" s="72"/>
      <c r="AK5" s="72"/>
    </row>
    <row r="6" spans="1:42" ht="20.100000000000001" customHeight="1" x14ac:dyDescent="0.15">
      <c r="B6" s="618" t="s">
        <v>57</v>
      </c>
      <c r="C6" s="619"/>
      <c r="D6" s="619"/>
      <c r="E6" s="619"/>
      <c r="F6" s="619"/>
      <c r="G6" s="608" t="s">
        <v>58</v>
      </c>
      <c r="H6" s="606"/>
      <c r="I6" s="606"/>
      <c r="J6" s="606"/>
      <c r="K6" s="606"/>
      <c r="L6" s="606"/>
      <c r="M6" s="608" t="s">
        <v>59</v>
      </c>
      <c r="N6" s="606"/>
      <c r="O6" s="606"/>
      <c r="P6" s="608" t="s">
        <v>60</v>
      </c>
      <c r="Q6" s="606"/>
      <c r="R6" s="606"/>
      <c r="S6" s="606"/>
      <c r="T6" s="606"/>
      <c r="U6" s="606"/>
      <c r="V6" s="606"/>
      <c r="W6" s="615"/>
      <c r="X6" s="606" t="s">
        <v>61</v>
      </c>
      <c r="Y6" s="606"/>
      <c r="Z6" s="607"/>
    </row>
    <row r="7" spans="1:42" ht="20.100000000000001" customHeight="1" x14ac:dyDescent="0.15">
      <c r="B7" s="620" t="s">
        <v>386</v>
      </c>
      <c r="C7" s="621"/>
      <c r="D7" s="613" t="s">
        <v>461</v>
      </c>
      <c r="E7" s="614"/>
      <c r="F7" s="614"/>
      <c r="G7" s="608" t="s">
        <v>252</v>
      </c>
      <c r="H7" s="606"/>
      <c r="I7" s="606"/>
      <c r="J7" s="606"/>
      <c r="K7" s="606"/>
      <c r="L7" s="615"/>
      <c r="M7" s="622" t="s">
        <v>468</v>
      </c>
      <c r="N7" s="623"/>
      <c r="O7" s="624"/>
      <c r="P7" s="613" t="s">
        <v>251</v>
      </c>
      <c r="Q7" s="614"/>
      <c r="R7" s="614"/>
      <c r="S7" s="614"/>
      <c r="T7" s="614"/>
      <c r="U7" s="614"/>
      <c r="V7" s="614"/>
      <c r="W7" s="615"/>
      <c r="X7" s="616" t="s">
        <v>465</v>
      </c>
      <c r="Y7" s="616"/>
      <c r="Z7" s="617"/>
    </row>
    <row r="8" spans="1:42" ht="20.100000000000001" customHeight="1" x14ac:dyDescent="0.15">
      <c r="B8" s="618" t="s">
        <v>387</v>
      </c>
      <c r="C8" s="619"/>
      <c r="D8" s="631" t="s">
        <v>460</v>
      </c>
      <c r="E8" s="632"/>
      <c r="F8" s="632"/>
      <c r="G8" s="608" t="s">
        <v>357</v>
      </c>
      <c r="H8" s="606"/>
      <c r="I8" s="606"/>
      <c r="J8" s="606"/>
      <c r="K8" s="606"/>
      <c r="L8" s="615"/>
      <c r="M8" s="633" t="s">
        <v>451</v>
      </c>
      <c r="N8" s="634"/>
      <c r="O8" s="635"/>
      <c r="P8" s="711"/>
      <c r="Q8" s="712"/>
      <c r="R8" s="712"/>
      <c r="S8" s="712"/>
      <c r="T8" s="712"/>
      <c r="U8" s="712"/>
      <c r="V8" s="712"/>
      <c r="W8" s="713"/>
      <c r="X8" s="608"/>
      <c r="Y8" s="606"/>
      <c r="Z8" s="607"/>
    </row>
    <row r="9" spans="1:42" ht="20.100000000000001" customHeight="1" x14ac:dyDescent="0.15">
      <c r="B9" s="618"/>
      <c r="C9" s="619"/>
      <c r="D9" s="632"/>
      <c r="E9" s="632"/>
      <c r="F9" s="632"/>
      <c r="G9" s="608" t="s">
        <v>247</v>
      </c>
      <c r="H9" s="606"/>
      <c r="I9" s="606"/>
      <c r="J9" s="606"/>
      <c r="K9" s="606"/>
      <c r="L9" s="615"/>
      <c r="M9" s="633" t="s">
        <v>459</v>
      </c>
      <c r="N9" s="634"/>
      <c r="O9" s="635"/>
      <c r="P9" s="711"/>
      <c r="Q9" s="712"/>
      <c r="R9" s="712"/>
      <c r="S9" s="712"/>
      <c r="T9" s="712"/>
      <c r="U9" s="712"/>
      <c r="V9" s="712"/>
      <c r="W9" s="713"/>
      <c r="X9" s="608"/>
      <c r="Y9" s="606"/>
      <c r="Z9" s="607"/>
    </row>
    <row r="10" spans="1:42" ht="20.100000000000001" customHeight="1" x14ac:dyDescent="0.15">
      <c r="B10" s="618"/>
      <c r="C10" s="619"/>
      <c r="D10" s="632"/>
      <c r="E10" s="632"/>
      <c r="F10" s="632"/>
      <c r="G10" s="613" t="s">
        <v>248</v>
      </c>
      <c r="H10" s="614"/>
      <c r="I10" s="614"/>
      <c r="J10" s="614"/>
      <c r="K10" s="614"/>
      <c r="L10" s="642"/>
      <c r="M10" s="714" t="s">
        <v>451</v>
      </c>
      <c r="N10" s="715"/>
      <c r="O10" s="716"/>
      <c r="P10" s="711"/>
      <c r="Q10" s="712"/>
      <c r="R10" s="712"/>
      <c r="S10" s="712"/>
      <c r="T10" s="712"/>
      <c r="U10" s="712"/>
      <c r="V10" s="712"/>
      <c r="W10" s="713"/>
      <c r="X10" s="606"/>
      <c r="Y10" s="606"/>
      <c r="Z10" s="607"/>
    </row>
    <row r="11" spans="1:42" ht="20.100000000000001" customHeight="1" thickBot="1" x14ac:dyDescent="0.2">
      <c r="B11" s="636" t="s">
        <v>62</v>
      </c>
      <c r="C11" s="621"/>
      <c r="D11" s="637" t="s">
        <v>455</v>
      </c>
      <c r="E11" s="638"/>
      <c r="F11" s="638"/>
      <c r="G11" s="639" t="s">
        <v>446</v>
      </c>
      <c r="H11" s="640"/>
      <c r="I11" s="640"/>
      <c r="J11" s="640"/>
      <c r="K11" s="640"/>
      <c r="L11" s="641"/>
      <c r="M11" s="625" t="s">
        <v>456</v>
      </c>
      <c r="N11" s="626"/>
      <c r="O11" s="627"/>
      <c r="P11" s="706"/>
      <c r="Q11" s="707"/>
      <c r="R11" s="707"/>
      <c r="S11" s="707"/>
      <c r="T11" s="707"/>
      <c r="U11" s="707"/>
      <c r="V11" s="707"/>
      <c r="W11" s="708"/>
      <c r="X11" s="709"/>
      <c r="Y11" s="709"/>
      <c r="Z11" s="710"/>
    </row>
    <row r="12" spans="1:42" ht="20.100000000000001" customHeight="1" x14ac:dyDescent="0.15">
      <c r="B12" s="643" t="s">
        <v>85</v>
      </c>
      <c r="C12" s="628" t="s">
        <v>379</v>
      </c>
      <c r="D12" s="629"/>
      <c r="E12" s="630"/>
      <c r="F12" s="65" t="s">
        <v>381</v>
      </c>
      <c r="G12" s="628">
        <v>1</v>
      </c>
      <c r="H12" s="629"/>
      <c r="I12" s="630"/>
      <c r="J12" s="611">
        <v>2</v>
      </c>
      <c r="K12" s="610"/>
      <c r="L12" s="653"/>
      <c r="M12" s="610">
        <v>3</v>
      </c>
      <c r="N12" s="610"/>
      <c r="O12" s="655"/>
      <c r="P12" s="611">
        <v>4</v>
      </c>
      <c r="Q12" s="610"/>
      <c r="R12" s="653"/>
      <c r="S12" s="654">
        <v>5</v>
      </c>
      <c r="T12" s="610"/>
      <c r="U12" s="655"/>
      <c r="V12" s="611">
        <v>6</v>
      </c>
      <c r="W12" s="610"/>
      <c r="X12" s="653"/>
      <c r="Y12" s="654">
        <v>7</v>
      </c>
      <c r="Z12" s="610"/>
      <c r="AA12" s="655"/>
      <c r="AB12" s="611">
        <v>8</v>
      </c>
      <c r="AC12" s="610"/>
      <c r="AD12" s="653"/>
      <c r="AE12" s="654">
        <v>9</v>
      </c>
      <c r="AF12" s="610"/>
      <c r="AG12" s="655"/>
      <c r="AH12" s="611">
        <v>10</v>
      </c>
      <c r="AI12" s="610"/>
      <c r="AJ12" s="653"/>
      <c r="AK12" s="611">
        <v>11</v>
      </c>
      <c r="AL12" s="610"/>
      <c r="AM12" s="653"/>
      <c r="AN12" s="610">
        <v>12</v>
      </c>
      <c r="AO12" s="610"/>
      <c r="AP12" s="612"/>
    </row>
    <row r="13" spans="1:42" ht="19.5" customHeight="1" x14ac:dyDescent="0.15">
      <c r="B13" s="644"/>
      <c r="C13" s="647" t="s">
        <v>419</v>
      </c>
      <c r="D13" s="648"/>
      <c r="E13" s="649"/>
      <c r="F13" s="645" t="s">
        <v>467</v>
      </c>
      <c r="G13" s="463"/>
      <c r="H13" s="464"/>
      <c r="I13" s="464"/>
      <c r="J13" s="463"/>
      <c r="K13" s="464"/>
      <c r="L13" s="395"/>
      <c r="M13" s="464"/>
      <c r="N13" s="464"/>
      <c r="O13" s="396" t="s">
        <v>253</v>
      </c>
      <c r="P13" s="463"/>
      <c r="Q13" s="397"/>
      <c r="R13" s="401"/>
      <c r="S13" s="398"/>
      <c r="T13" s="464"/>
      <c r="U13" s="399"/>
      <c r="V13" s="463"/>
      <c r="W13" s="397" t="s">
        <v>424</v>
      </c>
      <c r="X13" s="401"/>
      <c r="Y13" s="398"/>
      <c r="Z13" s="397"/>
      <c r="AA13" s="399"/>
      <c r="AB13" s="463"/>
      <c r="AC13" s="464"/>
      <c r="AD13" s="395"/>
      <c r="AE13" s="463"/>
      <c r="AF13" s="464"/>
      <c r="AG13" s="395"/>
      <c r="AH13" s="426"/>
      <c r="AI13" s="464"/>
      <c r="AJ13" s="401"/>
      <c r="AK13" s="463"/>
      <c r="AL13" s="464"/>
      <c r="AM13" s="395"/>
      <c r="AN13" s="464"/>
      <c r="AO13" s="464"/>
      <c r="AP13" s="400"/>
    </row>
    <row r="14" spans="1:42" ht="19.5" customHeight="1" x14ac:dyDescent="0.15">
      <c r="B14" s="644"/>
      <c r="C14" s="650"/>
      <c r="D14" s="651"/>
      <c r="E14" s="652"/>
      <c r="F14" s="646"/>
      <c r="G14" s="462"/>
      <c r="H14" s="470"/>
      <c r="I14" s="470"/>
      <c r="J14" s="462"/>
      <c r="K14" s="470"/>
      <c r="L14" s="471"/>
      <c r="M14" s="470"/>
      <c r="N14" s="470"/>
      <c r="O14" s="472"/>
      <c r="P14" s="462"/>
      <c r="Q14" s="473"/>
      <c r="R14" s="474"/>
      <c r="S14" s="475"/>
      <c r="T14" s="470"/>
      <c r="U14" s="476"/>
      <c r="V14" s="462"/>
      <c r="W14" s="470"/>
      <c r="X14" s="474"/>
      <c r="Y14" s="475"/>
      <c r="Z14" s="473"/>
      <c r="AA14" s="476"/>
      <c r="AB14" s="462"/>
      <c r="AC14" s="470"/>
      <c r="AD14" s="471"/>
      <c r="AE14" s="462"/>
      <c r="AF14" s="470"/>
      <c r="AG14" s="471"/>
      <c r="AH14" s="477"/>
      <c r="AI14" s="470"/>
      <c r="AJ14" s="474"/>
      <c r="AK14" s="462"/>
      <c r="AL14" s="470"/>
      <c r="AM14" s="471"/>
      <c r="AN14" s="470"/>
      <c r="AO14" s="470"/>
      <c r="AP14" s="478"/>
    </row>
    <row r="15" spans="1:42" ht="20.100000000000001" customHeight="1" x14ac:dyDescent="0.15">
      <c r="B15" s="644"/>
      <c r="C15" s="647" t="s">
        <v>420</v>
      </c>
      <c r="D15" s="648"/>
      <c r="E15" s="649"/>
      <c r="F15" s="645" t="s">
        <v>449</v>
      </c>
      <c r="G15" s="463"/>
      <c r="H15" s="464"/>
      <c r="I15" s="464"/>
      <c r="J15" s="463"/>
      <c r="K15" s="464"/>
      <c r="L15" s="395"/>
      <c r="M15" s="464"/>
      <c r="N15" s="464"/>
      <c r="O15" s="396"/>
      <c r="P15" s="463"/>
      <c r="Q15" s="397"/>
      <c r="R15" s="395"/>
      <c r="S15" s="398"/>
      <c r="T15" s="464"/>
      <c r="U15" s="399"/>
      <c r="V15" s="463"/>
      <c r="W15" s="464"/>
      <c r="X15" s="401" t="s">
        <v>425</v>
      </c>
      <c r="Y15" s="398"/>
      <c r="Z15" s="397" t="s">
        <v>425</v>
      </c>
      <c r="AA15" s="399"/>
      <c r="AB15" s="463"/>
      <c r="AC15" s="397"/>
      <c r="AD15" s="395"/>
      <c r="AE15" s="426"/>
      <c r="AF15" s="464"/>
      <c r="AG15" s="395"/>
      <c r="AH15" s="463"/>
      <c r="AI15" s="464"/>
      <c r="AJ15" s="395"/>
      <c r="AK15" s="463"/>
      <c r="AL15" s="397"/>
      <c r="AM15" s="395"/>
      <c r="AN15" s="397"/>
      <c r="AO15" s="464"/>
      <c r="AP15" s="400"/>
    </row>
    <row r="16" spans="1:42" ht="20.100000000000001" customHeight="1" x14ac:dyDescent="0.15">
      <c r="B16" s="644"/>
      <c r="C16" s="650"/>
      <c r="D16" s="651"/>
      <c r="E16" s="652"/>
      <c r="F16" s="646"/>
      <c r="G16" s="462"/>
      <c r="H16" s="470"/>
      <c r="I16" s="470"/>
      <c r="J16" s="462"/>
      <c r="K16" s="470"/>
      <c r="L16" s="471"/>
      <c r="M16" s="470"/>
      <c r="N16" s="470"/>
      <c r="O16" s="472"/>
      <c r="P16" s="462"/>
      <c r="Q16" s="473"/>
      <c r="R16" s="471"/>
      <c r="S16" s="475"/>
      <c r="T16" s="470"/>
      <c r="U16" s="476"/>
      <c r="V16" s="462"/>
      <c r="W16" s="470"/>
      <c r="X16" s="474"/>
      <c r="Y16" s="475"/>
      <c r="Z16" s="473"/>
      <c r="AA16" s="476"/>
      <c r="AB16" s="462"/>
      <c r="AC16" s="473"/>
      <c r="AD16" s="471"/>
      <c r="AE16" s="477"/>
      <c r="AF16" s="470"/>
      <c r="AG16" s="471"/>
      <c r="AH16" s="462"/>
      <c r="AI16" s="470"/>
      <c r="AJ16" s="471"/>
      <c r="AK16" s="462"/>
      <c r="AL16" s="473"/>
      <c r="AM16" s="471"/>
      <c r="AN16" s="473"/>
      <c r="AO16" s="470"/>
      <c r="AP16" s="478"/>
    </row>
    <row r="17" spans="2:43" ht="20.100000000000001" customHeight="1" x14ac:dyDescent="0.15">
      <c r="B17" s="644"/>
      <c r="C17" s="647" t="s">
        <v>421</v>
      </c>
      <c r="D17" s="648"/>
      <c r="E17" s="649"/>
      <c r="F17" s="645" t="s">
        <v>458</v>
      </c>
      <c r="G17" s="463"/>
      <c r="H17" s="464"/>
      <c r="I17" s="464"/>
      <c r="J17" s="463"/>
      <c r="K17" s="464"/>
      <c r="L17" s="395"/>
      <c r="M17" s="464"/>
      <c r="N17" s="464"/>
      <c r="O17" s="399"/>
      <c r="P17" s="463"/>
      <c r="Q17" s="464"/>
      <c r="R17" s="395"/>
      <c r="S17" s="398"/>
      <c r="T17" s="464"/>
      <c r="U17" s="399"/>
      <c r="V17" s="463"/>
      <c r="W17" s="464"/>
      <c r="X17" s="395"/>
      <c r="Y17" s="398"/>
      <c r="Z17" s="464"/>
      <c r="AA17" s="399"/>
      <c r="AB17" s="426" t="s">
        <v>380</v>
      </c>
      <c r="AC17" s="397"/>
      <c r="AD17" s="395"/>
      <c r="AE17" s="426"/>
      <c r="AF17" s="464"/>
      <c r="AG17" s="395"/>
      <c r="AH17" s="426" t="s">
        <v>253</v>
      </c>
      <c r="AI17" s="397"/>
      <c r="AJ17" s="395"/>
      <c r="AK17" s="463"/>
      <c r="AL17" s="464"/>
      <c r="AM17" s="395"/>
      <c r="AN17" s="464"/>
      <c r="AO17" s="464"/>
      <c r="AP17" s="400"/>
    </row>
    <row r="18" spans="2:43" ht="20.100000000000001" customHeight="1" x14ac:dyDescent="0.15">
      <c r="B18" s="644"/>
      <c r="C18" s="650"/>
      <c r="D18" s="651"/>
      <c r="E18" s="652"/>
      <c r="F18" s="646"/>
      <c r="G18" s="479"/>
      <c r="H18" s="480"/>
      <c r="I18" s="480"/>
      <c r="J18" s="479"/>
      <c r="K18" s="480"/>
      <c r="L18" s="481"/>
      <c r="M18" s="480"/>
      <c r="N18" s="480"/>
      <c r="O18" s="482"/>
      <c r="P18" s="479"/>
      <c r="Q18" s="480"/>
      <c r="R18" s="481"/>
      <c r="S18" s="483"/>
      <c r="T18" s="480"/>
      <c r="U18" s="482"/>
      <c r="V18" s="479"/>
      <c r="W18" s="480"/>
      <c r="X18" s="481"/>
      <c r="Y18" s="483"/>
      <c r="Z18" s="480"/>
      <c r="AA18" s="482"/>
      <c r="AB18" s="484"/>
      <c r="AC18" s="485"/>
      <c r="AD18" s="481"/>
      <c r="AE18" s="484"/>
      <c r="AF18" s="480"/>
      <c r="AG18" s="481"/>
      <c r="AH18" s="484"/>
      <c r="AI18" s="485"/>
      <c r="AJ18" s="481"/>
      <c r="AK18" s="479"/>
      <c r="AL18" s="480"/>
      <c r="AM18" s="481"/>
      <c r="AN18" s="480"/>
      <c r="AO18" s="480"/>
      <c r="AP18" s="486"/>
    </row>
    <row r="19" spans="2:43" ht="20.100000000000001" customHeight="1" x14ac:dyDescent="0.15">
      <c r="B19" s="644"/>
      <c r="C19" s="647" t="s">
        <v>422</v>
      </c>
      <c r="D19" s="648"/>
      <c r="E19" s="649"/>
      <c r="F19" s="645" t="s">
        <v>450</v>
      </c>
      <c r="G19" s="463"/>
      <c r="H19" s="464"/>
      <c r="I19" s="464"/>
      <c r="J19" s="463"/>
      <c r="K19" s="464"/>
      <c r="L19" s="395"/>
      <c r="M19" s="464"/>
      <c r="N19" s="464"/>
      <c r="O19" s="399"/>
      <c r="P19" s="463"/>
      <c r="Q19" s="464"/>
      <c r="R19" s="395"/>
      <c r="S19" s="398"/>
      <c r="T19" s="464"/>
      <c r="U19" s="399"/>
      <c r="V19" s="463"/>
      <c r="W19" s="464"/>
      <c r="X19" s="395"/>
      <c r="Y19" s="398"/>
      <c r="Z19" s="464"/>
      <c r="AA19" s="399"/>
      <c r="AB19" s="426"/>
      <c r="AC19" s="397"/>
      <c r="AD19" s="395"/>
      <c r="AE19" s="426"/>
      <c r="AF19" s="464"/>
      <c r="AG19" s="395"/>
      <c r="AH19" s="426" t="s">
        <v>425</v>
      </c>
      <c r="AI19" s="397"/>
      <c r="AJ19" s="401" t="s">
        <v>425</v>
      </c>
      <c r="AK19" s="463"/>
      <c r="AL19" s="464"/>
      <c r="AM19" s="395"/>
      <c r="AN19" s="464"/>
      <c r="AO19" s="464"/>
      <c r="AP19" s="400"/>
    </row>
    <row r="20" spans="2:43" ht="20.100000000000001" customHeight="1" x14ac:dyDescent="0.15">
      <c r="B20" s="644"/>
      <c r="C20" s="650"/>
      <c r="D20" s="651"/>
      <c r="E20" s="652"/>
      <c r="F20" s="646"/>
      <c r="G20" s="479"/>
      <c r="H20" s="480"/>
      <c r="I20" s="480"/>
      <c r="J20" s="479"/>
      <c r="K20" s="480"/>
      <c r="L20" s="481"/>
      <c r="M20" s="480"/>
      <c r="N20" s="480"/>
      <c r="O20" s="482"/>
      <c r="P20" s="479"/>
      <c r="Q20" s="480"/>
      <c r="R20" s="481"/>
      <c r="S20" s="483"/>
      <c r="T20" s="480"/>
      <c r="U20" s="482"/>
      <c r="V20" s="479"/>
      <c r="W20" s="480"/>
      <c r="X20" s="481"/>
      <c r="Y20" s="483"/>
      <c r="Z20" s="480"/>
      <c r="AA20" s="482"/>
      <c r="AB20" s="484"/>
      <c r="AC20" s="485"/>
      <c r="AD20" s="481"/>
      <c r="AE20" s="484"/>
      <c r="AF20" s="480"/>
      <c r="AG20" s="481"/>
      <c r="AH20" s="484"/>
      <c r="AI20" s="485"/>
      <c r="AJ20" s="481"/>
      <c r="AK20" s="479"/>
      <c r="AL20" s="480"/>
      <c r="AM20" s="481"/>
      <c r="AN20" s="480"/>
      <c r="AO20" s="480"/>
      <c r="AP20" s="486"/>
    </row>
    <row r="21" spans="2:43" ht="20.100000000000001" customHeight="1" x14ac:dyDescent="0.15">
      <c r="B21" s="644"/>
      <c r="C21" s="647" t="s">
        <v>446</v>
      </c>
      <c r="D21" s="648"/>
      <c r="E21" s="649"/>
      <c r="F21" s="645" t="s">
        <v>457</v>
      </c>
      <c r="G21" s="463"/>
      <c r="H21" s="464"/>
      <c r="I21" s="464"/>
      <c r="J21" s="463"/>
      <c r="K21" s="464"/>
      <c r="L21" s="395"/>
      <c r="M21" s="464"/>
      <c r="N21" s="464"/>
      <c r="O21" s="399"/>
      <c r="P21" s="463"/>
      <c r="Q21" s="464"/>
      <c r="R21" s="395"/>
      <c r="S21" s="398"/>
      <c r="T21" s="464"/>
      <c r="U21" s="399"/>
      <c r="V21" s="463"/>
      <c r="W21" s="464"/>
      <c r="X21" s="395"/>
      <c r="Y21" s="398"/>
      <c r="Z21" s="464"/>
      <c r="AA21" s="399"/>
      <c r="AB21" s="426"/>
      <c r="AC21" s="397"/>
      <c r="AD21" s="395"/>
      <c r="AE21" s="426"/>
      <c r="AF21" s="464"/>
      <c r="AG21" s="395"/>
      <c r="AH21" s="426"/>
      <c r="AI21" s="397"/>
      <c r="AJ21" s="395"/>
      <c r="AK21" s="463"/>
      <c r="AL21" s="397" t="s">
        <v>425</v>
      </c>
      <c r="AM21" s="395"/>
      <c r="AN21" s="397" t="s">
        <v>425</v>
      </c>
      <c r="AO21" s="464"/>
      <c r="AP21" s="400"/>
    </row>
    <row r="22" spans="2:43" ht="20.100000000000001" customHeight="1" x14ac:dyDescent="0.15">
      <c r="B22" s="644"/>
      <c r="C22" s="650"/>
      <c r="D22" s="651"/>
      <c r="E22" s="652"/>
      <c r="F22" s="646"/>
      <c r="G22" s="479"/>
      <c r="H22" s="480"/>
      <c r="I22" s="480"/>
      <c r="J22" s="479"/>
      <c r="K22" s="480"/>
      <c r="L22" s="481"/>
      <c r="M22" s="480"/>
      <c r="N22" s="480"/>
      <c r="O22" s="482"/>
      <c r="P22" s="479"/>
      <c r="Q22" s="480"/>
      <c r="R22" s="481"/>
      <c r="S22" s="483"/>
      <c r="T22" s="480"/>
      <c r="U22" s="482"/>
      <c r="V22" s="479"/>
      <c r="W22" s="480"/>
      <c r="X22" s="481"/>
      <c r="Y22" s="483"/>
      <c r="Z22" s="480"/>
      <c r="AA22" s="482"/>
      <c r="AB22" s="484"/>
      <c r="AC22" s="485"/>
      <c r="AD22" s="481"/>
      <c r="AE22" s="484"/>
      <c r="AF22" s="480"/>
      <c r="AG22" s="481"/>
      <c r="AH22" s="484"/>
      <c r="AI22" s="485"/>
      <c r="AJ22" s="481"/>
      <c r="AK22" s="479"/>
      <c r="AL22" s="480"/>
      <c r="AM22" s="481"/>
      <c r="AN22" s="480"/>
      <c r="AO22" s="480"/>
      <c r="AP22" s="486"/>
    </row>
    <row r="23" spans="2:43" ht="20.100000000000001" customHeight="1" x14ac:dyDescent="0.15">
      <c r="B23" s="644"/>
      <c r="C23" s="647" t="s">
        <v>251</v>
      </c>
      <c r="D23" s="693"/>
      <c r="E23" s="495" t="s">
        <v>437</v>
      </c>
      <c r="F23" s="494" t="s">
        <v>466</v>
      </c>
      <c r="G23" s="479"/>
      <c r="H23" s="480"/>
      <c r="I23" s="480"/>
      <c r="J23" s="479"/>
      <c r="K23" s="480"/>
      <c r="L23" s="481"/>
      <c r="M23" s="480"/>
      <c r="N23" s="480"/>
      <c r="O23" s="482"/>
      <c r="P23" s="479"/>
      <c r="Q23" s="480"/>
      <c r="R23" s="481"/>
      <c r="S23" s="483"/>
      <c r="T23" s="480"/>
      <c r="U23" s="482"/>
      <c r="V23" s="479"/>
      <c r="W23" s="480"/>
      <c r="X23" s="481"/>
      <c r="Y23" s="483"/>
      <c r="Z23" s="480"/>
      <c r="AA23" s="482"/>
      <c r="AB23" s="484"/>
      <c r="AC23" s="485"/>
      <c r="AD23" s="481"/>
      <c r="AE23" s="484"/>
      <c r="AF23" s="480"/>
      <c r="AG23" s="481"/>
      <c r="AH23" s="421" t="s">
        <v>253</v>
      </c>
      <c r="AI23" s="422" t="s">
        <v>253</v>
      </c>
      <c r="AJ23" s="481"/>
      <c r="AK23" s="479"/>
      <c r="AL23" s="480"/>
      <c r="AM23" s="481"/>
      <c r="AN23" s="480"/>
      <c r="AO23" s="480"/>
      <c r="AP23" s="486"/>
    </row>
    <row r="24" spans="2:43" ht="20.100000000000001" customHeight="1" x14ac:dyDescent="0.15">
      <c r="B24" s="644"/>
      <c r="C24" s="650"/>
      <c r="D24" s="694"/>
      <c r="E24" s="493" t="s">
        <v>438</v>
      </c>
      <c r="F24" s="69" t="s">
        <v>439</v>
      </c>
      <c r="G24" s="418"/>
      <c r="H24" s="419"/>
      <c r="I24" s="419"/>
      <c r="J24" s="418"/>
      <c r="K24" s="419"/>
      <c r="L24" s="420"/>
      <c r="M24" s="419"/>
      <c r="N24" s="419"/>
      <c r="O24" s="74"/>
      <c r="P24" s="418"/>
      <c r="Q24" s="419"/>
      <c r="R24" s="420"/>
      <c r="S24" s="75"/>
      <c r="T24" s="422"/>
      <c r="U24" s="424"/>
      <c r="V24" s="421"/>
      <c r="W24" s="422"/>
      <c r="X24" s="420"/>
      <c r="Y24" s="75"/>
      <c r="Z24" s="419"/>
      <c r="AA24" s="74"/>
      <c r="AB24" s="418"/>
      <c r="AC24" s="419"/>
      <c r="AD24" s="420"/>
      <c r="AE24" s="418"/>
      <c r="AF24" s="422"/>
      <c r="AG24" s="420"/>
      <c r="AH24" s="421" t="s">
        <v>378</v>
      </c>
      <c r="AI24" s="422" t="s">
        <v>425</v>
      </c>
      <c r="AJ24" s="420"/>
      <c r="AK24" s="418"/>
      <c r="AL24" s="419"/>
      <c r="AM24" s="420"/>
      <c r="AN24" s="419"/>
      <c r="AO24" s="419"/>
      <c r="AP24" s="423"/>
    </row>
    <row r="25" spans="2:43" ht="20.100000000000001" customHeight="1" x14ac:dyDescent="0.15">
      <c r="B25" s="672" t="s">
        <v>63</v>
      </c>
      <c r="C25" s="675"/>
      <c r="D25" s="676"/>
      <c r="E25" s="676"/>
      <c r="F25" s="676"/>
      <c r="G25" s="676"/>
      <c r="H25" s="676"/>
      <c r="I25" s="676"/>
      <c r="J25" s="676"/>
      <c r="K25" s="676"/>
      <c r="L25" s="676"/>
      <c r="M25" s="676"/>
      <c r="N25" s="676"/>
      <c r="O25" s="676"/>
      <c r="P25" s="676"/>
      <c r="Q25" s="676"/>
      <c r="R25" s="676"/>
      <c r="S25" s="676"/>
      <c r="T25" s="676"/>
      <c r="U25" s="676"/>
      <c r="V25" s="676"/>
      <c r="W25" s="676"/>
      <c r="X25" s="676"/>
      <c r="Y25" s="676"/>
      <c r="Z25" s="676"/>
      <c r="AA25" s="676"/>
      <c r="AB25" s="676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76"/>
      <c r="AN25" s="676"/>
      <c r="AO25" s="676"/>
      <c r="AP25" s="677"/>
    </row>
    <row r="26" spans="2:43" ht="20.100000000000001" customHeight="1" x14ac:dyDescent="0.15">
      <c r="B26" s="620"/>
      <c r="C26" s="673" t="s">
        <v>418</v>
      </c>
      <c r="D26" s="674"/>
      <c r="E26" s="674"/>
      <c r="F26" s="674"/>
      <c r="G26" s="674"/>
      <c r="H26" s="674"/>
      <c r="I26" s="674"/>
      <c r="J26" s="674"/>
      <c r="K26" s="674"/>
      <c r="L26" s="674"/>
      <c r="M26" s="674"/>
      <c r="N26" s="674"/>
      <c r="O26" s="674"/>
      <c r="P26" s="674"/>
      <c r="Q26" s="674"/>
      <c r="R26" s="674"/>
      <c r="S26" s="674"/>
      <c r="T26" s="674"/>
      <c r="U26" s="76"/>
      <c r="V26" s="76"/>
      <c r="X26" s="661" t="s">
        <v>88</v>
      </c>
      <c r="Y26" s="661"/>
      <c r="Z26" s="661"/>
      <c r="AA26" s="661"/>
      <c r="AB26" s="76"/>
      <c r="AC26" s="76"/>
      <c r="AH26" s="76"/>
      <c r="AI26" s="76"/>
      <c r="AJ26" s="76"/>
      <c r="AK26" s="76"/>
      <c r="AL26" s="76"/>
      <c r="AM26" s="76"/>
      <c r="AN26" s="76"/>
      <c r="AO26" s="425"/>
      <c r="AP26" s="427"/>
      <c r="AQ26" s="63"/>
    </row>
    <row r="27" spans="2:43" ht="20.100000000000001" customHeight="1" thickBot="1" x14ac:dyDescent="0.2">
      <c r="B27" s="636"/>
      <c r="C27" s="678"/>
      <c r="D27" s="679"/>
      <c r="E27" s="679"/>
      <c r="F27" s="679"/>
      <c r="G27" s="679"/>
      <c r="H27" s="679"/>
      <c r="I27" s="679"/>
      <c r="J27" s="679"/>
      <c r="K27" s="679"/>
      <c r="L27" s="679"/>
      <c r="M27" s="679"/>
      <c r="N27" s="679"/>
      <c r="O27" s="679"/>
      <c r="P27" s="679"/>
      <c r="Q27" s="679"/>
      <c r="R27" s="679"/>
      <c r="S27" s="679"/>
      <c r="T27" s="679"/>
      <c r="U27" s="679"/>
      <c r="V27" s="679"/>
      <c r="W27" s="679"/>
      <c r="X27" s="679"/>
      <c r="Y27" s="679"/>
      <c r="Z27" s="679"/>
      <c r="AA27" s="679"/>
      <c r="AB27" s="679"/>
      <c r="AC27" s="679"/>
      <c r="AD27" s="679"/>
      <c r="AE27" s="679"/>
      <c r="AF27" s="679"/>
      <c r="AG27" s="679"/>
      <c r="AH27" s="679"/>
      <c r="AI27" s="679"/>
      <c r="AJ27" s="679"/>
      <c r="AK27" s="679"/>
      <c r="AL27" s="679"/>
      <c r="AM27" s="679"/>
      <c r="AN27" s="679"/>
      <c r="AO27" s="679"/>
      <c r="AP27" s="680"/>
    </row>
    <row r="28" spans="2:43" ht="9.9499999999999993" customHeight="1" x14ac:dyDescent="0.1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</row>
    <row r="29" spans="2:43" ht="24.95" customHeight="1" thickBot="1" x14ac:dyDescent="0.2">
      <c r="B29" s="64" t="s">
        <v>89</v>
      </c>
    </row>
    <row r="30" spans="2:43" ht="20.100000000000001" customHeight="1" thickBot="1" x14ac:dyDescent="0.2">
      <c r="B30" s="662" t="s">
        <v>16</v>
      </c>
      <c r="C30" s="663"/>
      <c r="D30" s="663"/>
      <c r="E30" s="663"/>
      <c r="F30" s="663"/>
      <c r="G30" s="663"/>
      <c r="H30" s="663"/>
      <c r="I30" s="663"/>
      <c r="J30" s="663"/>
      <c r="K30" s="663"/>
      <c r="L30" s="663"/>
      <c r="M30" s="664"/>
      <c r="N30" s="665" t="s">
        <v>15</v>
      </c>
      <c r="O30" s="666"/>
      <c r="P30" s="666"/>
      <c r="Q30" s="666"/>
      <c r="R30" s="666"/>
      <c r="S30" s="666"/>
      <c r="T30" s="666"/>
      <c r="U30" s="666"/>
      <c r="V30" s="666"/>
      <c r="W30" s="666"/>
      <c r="X30" s="666"/>
      <c r="Y30" s="666"/>
      <c r="Z30" s="666"/>
      <c r="AA30" s="666"/>
      <c r="AB30" s="666"/>
      <c r="AC30" s="666"/>
      <c r="AD30" s="666"/>
      <c r="AE30" s="666"/>
      <c r="AF30" s="666"/>
      <c r="AG30" s="666"/>
      <c r="AH30" s="666"/>
      <c r="AI30" s="666"/>
      <c r="AJ30" s="666"/>
      <c r="AK30" s="666"/>
      <c r="AL30" s="666"/>
      <c r="AM30" s="666"/>
      <c r="AN30" s="666"/>
      <c r="AO30" s="667"/>
    </row>
    <row r="31" spans="2:43" ht="39.950000000000003" customHeight="1" x14ac:dyDescent="0.15">
      <c r="B31" s="668" t="s">
        <v>11</v>
      </c>
      <c r="C31" s="657"/>
      <c r="D31" s="657"/>
      <c r="E31" s="669" t="s">
        <v>250</v>
      </c>
      <c r="F31" s="670"/>
      <c r="G31" s="670"/>
      <c r="H31" s="670"/>
      <c r="I31" s="670"/>
      <c r="J31" s="670"/>
      <c r="K31" s="670"/>
      <c r="L31" s="670"/>
      <c r="M31" s="671"/>
      <c r="N31" s="656" t="s">
        <v>8</v>
      </c>
      <c r="O31" s="657"/>
      <c r="P31" s="657"/>
      <c r="Q31" s="657"/>
      <c r="R31" s="657"/>
      <c r="S31" s="658" t="s">
        <v>428</v>
      </c>
      <c r="T31" s="659"/>
      <c r="U31" s="659"/>
      <c r="V31" s="659"/>
      <c r="W31" s="659"/>
      <c r="X31" s="659"/>
      <c r="Y31" s="659"/>
      <c r="Z31" s="659"/>
      <c r="AA31" s="659"/>
      <c r="AB31" s="659"/>
      <c r="AC31" s="659"/>
      <c r="AD31" s="659"/>
      <c r="AE31" s="659"/>
      <c r="AF31" s="659"/>
      <c r="AG31" s="659"/>
      <c r="AH31" s="659"/>
      <c r="AI31" s="659"/>
      <c r="AJ31" s="659"/>
      <c r="AK31" s="659"/>
      <c r="AL31" s="659"/>
      <c r="AM31" s="659"/>
      <c r="AN31" s="659"/>
      <c r="AO31" s="660"/>
    </row>
    <row r="32" spans="2:43" ht="39.950000000000003" customHeight="1" x14ac:dyDescent="0.15">
      <c r="B32" s="684" t="s">
        <v>12</v>
      </c>
      <c r="C32" s="685"/>
      <c r="D32" s="685"/>
      <c r="E32" s="686" t="s">
        <v>382</v>
      </c>
      <c r="F32" s="687"/>
      <c r="G32" s="687"/>
      <c r="H32" s="687"/>
      <c r="I32" s="687"/>
      <c r="J32" s="687"/>
      <c r="K32" s="687"/>
      <c r="L32" s="687"/>
      <c r="M32" s="688"/>
      <c r="N32" s="689" t="s">
        <v>9</v>
      </c>
      <c r="O32" s="685"/>
      <c r="P32" s="685"/>
      <c r="Q32" s="685"/>
      <c r="R32" s="685"/>
      <c r="S32" s="686" t="s">
        <v>427</v>
      </c>
      <c r="T32" s="687"/>
      <c r="U32" s="687"/>
      <c r="V32" s="687"/>
      <c r="W32" s="687"/>
      <c r="X32" s="687"/>
      <c r="Y32" s="687"/>
      <c r="Z32" s="687"/>
      <c r="AA32" s="687"/>
      <c r="AB32" s="687"/>
      <c r="AC32" s="687"/>
      <c r="AD32" s="687"/>
      <c r="AE32" s="687"/>
      <c r="AF32" s="687"/>
      <c r="AG32" s="687"/>
      <c r="AH32" s="687"/>
      <c r="AI32" s="687"/>
      <c r="AJ32" s="687"/>
      <c r="AK32" s="687"/>
      <c r="AL32" s="687"/>
      <c r="AM32" s="687"/>
      <c r="AN32" s="687"/>
      <c r="AO32" s="688"/>
    </row>
    <row r="33" spans="2:41" ht="39.950000000000003" customHeight="1" x14ac:dyDescent="0.15">
      <c r="B33" s="684" t="s">
        <v>13</v>
      </c>
      <c r="C33" s="685"/>
      <c r="D33" s="685"/>
      <c r="E33" s="686" t="s">
        <v>426</v>
      </c>
      <c r="F33" s="687"/>
      <c r="G33" s="687"/>
      <c r="H33" s="687"/>
      <c r="I33" s="687"/>
      <c r="J33" s="687"/>
      <c r="K33" s="687"/>
      <c r="L33" s="687"/>
      <c r="M33" s="688"/>
      <c r="N33" s="689" t="s">
        <v>10</v>
      </c>
      <c r="O33" s="685"/>
      <c r="P33" s="685"/>
      <c r="Q33" s="685"/>
      <c r="R33" s="685"/>
      <c r="S33" s="686" t="s">
        <v>484</v>
      </c>
      <c r="T33" s="687"/>
      <c r="U33" s="687"/>
      <c r="V33" s="687"/>
      <c r="W33" s="687"/>
      <c r="X33" s="687"/>
      <c r="Y33" s="687"/>
      <c r="Z33" s="687"/>
      <c r="AA33" s="687"/>
      <c r="AB33" s="687"/>
      <c r="AC33" s="687"/>
      <c r="AD33" s="687"/>
      <c r="AE33" s="687"/>
      <c r="AF33" s="687"/>
      <c r="AG33" s="687"/>
      <c r="AH33" s="687"/>
      <c r="AI33" s="687"/>
      <c r="AJ33" s="687"/>
      <c r="AK33" s="687"/>
      <c r="AL33" s="687"/>
      <c r="AM33" s="687"/>
      <c r="AN33" s="687"/>
      <c r="AO33" s="688"/>
    </row>
    <row r="34" spans="2:41" ht="39.950000000000003" customHeight="1" thickBot="1" x14ac:dyDescent="0.2">
      <c r="B34" s="692" t="s">
        <v>14</v>
      </c>
      <c r="C34" s="691"/>
      <c r="D34" s="691"/>
      <c r="E34" s="681" t="s">
        <v>429</v>
      </c>
      <c r="F34" s="682"/>
      <c r="G34" s="682"/>
      <c r="H34" s="682"/>
      <c r="I34" s="682"/>
      <c r="J34" s="682"/>
      <c r="K34" s="682"/>
      <c r="L34" s="682"/>
      <c r="M34" s="683"/>
      <c r="N34" s="690"/>
      <c r="O34" s="691"/>
      <c r="P34" s="691"/>
      <c r="Q34" s="691"/>
      <c r="R34" s="691"/>
      <c r="S34" s="682"/>
      <c r="T34" s="682"/>
      <c r="U34" s="682"/>
      <c r="V34" s="682"/>
      <c r="W34" s="682"/>
      <c r="X34" s="682"/>
      <c r="Y34" s="682"/>
      <c r="Z34" s="682"/>
      <c r="AA34" s="682"/>
      <c r="AB34" s="682"/>
      <c r="AC34" s="682"/>
      <c r="AD34" s="682"/>
      <c r="AE34" s="682"/>
      <c r="AF34" s="682"/>
      <c r="AG34" s="682"/>
      <c r="AH34" s="682"/>
      <c r="AI34" s="682"/>
      <c r="AJ34" s="682"/>
      <c r="AK34" s="682"/>
      <c r="AL34" s="682"/>
      <c r="AM34" s="682"/>
      <c r="AN34" s="682"/>
      <c r="AO34" s="683"/>
    </row>
    <row r="35" spans="2:41" ht="9.75" customHeight="1" x14ac:dyDescent="0.15">
      <c r="B35" s="70"/>
    </row>
  </sheetData>
  <mergeCells count="90">
    <mergeCell ref="C23:D24"/>
    <mergeCell ref="C2:D2"/>
    <mergeCell ref="F2:M2"/>
    <mergeCell ref="X2:Z2"/>
    <mergeCell ref="N2:P2"/>
    <mergeCell ref="Q2:T2"/>
    <mergeCell ref="U2:W2"/>
    <mergeCell ref="P11:W11"/>
    <mergeCell ref="X11:Z11"/>
    <mergeCell ref="P9:W9"/>
    <mergeCell ref="X9:Z9"/>
    <mergeCell ref="P10:W10"/>
    <mergeCell ref="X10:Z10"/>
    <mergeCell ref="P8:W8"/>
    <mergeCell ref="M10:O10"/>
    <mergeCell ref="B9:C9"/>
    <mergeCell ref="E34:M34"/>
    <mergeCell ref="B32:D32"/>
    <mergeCell ref="E32:M32"/>
    <mergeCell ref="N32:R32"/>
    <mergeCell ref="S32:AO32"/>
    <mergeCell ref="B33:D33"/>
    <mergeCell ref="E33:M33"/>
    <mergeCell ref="N33:R34"/>
    <mergeCell ref="S33:AO34"/>
    <mergeCell ref="B34:D34"/>
    <mergeCell ref="N31:R31"/>
    <mergeCell ref="S31:AO31"/>
    <mergeCell ref="X26:AA26"/>
    <mergeCell ref="B30:M30"/>
    <mergeCell ref="N30:AO30"/>
    <mergeCell ref="B31:D31"/>
    <mergeCell ref="E31:M31"/>
    <mergeCell ref="B25:B27"/>
    <mergeCell ref="C26:T26"/>
    <mergeCell ref="C25:AP25"/>
    <mergeCell ref="C27:AP27"/>
    <mergeCell ref="AN12:AP12"/>
    <mergeCell ref="AB12:AD12"/>
    <mergeCell ref="AE12:AG12"/>
    <mergeCell ref="G12:I12"/>
    <mergeCell ref="AK12:AM12"/>
    <mergeCell ref="AH12:AJ12"/>
    <mergeCell ref="P12:R12"/>
    <mergeCell ref="S12:U12"/>
    <mergeCell ref="V12:X12"/>
    <mergeCell ref="Y12:AA12"/>
    <mergeCell ref="J12:L12"/>
    <mergeCell ref="M12:O12"/>
    <mergeCell ref="D9:F9"/>
    <mergeCell ref="G9:L9"/>
    <mergeCell ref="M9:O9"/>
    <mergeCell ref="B10:C10"/>
    <mergeCell ref="D10:F10"/>
    <mergeCell ref="C17:E18"/>
    <mergeCell ref="C19:E20"/>
    <mergeCell ref="C21:E22"/>
    <mergeCell ref="F13:F14"/>
    <mergeCell ref="F15:F16"/>
    <mergeCell ref="M11:O11"/>
    <mergeCell ref="C12:E12"/>
    <mergeCell ref="B8:C8"/>
    <mergeCell ref="D8:F8"/>
    <mergeCell ref="G8:L8"/>
    <mergeCell ref="M8:O8"/>
    <mergeCell ref="B11:C11"/>
    <mergeCell ref="D11:F11"/>
    <mergeCell ref="G11:L11"/>
    <mergeCell ref="G10:L10"/>
    <mergeCell ref="B12:B24"/>
    <mergeCell ref="F17:F18"/>
    <mergeCell ref="F19:F20"/>
    <mergeCell ref="F21:F22"/>
    <mergeCell ref="C13:E14"/>
    <mergeCell ref="C15:E16"/>
    <mergeCell ref="X6:Z6"/>
    <mergeCell ref="X8:Z8"/>
    <mergeCell ref="B5:C5"/>
    <mergeCell ref="D5:F5"/>
    <mergeCell ref="G5:Z5"/>
    <mergeCell ref="P7:W7"/>
    <mergeCell ref="X7:Z7"/>
    <mergeCell ref="B6:F6"/>
    <mergeCell ref="G6:L6"/>
    <mergeCell ref="M6:O6"/>
    <mergeCell ref="B7:C7"/>
    <mergeCell ref="D7:F7"/>
    <mergeCell ref="G7:L7"/>
    <mergeCell ref="M7:O7"/>
    <mergeCell ref="P6:W6"/>
  </mergeCells>
  <phoneticPr fontId="3"/>
  <pageMargins left="0.78740157480314965" right="0.78740157480314965" top="0.78740157480314965" bottom="0.78740157480314965" header="0.39370078740157483" footer="0.39370078740157483"/>
  <pageSetup paperSize="9" scale="70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workbookViewId="0"/>
  </sheetViews>
  <sheetFormatPr defaultColWidth="10.875" defaultRowHeight="13.5" x14ac:dyDescent="0.15"/>
  <cols>
    <col min="1" max="1" width="1.625" style="78" customWidth="1"/>
    <col min="2" max="2" width="5.875" style="78" customWidth="1"/>
    <col min="3" max="3" width="10.625" style="78" customWidth="1"/>
    <col min="4" max="4" width="12.375" style="78" customWidth="1"/>
    <col min="5" max="5" width="14.625" style="78" customWidth="1"/>
    <col min="6" max="7" width="15.875" style="78" customWidth="1"/>
    <col min="8" max="8" width="10.875" style="78"/>
    <col min="9" max="9" width="11.375" style="78" bestFit="1" customWidth="1"/>
    <col min="10" max="10" width="13.375" style="78" customWidth="1"/>
    <col min="11" max="11" width="7.125" style="78" customWidth="1"/>
    <col min="12" max="12" width="15.375" style="78" customWidth="1"/>
    <col min="13" max="13" width="9.375" style="78" bestFit="1" customWidth="1"/>
    <col min="14" max="14" width="10.875" style="78"/>
    <col min="15" max="15" width="7.25" style="78" customWidth="1"/>
    <col min="16" max="16" width="9.625" style="78" customWidth="1"/>
    <col min="17" max="17" width="10.875" style="78" customWidth="1"/>
    <col min="18" max="18" width="7.5" style="78" customWidth="1"/>
    <col min="19" max="19" width="3.75" style="78" customWidth="1"/>
    <col min="20" max="16384" width="10.875" style="78"/>
  </cols>
  <sheetData>
    <row r="1" spans="2:19" s="79" customFormat="1" x14ac:dyDescent="0.15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s="79" customFormat="1" ht="14.25" thickBot="1" x14ac:dyDescent="0.2">
      <c r="B2" s="3" t="s">
        <v>490</v>
      </c>
      <c r="H2" s="80" t="s">
        <v>189</v>
      </c>
      <c r="I2" s="3" t="s">
        <v>349</v>
      </c>
      <c r="K2" s="80" t="s">
        <v>190</v>
      </c>
      <c r="L2" s="3" t="s">
        <v>399</v>
      </c>
      <c r="N2" s="78"/>
      <c r="O2" s="78"/>
      <c r="Q2" s="4"/>
      <c r="R2" s="4"/>
    </row>
    <row r="3" spans="2:19" s="79" customFormat="1" x14ac:dyDescent="0.15">
      <c r="B3" s="876" t="s">
        <v>17</v>
      </c>
      <c r="C3" s="877"/>
      <c r="D3" s="877"/>
      <c r="E3" s="878"/>
      <c r="F3" s="379" t="s">
        <v>18</v>
      </c>
      <c r="G3" s="82"/>
      <c r="H3" s="83" t="s">
        <v>19</v>
      </c>
      <c r="I3" s="81"/>
      <c r="J3" s="81"/>
      <c r="K3" s="938" t="s">
        <v>159</v>
      </c>
      <c r="L3" s="939"/>
      <c r="M3" s="939"/>
      <c r="N3" s="939"/>
      <c r="O3" s="939"/>
      <c r="P3" s="939"/>
      <c r="Q3" s="939"/>
      <c r="R3" s="939"/>
      <c r="S3" s="940"/>
    </row>
    <row r="4" spans="2:19" s="79" customFormat="1" x14ac:dyDescent="0.15">
      <c r="B4" s="874" t="s">
        <v>20</v>
      </c>
      <c r="C4" s="875"/>
      <c r="D4" s="172" t="s">
        <v>154</v>
      </c>
      <c r="E4" s="181"/>
      <c r="F4" s="175">
        <f>R11</f>
        <v>1369280</v>
      </c>
      <c r="G4" s="172" t="s">
        <v>145</v>
      </c>
      <c r="H4" s="371"/>
      <c r="I4" s="371"/>
      <c r="J4" s="371"/>
      <c r="K4" s="255" t="s">
        <v>217</v>
      </c>
      <c r="L4" s="256" t="s">
        <v>218</v>
      </c>
      <c r="M4" s="369" t="s">
        <v>21</v>
      </c>
      <c r="N4" s="369" t="s">
        <v>20</v>
      </c>
      <c r="O4" s="256" t="s">
        <v>217</v>
      </c>
      <c r="P4" s="256" t="s">
        <v>218</v>
      </c>
      <c r="Q4" s="369" t="s">
        <v>21</v>
      </c>
      <c r="R4" s="941" t="s">
        <v>20</v>
      </c>
      <c r="S4" s="942"/>
    </row>
    <row r="5" spans="2:19" s="79" customFormat="1" x14ac:dyDescent="0.15">
      <c r="B5" s="874"/>
      <c r="C5" s="875"/>
      <c r="D5" s="172" t="s">
        <v>66</v>
      </c>
      <c r="E5" s="181"/>
      <c r="F5" s="175">
        <v>0</v>
      </c>
      <c r="G5" s="150"/>
      <c r="H5" s="182"/>
      <c r="I5" s="182"/>
      <c r="J5" s="182"/>
      <c r="K5" s="254">
        <v>1</v>
      </c>
      <c r="L5" s="175">
        <v>1100</v>
      </c>
      <c r="M5" s="175">
        <f>'９　わけぎ単価算出基礎'!C12</f>
        <v>592.79999999999995</v>
      </c>
      <c r="N5" s="175">
        <f t="shared" ref="N5:N6" si="0">L5*M5</f>
        <v>652080</v>
      </c>
      <c r="O5" s="175"/>
      <c r="P5" s="175"/>
      <c r="Q5" s="175"/>
      <c r="R5" s="943"/>
      <c r="S5" s="944"/>
    </row>
    <row r="6" spans="2:19" s="79" customFormat="1" x14ac:dyDescent="0.15">
      <c r="B6" s="862" t="s">
        <v>157</v>
      </c>
      <c r="C6" s="865" t="s">
        <v>242</v>
      </c>
      <c r="D6" s="175" t="s">
        <v>44</v>
      </c>
      <c r="E6" s="183"/>
      <c r="F6" s="175">
        <f>+P13</f>
        <v>15159.683624106248</v>
      </c>
      <c r="G6" s="150" t="s">
        <v>146</v>
      </c>
      <c r="H6" s="182"/>
      <c r="I6" s="182"/>
      <c r="J6" s="182"/>
      <c r="K6" s="180">
        <v>2</v>
      </c>
      <c r="L6" s="177">
        <v>1100</v>
      </c>
      <c r="M6" s="175">
        <f>'９　わけぎ単価算出基礎'!D12</f>
        <v>652</v>
      </c>
      <c r="N6" s="175">
        <f t="shared" si="0"/>
        <v>717200</v>
      </c>
      <c r="O6" s="175"/>
      <c r="P6" s="175"/>
      <c r="Q6" s="175"/>
      <c r="R6" s="943"/>
      <c r="S6" s="944"/>
    </row>
    <row r="7" spans="2:19" s="79" customFormat="1" x14ac:dyDescent="0.15">
      <c r="B7" s="863"/>
      <c r="C7" s="866"/>
      <c r="D7" s="175" t="s">
        <v>45</v>
      </c>
      <c r="E7" s="183"/>
      <c r="F7" s="175">
        <f>P22</f>
        <v>27073</v>
      </c>
      <c r="G7" s="172" t="s">
        <v>485</v>
      </c>
      <c r="H7" s="468"/>
      <c r="I7" s="468"/>
      <c r="J7" s="469"/>
      <c r="K7" s="178"/>
      <c r="L7" s="179"/>
      <c r="M7" s="175"/>
      <c r="N7" s="175"/>
      <c r="O7" s="175"/>
      <c r="P7" s="175"/>
      <c r="Q7" s="175"/>
      <c r="R7" s="943"/>
      <c r="S7" s="944"/>
    </row>
    <row r="8" spans="2:19" s="79" customFormat="1" x14ac:dyDescent="0.15">
      <c r="B8" s="863"/>
      <c r="C8" s="866"/>
      <c r="D8" s="175" t="s">
        <v>46</v>
      </c>
      <c r="E8" s="183"/>
      <c r="F8" s="175">
        <f>P28</f>
        <v>24251.900000000005</v>
      </c>
      <c r="G8" s="152" t="s">
        <v>486</v>
      </c>
      <c r="H8" s="163"/>
      <c r="I8" s="163"/>
      <c r="J8" s="184"/>
      <c r="K8" s="176"/>
      <c r="L8" s="175"/>
      <c r="M8" s="175"/>
      <c r="N8" s="175"/>
      <c r="O8" s="175"/>
      <c r="P8" s="175"/>
      <c r="Q8" s="175"/>
      <c r="R8" s="943"/>
      <c r="S8" s="944"/>
    </row>
    <row r="9" spans="2:19" s="79" customFormat="1" x14ac:dyDescent="0.15">
      <c r="B9" s="863"/>
      <c r="C9" s="866"/>
      <c r="D9" s="175" t="s">
        <v>67</v>
      </c>
      <c r="E9" s="183"/>
      <c r="F9" s="175">
        <f>P37</f>
        <v>2994.0625</v>
      </c>
      <c r="G9" s="152" t="s">
        <v>487</v>
      </c>
      <c r="H9" s="163"/>
      <c r="I9" s="163"/>
      <c r="J9" s="184"/>
      <c r="K9" s="176"/>
      <c r="L9" s="175"/>
      <c r="M9" s="175"/>
      <c r="N9" s="175"/>
      <c r="O9" s="175"/>
      <c r="P9" s="175"/>
      <c r="Q9" s="175"/>
      <c r="R9" s="943"/>
      <c r="S9" s="944"/>
    </row>
    <row r="10" spans="2:19" s="79" customFormat="1" x14ac:dyDescent="0.15">
      <c r="B10" s="863"/>
      <c r="C10" s="866"/>
      <c r="D10" s="175" t="s">
        <v>47</v>
      </c>
      <c r="E10" s="183"/>
      <c r="F10" s="175">
        <f>'８　算出基礎'!V20</f>
        <v>0</v>
      </c>
      <c r="G10" s="911"/>
      <c r="H10" s="912"/>
      <c r="I10" s="912"/>
      <c r="J10" s="944"/>
      <c r="K10" s="176"/>
      <c r="L10" s="175"/>
      <c r="M10" s="175"/>
      <c r="N10" s="175"/>
      <c r="O10" s="175"/>
      <c r="P10" s="175"/>
      <c r="Q10" s="175"/>
      <c r="R10" s="943"/>
      <c r="S10" s="944"/>
    </row>
    <row r="11" spans="2:19" s="79" customFormat="1" ht="14.25" thickBot="1" x14ac:dyDescent="0.2">
      <c r="B11" s="863"/>
      <c r="C11" s="866"/>
      <c r="D11" s="175" t="s">
        <v>4</v>
      </c>
      <c r="E11" s="183"/>
      <c r="F11" s="175">
        <f>'８　算出基礎'!V32</f>
        <v>7157.894736842105</v>
      </c>
      <c r="G11" s="911"/>
      <c r="H11" s="912"/>
      <c r="I11" s="912"/>
      <c r="J11" s="944"/>
      <c r="K11" s="98"/>
      <c r="L11" s="85"/>
      <c r="M11" s="85"/>
      <c r="N11" s="84"/>
      <c r="O11" s="86" t="s">
        <v>22</v>
      </c>
      <c r="P11" s="87">
        <f>SUM(L5:L11,P5:P10)</f>
        <v>2200</v>
      </c>
      <c r="Q11" s="88">
        <f>R11/P11</f>
        <v>622.4</v>
      </c>
      <c r="R11" s="945">
        <f>SUM(N5:N11,R5:S10)</f>
        <v>1369280</v>
      </c>
      <c r="S11" s="946"/>
    </row>
    <row r="12" spans="2:19" s="79" customFormat="1" ht="14.25" thickTop="1" x14ac:dyDescent="0.15">
      <c r="B12" s="863"/>
      <c r="C12" s="866"/>
      <c r="D12" s="175" t="s">
        <v>5</v>
      </c>
      <c r="E12" s="183"/>
      <c r="F12" s="175">
        <f>14*1800*P11/1000</f>
        <v>55440</v>
      </c>
      <c r="G12" s="165" t="s">
        <v>462</v>
      </c>
      <c r="H12" s="163"/>
      <c r="I12" s="163"/>
      <c r="J12" s="184"/>
      <c r="K12" s="947" t="s">
        <v>158</v>
      </c>
      <c r="L12" s="174" t="s">
        <v>119</v>
      </c>
      <c r="M12" s="377" t="s">
        <v>7</v>
      </c>
      <c r="N12" s="261" t="s">
        <v>222</v>
      </c>
      <c r="O12" s="376" t="s">
        <v>21</v>
      </c>
      <c r="P12" s="376" t="s">
        <v>24</v>
      </c>
      <c r="Q12" s="902" t="s">
        <v>25</v>
      </c>
      <c r="R12" s="903"/>
      <c r="S12" s="950"/>
    </row>
    <row r="13" spans="2:19" s="79" customFormat="1" x14ac:dyDescent="0.15">
      <c r="B13" s="863"/>
      <c r="C13" s="866"/>
      <c r="D13" s="871" t="s">
        <v>48</v>
      </c>
      <c r="E13" s="185" t="s">
        <v>143</v>
      </c>
      <c r="F13" s="175">
        <f>'６　固定資本装備と減価償却費'!L10*H13</f>
        <v>33126.315789473687</v>
      </c>
      <c r="G13" s="589" t="s">
        <v>147</v>
      </c>
      <c r="H13" s="590">
        <v>0.01</v>
      </c>
      <c r="I13" s="914" t="s">
        <v>149</v>
      </c>
      <c r="J13" s="936"/>
      <c r="K13" s="948"/>
      <c r="L13" s="378" t="s">
        <v>374</v>
      </c>
      <c r="M13" s="260" t="s">
        <v>295</v>
      </c>
      <c r="N13" s="113">
        <v>80</v>
      </c>
      <c r="O13" s="113">
        <f>'７－６　種球生産費'!F23</f>
        <v>189.49604530132811</v>
      </c>
      <c r="P13" s="113">
        <f>N13*O13</f>
        <v>15159.683624106248</v>
      </c>
      <c r="Q13" s="894" t="s">
        <v>294</v>
      </c>
      <c r="R13" s="895"/>
      <c r="S13" s="937"/>
    </row>
    <row r="14" spans="2:19" s="79" customFormat="1" x14ac:dyDescent="0.15">
      <c r="B14" s="863"/>
      <c r="C14" s="866"/>
      <c r="D14" s="872"/>
      <c r="E14" s="185" t="s">
        <v>144</v>
      </c>
      <c r="F14" s="175">
        <f>'６　固定資本装備と減価償却費'!L26*H14</f>
        <v>4886.8421052631575</v>
      </c>
      <c r="G14" s="589" t="s">
        <v>147</v>
      </c>
      <c r="H14" s="590">
        <v>0.05</v>
      </c>
      <c r="I14" s="914" t="s">
        <v>149</v>
      </c>
      <c r="J14" s="936"/>
      <c r="K14" s="948"/>
      <c r="L14" s="368"/>
      <c r="M14" s="173"/>
      <c r="N14" s="113"/>
      <c r="O14" s="113"/>
      <c r="P14" s="113"/>
      <c r="Q14" s="894"/>
      <c r="R14" s="895"/>
      <c r="S14" s="937"/>
    </row>
    <row r="15" spans="2:19" s="79" customFormat="1" ht="14.25" thickBot="1" x14ac:dyDescent="0.2">
      <c r="B15" s="863"/>
      <c r="C15" s="866"/>
      <c r="D15" s="871" t="s">
        <v>68</v>
      </c>
      <c r="E15" s="185" t="s">
        <v>143</v>
      </c>
      <c r="F15" s="175">
        <f>'６　固定資本装備と減価償却費'!P10</f>
        <v>313026.31578947371</v>
      </c>
      <c r="G15" s="152" t="s">
        <v>149</v>
      </c>
      <c r="H15" s="158"/>
      <c r="I15" s="158"/>
      <c r="J15" s="159"/>
      <c r="K15" s="948"/>
      <c r="L15" s="92" t="s">
        <v>26</v>
      </c>
      <c r="M15" s="91"/>
      <c r="N15" s="92"/>
      <c r="O15" s="92"/>
      <c r="P15" s="92">
        <f>SUM(P13:P14)</f>
        <v>15159.683624106248</v>
      </c>
      <c r="Q15" s="929"/>
      <c r="R15" s="930"/>
      <c r="S15" s="931"/>
    </row>
    <row r="16" spans="2:19" s="79" customFormat="1" ht="14.25" thickTop="1" x14ac:dyDescent="0.15">
      <c r="B16" s="863"/>
      <c r="C16" s="866"/>
      <c r="D16" s="873"/>
      <c r="E16" s="185" t="s">
        <v>144</v>
      </c>
      <c r="F16" s="175">
        <f>'６　固定資本装備と減価償却費'!P26</f>
        <v>19150.375939849622</v>
      </c>
      <c r="G16" s="152" t="s">
        <v>149</v>
      </c>
      <c r="H16" s="158"/>
      <c r="I16" s="158"/>
      <c r="J16" s="159"/>
      <c r="K16" s="948"/>
      <c r="L16" s="169" t="s">
        <v>120</v>
      </c>
      <c r="M16" s="170" t="s">
        <v>7</v>
      </c>
      <c r="N16" s="262" t="s">
        <v>222</v>
      </c>
      <c r="O16" s="373" t="s">
        <v>21</v>
      </c>
      <c r="P16" s="171" t="s">
        <v>24</v>
      </c>
      <c r="Q16" s="891" t="s">
        <v>25</v>
      </c>
      <c r="R16" s="892"/>
      <c r="S16" s="932"/>
    </row>
    <row r="17" spans="1:19" s="79" customFormat="1" x14ac:dyDescent="0.15">
      <c r="B17" s="863"/>
      <c r="C17" s="866"/>
      <c r="D17" s="872"/>
      <c r="E17" s="175" t="s">
        <v>49</v>
      </c>
      <c r="F17" s="175">
        <f>'６　固定資本装備と減価償却費'!P31</f>
        <v>0</v>
      </c>
      <c r="G17" s="152" t="s">
        <v>149</v>
      </c>
      <c r="H17" s="158"/>
      <c r="I17" s="158"/>
      <c r="J17" s="159"/>
      <c r="K17" s="948"/>
      <c r="L17" s="172" t="s">
        <v>296</v>
      </c>
      <c r="M17" s="173" t="s">
        <v>297</v>
      </c>
      <c r="N17" s="152">
        <v>0</v>
      </c>
      <c r="O17" s="165">
        <v>3000</v>
      </c>
      <c r="P17" s="165">
        <f>N17*O17</f>
        <v>0</v>
      </c>
      <c r="Q17" s="923" t="s">
        <v>338</v>
      </c>
      <c r="R17" s="924"/>
      <c r="S17" s="925"/>
    </row>
    <row r="18" spans="1:19" s="79" customFormat="1" x14ac:dyDescent="0.15">
      <c r="A18" s="78"/>
      <c r="B18" s="863"/>
      <c r="C18" s="866"/>
      <c r="D18" s="175" t="s">
        <v>50</v>
      </c>
      <c r="E18" s="183"/>
      <c r="F18" s="450">
        <v>0</v>
      </c>
      <c r="G18" s="152"/>
      <c r="H18" s="158"/>
      <c r="I18" s="461"/>
      <c r="J18" s="159"/>
      <c r="K18" s="948"/>
      <c r="L18" s="172" t="s">
        <v>298</v>
      </c>
      <c r="M18" s="173" t="s">
        <v>299</v>
      </c>
      <c r="N18" s="152">
        <v>0</v>
      </c>
      <c r="O18" s="165">
        <v>357</v>
      </c>
      <c r="P18" s="165">
        <f>N18*O18</f>
        <v>0</v>
      </c>
      <c r="Q18" s="923" t="s">
        <v>338</v>
      </c>
      <c r="R18" s="924"/>
      <c r="S18" s="925"/>
    </row>
    <row r="19" spans="1:19" s="79" customFormat="1" x14ac:dyDescent="0.15">
      <c r="A19" s="78"/>
      <c r="B19" s="863"/>
      <c r="C19" s="866"/>
      <c r="D19" s="175" t="s">
        <v>123</v>
      </c>
      <c r="E19" s="183"/>
      <c r="F19" s="175">
        <f>SUM(F6:F18)/99</f>
        <v>5073.3978836869546</v>
      </c>
      <c r="G19" s="186" t="s">
        <v>160</v>
      </c>
      <c r="H19" s="196">
        <v>0.01</v>
      </c>
      <c r="I19" s="374"/>
      <c r="J19" s="6"/>
      <c r="K19" s="948"/>
      <c r="L19" s="152" t="s">
        <v>300</v>
      </c>
      <c r="M19" s="163" t="s">
        <v>299</v>
      </c>
      <c r="N19" s="152">
        <v>2</v>
      </c>
      <c r="O19" s="165">
        <v>1782</v>
      </c>
      <c r="P19" s="165">
        <f>N19*O19</f>
        <v>3564</v>
      </c>
      <c r="Q19" s="923"/>
      <c r="R19" s="924"/>
      <c r="S19" s="925"/>
    </row>
    <row r="20" spans="1:19" s="79" customFormat="1" x14ac:dyDescent="0.15">
      <c r="A20" s="78"/>
      <c r="B20" s="863"/>
      <c r="C20" s="867"/>
      <c r="D20" s="860" t="s">
        <v>153</v>
      </c>
      <c r="E20" s="861"/>
      <c r="F20" s="111">
        <f>SUM(F6:F19)</f>
        <v>507339.78836869547</v>
      </c>
      <c r="G20" s="160"/>
      <c r="H20" s="374"/>
      <c r="I20" s="374"/>
      <c r="J20" s="375"/>
      <c r="K20" s="948"/>
      <c r="L20" s="152" t="s">
        <v>301</v>
      </c>
      <c r="M20" s="163" t="s">
        <v>299</v>
      </c>
      <c r="N20" s="152">
        <v>5</v>
      </c>
      <c r="O20" s="165">
        <v>2612</v>
      </c>
      <c r="P20" s="165">
        <f>N20*O20</f>
        <v>13060</v>
      </c>
      <c r="Q20" s="923"/>
      <c r="R20" s="924"/>
      <c r="S20" s="925"/>
    </row>
    <row r="21" spans="1:19" s="79" customFormat="1" x14ac:dyDescent="0.15">
      <c r="A21" s="78"/>
      <c r="B21" s="863"/>
      <c r="C21" s="868" t="s">
        <v>148</v>
      </c>
      <c r="D21" s="856" t="s">
        <v>51</v>
      </c>
      <c r="E21" s="18" t="s">
        <v>1</v>
      </c>
      <c r="F21" s="84">
        <f>1100*105+1100*36</f>
        <v>155100</v>
      </c>
      <c r="G21" s="172" t="s">
        <v>355</v>
      </c>
      <c r="H21" s="163"/>
      <c r="I21" s="89"/>
      <c r="J21" s="184"/>
      <c r="K21" s="948"/>
      <c r="L21" s="152" t="s">
        <v>302</v>
      </c>
      <c r="M21" s="163" t="s">
        <v>299</v>
      </c>
      <c r="N21" s="346">
        <v>4.5</v>
      </c>
      <c r="O21" s="165">
        <v>2322</v>
      </c>
      <c r="P21" s="165">
        <f>N21*O21</f>
        <v>10449</v>
      </c>
      <c r="Q21" s="923"/>
      <c r="R21" s="924"/>
      <c r="S21" s="925"/>
    </row>
    <row r="22" spans="1:19" s="79" customFormat="1" ht="14.25" thickBot="1" x14ac:dyDescent="0.2">
      <c r="A22" s="78"/>
      <c r="B22" s="863"/>
      <c r="C22" s="869"/>
      <c r="D22" s="775"/>
      <c r="E22" s="18" t="s">
        <v>2</v>
      </c>
      <c r="F22" s="112">
        <f>P11*53</f>
        <v>116600</v>
      </c>
      <c r="G22" s="172" t="s">
        <v>343</v>
      </c>
      <c r="H22" s="187"/>
      <c r="I22" s="187"/>
      <c r="J22" s="188"/>
      <c r="K22" s="948"/>
      <c r="L22" s="92" t="s">
        <v>26</v>
      </c>
      <c r="M22" s="91"/>
      <c r="N22" s="92"/>
      <c r="O22" s="92"/>
      <c r="P22" s="92">
        <f>SUM(P17:P21)</f>
        <v>27073</v>
      </c>
      <c r="Q22" s="929"/>
      <c r="R22" s="930"/>
      <c r="S22" s="931"/>
    </row>
    <row r="23" spans="1:19" s="79" customFormat="1" ht="14.25" thickTop="1" x14ac:dyDescent="0.15">
      <c r="A23" s="78"/>
      <c r="B23" s="863"/>
      <c r="C23" s="869"/>
      <c r="D23" s="857"/>
      <c r="E23" s="18" t="s">
        <v>6</v>
      </c>
      <c r="F23" s="84">
        <f>R11*0.126</f>
        <v>172529.28</v>
      </c>
      <c r="G23" s="172" t="s">
        <v>344</v>
      </c>
      <c r="H23" s="371"/>
      <c r="I23" s="187"/>
      <c r="J23" s="372"/>
      <c r="K23" s="948"/>
      <c r="L23" s="152" t="s">
        <v>121</v>
      </c>
      <c r="M23" s="163"/>
      <c r="N23" s="164" t="s">
        <v>23</v>
      </c>
      <c r="O23" s="164" t="s">
        <v>21</v>
      </c>
      <c r="P23" s="164" t="s">
        <v>24</v>
      </c>
      <c r="Q23" s="891" t="s">
        <v>25</v>
      </c>
      <c r="R23" s="892"/>
      <c r="S23" s="932"/>
    </row>
    <row r="24" spans="1:19" s="79" customFormat="1" x14ac:dyDescent="0.15">
      <c r="A24" s="78"/>
      <c r="B24" s="863"/>
      <c r="C24" s="869"/>
      <c r="D24" s="18" t="s">
        <v>225</v>
      </c>
      <c r="E24" s="25"/>
      <c r="F24" s="112">
        <v>0</v>
      </c>
      <c r="G24" s="172"/>
      <c r="H24" s="190"/>
      <c r="I24" s="191"/>
      <c r="J24" s="189"/>
      <c r="K24" s="948"/>
      <c r="L24" s="165" t="s">
        <v>27</v>
      </c>
      <c r="M24" s="163"/>
      <c r="N24" s="152" t="s">
        <v>340</v>
      </c>
      <c r="O24" s="165"/>
      <c r="P24" s="165">
        <f>'８　算出基礎'!G38</f>
        <v>11541.900000000001</v>
      </c>
      <c r="Q24" s="923"/>
      <c r="R24" s="924"/>
      <c r="S24" s="925"/>
    </row>
    <row r="25" spans="1:19" s="79" customFormat="1" x14ac:dyDescent="0.15">
      <c r="A25" s="78"/>
      <c r="B25" s="863"/>
      <c r="C25" s="869"/>
      <c r="D25" s="18" t="s">
        <v>69</v>
      </c>
      <c r="E25" s="25"/>
      <c r="F25" s="112">
        <v>0</v>
      </c>
      <c r="G25" s="172"/>
      <c r="H25" s="192"/>
      <c r="I25" s="193"/>
      <c r="J25" s="194"/>
      <c r="K25" s="948"/>
      <c r="L25" s="165" t="s">
        <v>28</v>
      </c>
      <c r="M25" s="163"/>
      <c r="N25" s="152" t="s">
        <v>340</v>
      </c>
      <c r="O25" s="165"/>
      <c r="P25" s="165">
        <f>'８　算出基礎'!G49</f>
        <v>12467.800000000001</v>
      </c>
      <c r="Q25" s="923"/>
      <c r="R25" s="924"/>
      <c r="S25" s="925"/>
    </row>
    <row r="26" spans="1:19" s="79" customFormat="1" x14ac:dyDescent="0.15">
      <c r="A26" s="78"/>
      <c r="B26" s="863"/>
      <c r="C26" s="869"/>
      <c r="D26" s="18" t="s">
        <v>90</v>
      </c>
      <c r="E26" s="19"/>
      <c r="F26" s="195">
        <f>'８　算出基礎'!V56</f>
        <v>4617.5438596491231</v>
      </c>
      <c r="G26" s="221"/>
      <c r="H26" s="219"/>
      <c r="I26" s="219"/>
      <c r="J26" s="220"/>
      <c r="K26" s="948"/>
      <c r="L26" s="165" t="s">
        <v>339</v>
      </c>
      <c r="M26" s="163"/>
      <c r="N26" s="152" t="s">
        <v>341</v>
      </c>
      <c r="O26" s="165"/>
      <c r="P26" s="165"/>
      <c r="Q26" s="923" t="s">
        <v>338</v>
      </c>
      <c r="R26" s="924"/>
      <c r="S26" s="925"/>
    </row>
    <row r="27" spans="1:19" s="79" customFormat="1" x14ac:dyDescent="0.15">
      <c r="A27" s="78"/>
      <c r="B27" s="863"/>
      <c r="C27" s="869"/>
      <c r="D27" s="26" t="s">
        <v>70</v>
      </c>
      <c r="E27" s="27"/>
      <c r="F27" s="195">
        <v>800</v>
      </c>
      <c r="G27" s="152" t="s">
        <v>345</v>
      </c>
      <c r="H27" s="192"/>
      <c r="I27" s="193"/>
      <c r="J27" s="189"/>
      <c r="K27" s="948"/>
      <c r="L27" s="165" t="s">
        <v>101</v>
      </c>
      <c r="M27" s="163"/>
      <c r="N27" s="152" t="s">
        <v>341</v>
      </c>
      <c r="O27" s="165"/>
      <c r="P27" s="165">
        <f>'８　算出基礎'!G57</f>
        <v>242.20000000000002</v>
      </c>
      <c r="Q27" s="923"/>
      <c r="R27" s="924"/>
      <c r="S27" s="925"/>
    </row>
    <row r="28" spans="1:19" s="79" customFormat="1" ht="14.25" thickBot="1" x14ac:dyDescent="0.2">
      <c r="A28" s="78"/>
      <c r="B28" s="863"/>
      <c r="C28" s="869"/>
      <c r="D28" s="18" t="s">
        <v>52</v>
      </c>
      <c r="E28" s="19"/>
      <c r="F28" s="112">
        <f>'８　算出基礎'!N57</f>
        <v>2148.3157894736842</v>
      </c>
      <c r="G28" s="221"/>
      <c r="H28" s="219"/>
      <c r="I28" s="219"/>
      <c r="J28" s="220"/>
      <c r="K28" s="948"/>
      <c r="L28" s="92" t="s">
        <v>26</v>
      </c>
      <c r="M28" s="91"/>
      <c r="N28" s="92"/>
      <c r="O28" s="92"/>
      <c r="P28" s="92">
        <f>SUM(P24:P27)</f>
        <v>24251.900000000005</v>
      </c>
      <c r="Q28" s="929"/>
      <c r="R28" s="930"/>
      <c r="S28" s="931"/>
    </row>
    <row r="29" spans="1:19" s="79" customFormat="1" ht="14.25" thickTop="1" x14ac:dyDescent="0.15">
      <c r="A29" s="78"/>
      <c r="B29" s="863"/>
      <c r="C29" s="869"/>
      <c r="D29" s="18" t="s">
        <v>226</v>
      </c>
      <c r="E29" s="25"/>
      <c r="F29" s="112">
        <f>SUM(F21:F28)/99</f>
        <v>4563.5872691830591</v>
      </c>
      <c r="G29" s="288" t="s">
        <v>243</v>
      </c>
      <c r="H29" s="196">
        <v>0.01</v>
      </c>
      <c r="I29" s="162"/>
      <c r="J29" s="161"/>
      <c r="K29" s="948"/>
      <c r="L29" s="152" t="s">
        <v>122</v>
      </c>
      <c r="M29" s="163"/>
      <c r="N29" s="164" t="s">
        <v>23</v>
      </c>
      <c r="O29" s="164" t="s">
        <v>21</v>
      </c>
      <c r="P29" s="164" t="s">
        <v>24</v>
      </c>
      <c r="Q29" s="891" t="s">
        <v>25</v>
      </c>
      <c r="R29" s="892"/>
      <c r="S29" s="932"/>
    </row>
    <row r="30" spans="1:19" s="79" customFormat="1" ht="14.25" thickBot="1" x14ac:dyDescent="0.2">
      <c r="A30" s="78"/>
      <c r="B30" s="864"/>
      <c r="C30" s="870"/>
      <c r="D30" s="858" t="s">
        <v>152</v>
      </c>
      <c r="E30" s="859"/>
      <c r="F30" s="153">
        <f>SUM(F21:F29)</f>
        <v>456358.72691830591</v>
      </c>
      <c r="G30" s="154"/>
      <c r="H30" s="155"/>
      <c r="I30" s="156"/>
      <c r="J30" s="157"/>
      <c r="K30" s="948"/>
      <c r="L30" s="165" t="s">
        <v>113</v>
      </c>
      <c r="M30" s="166"/>
      <c r="N30" s="509">
        <f>SUMPRODUCT('８　算出基礎'!K6:K9,'８　算出基礎'!L6:L9)</f>
        <v>4.75</v>
      </c>
      <c r="O30" s="165">
        <f>'８　算出基礎'!M10</f>
        <v>84.7</v>
      </c>
      <c r="P30" s="165">
        <f>'８　算出基礎'!N10</f>
        <v>402.32500000000005</v>
      </c>
      <c r="Q30" s="933"/>
      <c r="R30" s="934"/>
      <c r="S30" s="935"/>
    </row>
    <row r="31" spans="1:19" s="79" customFormat="1" x14ac:dyDescent="0.15">
      <c r="A31" s="78"/>
      <c r="B31" s="100"/>
      <c r="C31" s="96"/>
      <c r="D31" s="96"/>
      <c r="E31" s="96"/>
      <c r="F31" s="96"/>
      <c r="G31" s="96"/>
      <c r="H31" s="96"/>
      <c r="I31" s="96"/>
      <c r="J31" s="96"/>
      <c r="K31" s="948"/>
      <c r="L31" s="165" t="s">
        <v>114</v>
      </c>
      <c r="M31" s="166"/>
      <c r="N31" s="509">
        <f>SUMPRODUCT('８　算出基礎'!K11:K14,'８　算出基礎'!L11:L14)</f>
        <v>12</v>
      </c>
      <c r="O31" s="165">
        <f>'８　算出基礎'!M15</f>
        <v>158.4</v>
      </c>
      <c r="P31" s="165">
        <f>'８　算出基礎'!N15</f>
        <v>1900.8000000000002</v>
      </c>
      <c r="Q31" s="933"/>
      <c r="R31" s="934"/>
      <c r="S31" s="935"/>
    </row>
    <row r="32" spans="1:19" s="79" customFormat="1" x14ac:dyDescent="0.15">
      <c r="A32" s="78"/>
      <c r="B32" s="90"/>
      <c r="C32" s="106"/>
      <c r="D32" s="90"/>
      <c r="E32" s="90"/>
      <c r="F32" s="104"/>
      <c r="G32" s="104"/>
      <c r="H32" s="105"/>
      <c r="I32" s="96"/>
      <c r="J32" s="96"/>
      <c r="K32" s="948"/>
      <c r="L32" s="165" t="s">
        <v>116</v>
      </c>
      <c r="M32" s="163"/>
      <c r="N32" s="167"/>
      <c r="O32" s="167"/>
      <c r="P32" s="165">
        <f>SUM(P30:P31)*R32</f>
        <v>690.9375</v>
      </c>
      <c r="Q32" s="370" t="s">
        <v>115</v>
      </c>
      <c r="R32" s="168">
        <v>0.3</v>
      </c>
      <c r="S32" s="94"/>
    </row>
    <row r="33" spans="1:23" ht="18" customHeight="1" x14ac:dyDescent="0.15">
      <c r="K33" s="948"/>
      <c r="L33" s="165" t="s">
        <v>117</v>
      </c>
      <c r="M33" s="166"/>
      <c r="N33" s="152"/>
      <c r="O33" s="167"/>
      <c r="P33" s="165">
        <f>'８　算出基礎'!N19</f>
        <v>0</v>
      </c>
      <c r="Q33" s="923"/>
      <c r="R33" s="924"/>
      <c r="S33" s="925"/>
    </row>
    <row r="34" spans="1:23" ht="18" customHeight="1" x14ac:dyDescent="0.15">
      <c r="K34" s="948"/>
      <c r="L34" s="165" t="s">
        <v>118</v>
      </c>
      <c r="M34" s="166"/>
      <c r="N34" s="152"/>
      <c r="O34" s="167"/>
      <c r="P34" s="165">
        <f>'８　算出基礎'!N23</f>
        <v>0</v>
      </c>
      <c r="Q34" s="923"/>
      <c r="R34" s="924"/>
      <c r="S34" s="925"/>
    </row>
    <row r="35" spans="1:23" ht="18" customHeight="1" x14ac:dyDescent="0.15">
      <c r="K35" s="948"/>
      <c r="L35" s="165" t="s">
        <v>223</v>
      </c>
      <c r="M35" s="166"/>
      <c r="N35" s="152"/>
      <c r="O35" s="167"/>
      <c r="P35" s="165">
        <f>'８　算出基礎'!N27</f>
        <v>0</v>
      </c>
      <c r="Q35" s="266"/>
      <c r="R35" s="267"/>
      <c r="S35" s="268"/>
    </row>
    <row r="36" spans="1:23" ht="18" customHeight="1" x14ac:dyDescent="0.15">
      <c r="K36" s="948"/>
      <c r="L36" s="165"/>
      <c r="M36" s="163"/>
      <c r="N36" s="152"/>
      <c r="O36" s="167"/>
      <c r="P36" s="165"/>
      <c r="Q36" s="923"/>
      <c r="R36" s="924"/>
      <c r="S36" s="925"/>
    </row>
    <row r="37" spans="1:23" ht="18" customHeight="1" thickBot="1" x14ac:dyDescent="0.2">
      <c r="K37" s="949"/>
      <c r="L37" s="102" t="s">
        <v>26</v>
      </c>
      <c r="M37" s="101"/>
      <c r="N37" s="102"/>
      <c r="O37" s="102"/>
      <c r="P37" s="102">
        <f>SUM(P30:P36)</f>
        <v>2994.0625</v>
      </c>
      <c r="Q37" s="926"/>
      <c r="R37" s="927"/>
      <c r="S37" s="928"/>
    </row>
    <row r="38" spans="1:23" s="95" customFormat="1" ht="18" customHeight="1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23" s="95" customFormat="1" ht="18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T39" s="96"/>
    </row>
    <row r="40" spans="1:23" s="95" customFormat="1" ht="18" customHeight="1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78"/>
      <c r="T40" s="79"/>
      <c r="U40" s="79"/>
      <c r="V40" s="79"/>
      <c r="W40" s="79"/>
    </row>
    <row r="41" spans="1:23" s="95" customFormat="1" ht="18" customHeight="1" x14ac:dyDescent="0.15">
      <c r="A41" s="78"/>
      <c r="B41" s="78"/>
      <c r="C41" s="78"/>
      <c r="D41" s="78"/>
      <c r="E41" s="78"/>
      <c r="F41" s="78"/>
      <c r="G41" s="78"/>
      <c r="H41" s="78"/>
      <c r="I41" s="78"/>
      <c r="J41" s="78"/>
      <c r="T41" s="97"/>
      <c r="U41" s="98"/>
      <c r="V41" s="99"/>
      <c r="W41" s="97"/>
    </row>
    <row r="42" spans="1:23" s="95" customFormat="1" ht="18" customHeight="1" x14ac:dyDescent="0.15">
      <c r="A42" s="78"/>
      <c r="B42" s="78"/>
      <c r="C42" s="78"/>
      <c r="D42" s="78"/>
      <c r="E42" s="78"/>
      <c r="F42" s="78"/>
      <c r="G42" s="78"/>
      <c r="H42" s="78"/>
      <c r="I42" s="78"/>
      <c r="J42" s="78"/>
      <c r="T42" s="79"/>
      <c r="U42" s="79"/>
      <c r="V42" s="79"/>
      <c r="W42" s="79"/>
    </row>
    <row r="43" spans="1:23" s="95" customFormat="1" ht="18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T43" s="80"/>
      <c r="U43" s="96"/>
      <c r="V43" s="79"/>
      <c r="W43" s="97"/>
    </row>
    <row r="44" spans="1:23" s="95" customFormat="1" ht="18" customHeight="1" x14ac:dyDescent="0.15">
      <c r="B44" s="78"/>
      <c r="C44" s="78"/>
      <c r="D44" s="78"/>
      <c r="E44" s="78"/>
      <c r="F44" s="78"/>
      <c r="G44" s="78"/>
      <c r="H44" s="78"/>
      <c r="I44" s="78"/>
      <c r="J44" s="78"/>
      <c r="T44" s="80"/>
      <c r="U44" s="96"/>
      <c r="V44" s="79"/>
      <c r="W44" s="97"/>
    </row>
    <row r="45" spans="1:23" s="95" customFormat="1" ht="18" customHeight="1" x14ac:dyDescent="0.15">
      <c r="B45" s="78"/>
      <c r="C45" s="78"/>
      <c r="D45" s="78"/>
      <c r="E45" s="78"/>
      <c r="F45" s="78"/>
      <c r="G45" s="78"/>
      <c r="H45" s="78"/>
      <c r="I45" s="78"/>
      <c r="J45" s="78"/>
      <c r="T45" s="79"/>
      <c r="U45" s="79"/>
      <c r="V45" s="98"/>
      <c r="W45" s="79"/>
    </row>
    <row r="46" spans="1:23" s="95" customFormat="1" x14ac:dyDescent="0.15">
      <c r="B46" s="78"/>
      <c r="C46" s="78"/>
      <c r="D46" s="78"/>
      <c r="E46" s="78"/>
      <c r="F46" s="78"/>
      <c r="G46" s="78"/>
      <c r="H46" s="78"/>
      <c r="I46" s="78"/>
      <c r="J46" s="78"/>
      <c r="T46" s="80"/>
      <c r="U46" s="79"/>
      <c r="V46" s="79"/>
      <c r="W46" s="97"/>
    </row>
    <row r="47" spans="1:23" s="95" customFormat="1" x14ac:dyDescent="0.15">
      <c r="B47" s="78"/>
      <c r="C47" s="78"/>
      <c r="D47" s="78"/>
      <c r="E47" s="78"/>
      <c r="F47" s="78"/>
      <c r="G47" s="78"/>
      <c r="H47" s="78"/>
      <c r="I47" s="78"/>
      <c r="J47" s="78"/>
      <c r="T47" s="80"/>
      <c r="U47" s="79"/>
      <c r="V47" s="79"/>
      <c r="W47" s="97"/>
    </row>
    <row r="48" spans="1:23" s="95" customFormat="1" x14ac:dyDescent="0.15">
      <c r="B48" s="78"/>
      <c r="C48" s="78"/>
      <c r="D48" s="78"/>
      <c r="E48" s="78"/>
      <c r="F48" s="78"/>
      <c r="G48" s="78"/>
      <c r="H48" s="78"/>
      <c r="I48" s="78"/>
      <c r="J48" s="78"/>
      <c r="T48" s="80"/>
      <c r="U48" s="79"/>
      <c r="V48" s="79"/>
      <c r="W48" s="97"/>
    </row>
    <row r="49" spans="2:23" s="95" customFormat="1" x14ac:dyDescent="0.15">
      <c r="B49" s="78"/>
      <c r="C49" s="78"/>
      <c r="D49" s="78"/>
      <c r="E49" s="78"/>
      <c r="F49" s="78"/>
      <c r="G49" s="78"/>
      <c r="H49" s="78"/>
      <c r="I49" s="78"/>
      <c r="J49" s="78"/>
      <c r="T49" s="80"/>
      <c r="U49" s="79"/>
      <c r="V49" s="79"/>
      <c r="W49" s="97"/>
    </row>
    <row r="50" spans="2:23" s="95" customFormat="1" x14ac:dyDescent="0.15">
      <c r="B50" s="78"/>
      <c r="C50" s="78"/>
      <c r="D50" s="78"/>
      <c r="E50" s="78"/>
      <c r="F50" s="78"/>
      <c r="G50" s="78"/>
      <c r="H50" s="78"/>
      <c r="I50" s="78"/>
      <c r="J50" s="78"/>
      <c r="T50" s="80"/>
      <c r="U50" s="80"/>
      <c r="V50" s="80"/>
      <c r="W50" s="79"/>
    </row>
    <row r="51" spans="2:23" s="95" customFormat="1" ht="13.5" customHeight="1" x14ac:dyDescent="0.15">
      <c r="B51" s="78"/>
      <c r="C51" s="78"/>
      <c r="D51" s="78"/>
      <c r="E51" s="78"/>
      <c r="F51" s="78"/>
      <c r="G51" s="78"/>
      <c r="H51" s="78"/>
      <c r="I51" s="78"/>
      <c r="J51" s="78"/>
      <c r="T51" s="79"/>
      <c r="U51" s="79"/>
      <c r="V51" s="79"/>
      <c r="W51" s="98"/>
    </row>
    <row r="52" spans="2:23" s="95" customFormat="1" x14ac:dyDescent="0.15">
      <c r="B52" s="78"/>
      <c r="C52" s="78"/>
      <c r="D52" s="78"/>
      <c r="E52" s="78"/>
      <c r="F52" s="78"/>
      <c r="G52" s="78"/>
      <c r="H52" s="78"/>
      <c r="I52" s="78"/>
      <c r="J52" s="78"/>
      <c r="T52" s="97"/>
      <c r="U52" s="79"/>
      <c r="V52" s="98"/>
      <c r="W52" s="97"/>
    </row>
    <row r="53" spans="2:23" s="95" customFormat="1" x14ac:dyDescent="0.15">
      <c r="B53" s="78"/>
      <c r="C53" s="78"/>
      <c r="D53" s="78"/>
      <c r="E53" s="78"/>
      <c r="F53" s="78"/>
      <c r="G53" s="78"/>
      <c r="H53" s="78"/>
      <c r="I53" s="78"/>
      <c r="J53" s="78"/>
      <c r="T53" s="79"/>
      <c r="U53" s="79"/>
      <c r="V53" s="79"/>
      <c r="W53" s="79"/>
    </row>
    <row r="54" spans="2:23" s="95" customFormat="1" ht="13.5" customHeight="1" x14ac:dyDescent="0.15">
      <c r="B54" s="78"/>
      <c r="C54" s="78"/>
      <c r="D54" s="78"/>
      <c r="E54" s="78"/>
      <c r="F54" s="78"/>
      <c r="G54" s="78"/>
      <c r="H54" s="78"/>
      <c r="I54" s="78"/>
      <c r="J54" s="78"/>
      <c r="T54" s="80"/>
      <c r="U54" s="79"/>
      <c r="V54" s="80"/>
      <c r="W54" s="97"/>
    </row>
    <row r="55" spans="2:23" s="95" customFormat="1" x14ac:dyDescent="0.15">
      <c r="B55" s="78"/>
      <c r="C55" s="78"/>
      <c r="D55" s="78"/>
      <c r="E55" s="78"/>
      <c r="F55" s="78"/>
      <c r="G55" s="78"/>
      <c r="H55" s="78"/>
      <c r="I55" s="78"/>
      <c r="J55" s="78"/>
      <c r="T55" s="107"/>
      <c r="U55" s="79"/>
      <c r="V55" s="79"/>
      <c r="W55" s="97"/>
    </row>
    <row r="56" spans="2:23" s="95" customForma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80"/>
      <c r="V56" s="79"/>
      <c r="W56" s="79"/>
    </row>
    <row r="57" spans="2:23" s="95" customFormat="1" x14ac:dyDescent="0.15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96"/>
      <c r="U57" s="96"/>
      <c r="V57" s="96"/>
      <c r="W57" s="96"/>
    </row>
    <row r="58" spans="2:23" s="95" customFormat="1" x14ac:dyDescent="0.1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96"/>
    </row>
    <row r="59" spans="2:23" s="95" customFormat="1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96"/>
    </row>
    <row r="60" spans="2:23" s="95" customFormat="1" x14ac:dyDescent="0.15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96"/>
    </row>
    <row r="61" spans="2:23" s="95" customFormat="1" x14ac:dyDescent="0.1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</row>
    <row r="62" spans="2:23" s="95" customFormat="1" x14ac:dyDescent="0.15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</row>
    <row r="63" spans="2:23" s="95" customFormat="1" ht="13.5" customHeight="1" x14ac:dyDescent="0.1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</row>
    <row r="64" spans="2:23" s="95" customFormat="1" ht="13.5" customHeight="1" x14ac:dyDescent="0.1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</row>
    <row r="65" spans="2:19" s="95" customFormat="1" x14ac:dyDescent="0.1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</row>
    <row r="66" spans="2:19" s="95" customFormat="1" x14ac:dyDescent="0.1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</row>
    <row r="67" spans="2:19" s="95" customFormat="1" x14ac:dyDescent="0.1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</row>
    <row r="68" spans="2:19" s="95" customFormat="1" x14ac:dyDescent="0.15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</row>
    <row r="69" spans="2:19" s="95" customFormat="1" x14ac:dyDescent="0.15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</row>
    <row r="70" spans="2:19" s="95" customFormat="1" x14ac:dyDescent="0.15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</row>
    <row r="71" spans="2:19" s="95" customFormat="1" x14ac:dyDescent="0.1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</row>
    <row r="72" spans="2:19" s="95" customFormat="1" x14ac:dyDescent="0.15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</row>
    <row r="73" spans="2:19" s="95" customFormat="1" x14ac:dyDescent="0.15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</row>
    <row r="74" spans="2:19" s="95" customFormat="1" x14ac:dyDescent="0.15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</row>
    <row r="75" spans="2:19" s="95" customFormat="1" x14ac:dyDescent="0.15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</row>
    <row r="76" spans="2:19" s="95" customFormat="1" x14ac:dyDescent="0.15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</row>
    <row r="77" spans="2:19" s="95" customFormat="1" x14ac:dyDescent="0.15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</row>
    <row r="78" spans="2:19" s="95" customFormat="1" x14ac:dyDescent="0.15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</row>
    <row r="79" spans="2:19" s="95" customFormat="1" x14ac:dyDescent="0.15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</row>
    <row r="80" spans="2:19" s="95" customFormat="1" x14ac:dyDescent="0.15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</row>
    <row r="81" spans="1:19" s="95" customFormat="1" x14ac:dyDescent="0.1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</row>
    <row r="82" spans="1:19" s="95" customFormat="1" x14ac:dyDescent="0.15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</row>
    <row r="83" spans="1:19" s="95" customFormat="1" x14ac:dyDescent="0.15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</row>
    <row r="84" spans="1:19" s="95" customFormat="1" x14ac:dyDescent="0.15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</row>
    <row r="85" spans="1:19" s="95" customFormat="1" x14ac:dyDescent="0.15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</row>
    <row r="86" spans="1:19" s="95" customFormat="1" x14ac:dyDescent="0.15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</row>
    <row r="87" spans="1:19" s="95" customFormat="1" x14ac:dyDescent="0.15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</row>
    <row r="88" spans="1:19" s="95" customFormat="1" x14ac:dyDescent="0.15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</row>
    <row r="89" spans="1:19" s="95" customFormat="1" x14ac:dyDescent="0.15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</row>
    <row r="90" spans="1:19" s="95" customFormat="1" x14ac:dyDescent="0.15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</row>
    <row r="91" spans="1:19" s="95" customFormat="1" x14ac:dyDescent="0.15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</row>
    <row r="92" spans="1:19" s="95" customFormat="1" x14ac:dyDescent="0.15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</row>
    <row r="93" spans="1:19" s="95" customFormat="1" x14ac:dyDescent="0.15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</row>
    <row r="94" spans="1:19" s="95" customFormat="1" x14ac:dyDescent="0.15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</row>
    <row r="95" spans="1:19" x14ac:dyDescent="0.15">
      <c r="A95" s="95"/>
    </row>
    <row r="96" spans="1:19" x14ac:dyDescent="0.15">
      <c r="A96" s="95"/>
    </row>
    <row r="97" spans="1:1" x14ac:dyDescent="0.15">
      <c r="A97" s="95"/>
    </row>
    <row r="98" spans="1:1" x14ac:dyDescent="0.15">
      <c r="A98" s="95"/>
    </row>
    <row r="99" spans="1:1" x14ac:dyDescent="0.15">
      <c r="A99" s="95"/>
    </row>
  </sheetData>
  <mergeCells count="48">
    <mergeCell ref="B6:B30"/>
    <mergeCell ref="C6:C20"/>
    <mergeCell ref="R6:S6"/>
    <mergeCell ref="R7:S7"/>
    <mergeCell ref="R8:S8"/>
    <mergeCell ref="D15:D17"/>
    <mergeCell ref="Q15:S15"/>
    <mergeCell ref="Q16:S16"/>
    <mergeCell ref="Q17:S17"/>
    <mergeCell ref="R9:S9"/>
    <mergeCell ref="G10:J10"/>
    <mergeCell ref="R10:S10"/>
    <mergeCell ref="G11:J11"/>
    <mergeCell ref="R11:S11"/>
    <mergeCell ref="K12:K37"/>
    <mergeCell ref="Q12:S12"/>
    <mergeCell ref="B3:E3"/>
    <mergeCell ref="K3:S3"/>
    <mergeCell ref="B4:C5"/>
    <mergeCell ref="R4:S4"/>
    <mergeCell ref="R5:S5"/>
    <mergeCell ref="Q18:S18"/>
    <mergeCell ref="Q19:S19"/>
    <mergeCell ref="Q27:S27"/>
    <mergeCell ref="D13:D14"/>
    <mergeCell ref="I13:J13"/>
    <mergeCell ref="Q13:S13"/>
    <mergeCell ref="I14:J14"/>
    <mergeCell ref="Q14:S14"/>
    <mergeCell ref="D20:E20"/>
    <mergeCell ref="Q20:S20"/>
    <mergeCell ref="C21:C30"/>
    <mergeCell ref="D21:D23"/>
    <mergeCell ref="Q21:S21"/>
    <mergeCell ref="Q22:S22"/>
    <mergeCell ref="Q23:S23"/>
    <mergeCell ref="Q24:S24"/>
    <mergeCell ref="Q25:S25"/>
    <mergeCell ref="Q26:S26"/>
    <mergeCell ref="D30:E30"/>
    <mergeCell ref="Q30:S30"/>
    <mergeCell ref="Q36:S36"/>
    <mergeCell ref="Q37:S37"/>
    <mergeCell ref="Q28:S28"/>
    <mergeCell ref="Q29:S29"/>
    <mergeCell ref="Q31:S31"/>
    <mergeCell ref="Q33:S33"/>
    <mergeCell ref="Q34:S34"/>
  </mergeCells>
  <phoneticPr fontId="4"/>
  <pageMargins left="0.7" right="0.7" top="0.75" bottom="0.75" header="0.3" footer="0.3"/>
  <pageSetup paperSize="9" scale="6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workbookViewId="0"/>
  </sheetViews>
  <sheetFormatPr defaultColWidth="10.875" defaultRowHeight="13.5" x14ac:dyDescent="0.15"/>
  <cols>
    <col min="1" max="1" width="1.625" style="78" customWidth="1"/>
    <col min="2" max="2" width="5.875" style="78" customWidth="1"/>
    <col min="3" max="3" width="10.625" style="78" customWidth="1"/>
    <col min="4" max="4" width="12.375" style="78" customWidth="1"/>
    <col min="5" max="5" width="14.625" style="78" customWidth="1"/>
    <col min="6" max="7" width="15.875" style="78" customWidth="1"/>
    <col min="8" max="8" width="10.875" style="78"/>
    <col min="9" max="9" width="11.375" style="78" bestFit="1" customWidth="1"/>
    <col min="10" max="10" width="13.375" style="78" customWidth="1"/>
    <col min="11" max="11" width="7.125" style="78" customWidth="1"/>
    <col min="12" max="12" width="15.375" style="78" customWidth="1"/>
    <col min="13" max="13" width="9.375" style="78" bestFit="1" customWidth="1"/>
    <col min="14" max="14" width="10.875" style="78"/>
    <col min="15" max="15" width="7.25" style="78" customWidth="1"/>
    <col min="16" max="16" width="9.625" style="78" customWidth="1"/>
    <col min="17" max="17" width="10.875" style="78" customWidth="1"/>
    <col min="18" max="18" width="7.5" style="78" customWidth="1"/>
    <col min="19" max="19" width="3.75" style="78" customWidth="1"/>
    <col min="20" max="16384" width="10.875" style="78"/>
  </cols>
  <sheetData>
    <row r="1" spans="2:19" s="79" customFormat="1" x14ac:dyDescent="0.15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s="79" customFormat="1" ht="14.25" thickBot="1" x14ac:dyDescent="0.2">
      <c r="B2" s="3" t="s">
        <v>491</v>
      </c>
      <c r="H2" s="80" t="s">
        <v>189</v>
      </c>
      <c r="I2" s="3" t="s">
        <v>349</v>
      </c>
      <c r="K2" s="80" t="s">
        <v>190</v>
      </c>
      <c r="L2" s="3" t="s">
        <v>445</v>
      </c>
      <c r="N2" s="78"/>
      <c r="O2" s="78"/>
      <c r="Q2" s="4"/>
      <c r="R2" s="4"/>
    </row>
    <row r="3" spans="2:19" s="79" customFormat="1" x14ac:dyDescent="0.15">
      <c r="B3" s="876" t="s">
        <v>17</v>
      </c>
      <c r="C3" s="877"/>
      <c r="D3" s="877"/>
      <c r="E3" s="878"/>
      <c r="F3" s="379" t="s">
        <v>18</v>
      </c>
      <c r="G3" s="82"/>
      <c r="H3" s="83" t="s">
        <v>19</v>
      </c>
      <c r="I3" s="81"/>
      <c r="J3" s="567"/>
      <c r="K3" s="879" t="s">
        <v>159</v>
      </c>
      <c r="L3" s="880"/>
      <c r="M3" s="880"/>
      <c r="N3" s="880"/>
      <c r="O3" s="880"/>
      <c r="P3" s="880"/>
      <c r="Q3" s="880"/>
      <c r="R3" s="880"/>
      <c r="S3" s="881"/>
    </row>
    <row r="4" spans="2:19" s="79" customFormat="1" x14ac:dyDescent="0.15">
      <c r="B4" s="874" t="s">
        <v>20</v>
      </c>
      <c r="C4" s="875"/>
      <c r="D4" s="172" t="s">
        <v>154</v>
      </c>
      <c r="E4" s="181"/>
      <c r="F4" s="175">
        <f>R11</f>
        <v>1363080</v>
      </c>
      <c r="G4" s="172" t="s">
        <v>145</v>
      </c>
      <c r="H4" s="371"/>
      <c r="I4" s="371"/>
      <c r="J4" s="267"/>
      <c r="K4" s="544" t="s">
        <v>217</v>
      </c>
      <c r="L4" s="545" t="s">
        <v>218</v>
      </c>
      <c r="M4" s="546" t="s">
        <v>21</v>
      </c>
      <c r="N4" s="546" t="s">
        <v>20</v>
      </c>
      <c r="O4" s="545" t="s">
        <v>217</v>
      </c>
      <c r="P4" s="545" t="s">
        <v>218</v>
      </c>
      <c r="Q4" s="546" t="s">
        <v>21</v>
      </c>
      <c r="R4" s="951" t="s">
        <v>20</v>
      </c>
      <c r="S4" s="952"/>
    </row>
    <row r="5" spans="2:19" s="79" customFormat="1" x14ac:dyDescent="0.15">
      <c r="B5" s="874"/>
      <c r="C5" s="875"/>
      <c r="D5" s="172" t="s">
        <v>66</v>
      </c>
      <c r="E5" s="181"/>
      <c r="F5" s="175">
        <v>0</v>
      </c>
      <c r="G5" s="150"/>
      <c r="H5" s="182"/>
      <c r="I5" s="182"/>
      <c r="J5" s="163"/>
      <c r="K5" s="574">
        <v>2</v>
      </c>
      <c r="L5" s="177">
        <v>400</v>
      </c>
      <c r="M5" s="450">
        <f>'９　わけぎ単価算出基礎'!D12</f>
        <v>652</v>
      </c>
      <c r="N5" s="450">
        <f>L5*M5</f>
        <v>260800</v>
      </c>
      <c r="O5" s="450"/>
      <c r="P5" s="450"/>
      <c r="Q5" s="450"/>
      <c r="R5" s="953"/>
      <c r="S5" s="954"/>
    </row>
    <row r="6" spans="2:19" s="79" customFormat="1" x14ac:dyDescent="0.15">
      <c r="B6" s="862" t="s">
        <v>157</v>
      </c>
      <c r="C6" s="865" t="s">
        <v>242</v>
      </c>
      <c r="D6" s="175" t="s">
        <v>44</v>
      </c>
      <c r="E6" s="183"/>
      <c r="F6" s="175">
        <f>+P13</f>
        <v>15159.683624106248</v>
      </c>
      <c r="G6" s="150" t="s">
        <v>146</v>
      </c>
      <c r="H6" s="182"/>
      <c r="I6" s="182"/>
      <c r="J6" s="163"/>
      <c r="K6" s="548">
        <v>3</v>
      </c>
      <c r="L6" s="179">
        <v>800</v>
      </c>
      <c r="M6" s="450">
        <f>'９　わけぎ単価算出基礎'!E12</f>
        <v>453.4</v>
      </c>
      <c r="N6" s="450">
        <f>L6*M6</f>
        <v>362720</v>
      </c>
      <c r="O6" s="450"/>
      <c r="P6" s="450"/>
      <c r="Q6" s="450"/>
      <c r="R6" s="953"/>
      <c r="S6" s="954"/>
    </row>
    <row r="7" spans="2:19" s="79" customFormat="1" x14ac:dyDescent="0.15">
      <c r="B7" s="863"/>
      <c r="C7" s="866"/>
      <c r="D7" s="175" t="s">
        <v>45</v>
      </c>
      <c r="E7" s="183"/>
      <c r="F7" s="175">
        <f>P22</f>
        <v>27073</v>
      </c>
      <c r="G7" s="172" t="s">
        <v>485</v>
      </c>
      <c r="H7" s="468"/>
      <c r="I7" s="468"/>
      <c r="J7" s="267"/>
      <c r="K7" s="547">
        <v>4</v>
      </c>
      <c r="L7" s="450">
        <v>800</v>
      </c>
      <c r="M7" s="450">
        <f>'９　わけぎ単価算出基礎'!F12</f>
        <v>468.6</v>
      </c>
      <c r="N7" s="450">
        <f>L7*M7</f>
        <v>374880</v>
      </c>
      <c r="O7" s="450"/>
      <c r="P7" s="450"/>
      <c r="Q7" s="450"/>
      <c r="R7" s="953"/>
      <c r="S7" s="954"/>
    </row>
    <row r="8" spans="2:19" s="79" customFormat="1" x14ac:dyDescent="0.15">
      <c r="B8" s="863"/>
      <c r="C8" s="866"/>
      <c r="D8" s="175" t="s">
        <v>46</v>
      </c>
      <c r="E8" s="183"/>
      <c r="F8" s="175">
        <f>P28</f>
        <v>24251.900000000005</v>
      </c>
      <c r="G8" s="152" t="s">
        <v>486</v>
      </c>
      <c r="H8" s="163"/>
      <c r="I8" s="163"/>
      <c r="J8" s="163"/>
      <c r="K8" s="575">
        <v>5</v>
      </c>
      <c r="L8" s="177">
        <v>600</v>
      </c>
      <c r="M8" s="177">
        <f>'９　わけぎ単価算出基礎'!G12</f>
        <v>607.79999999999995</v>
      </c>
      <c r="N8" s="177">
        <f>L8*M8</f>
        <v>364680</v>
      </c>
      <c r="O8" s="450"/>
      <c r="P8" s="450"/>
      <c r="Q8" s="450"/>
      <c r="R8" s="953"/>
      <c r="S8" s="954"/>
    </row>
    <row r="9" spans="2:19" s="79" customFormat="1" x14ac:dyDescent="0.15">
      <c r="B9" s="863"/>
      <c r="C9" s="866"/>
      <c r="D9" s="175" t="s">
        <v>67</v>
      </c>
      <c r="E9" s="183"/>
      <c r="F9" s="175">
        <f>P37</f>
        <v>2994.0625</v>
      </c>
      <c r="G9" s="152" t="s">
        <v>487</v>
      </c>
      <c r="H9" s="163"/>
      <c r="I9" s="163"/>
      <c r="J9" s="163"/>
      <c r="K9" s="569"/>
      <c r="L9" s="560"/>
      <c r="M9" s="560"/>
      <c r="N9" s="560"/>
      <c r="O9" s="176"/>
      <c r="P9" s="450"/>
      <c r="Q9" s="450"/>
      <c r="R9" s="953"/>
      <c r="S9" s="954"/>
    </row>
    <row r="10" spans="2:19" s="79" customFormat="1" x14ac:dyDescent="0.15">
      <c r="B10" s="863"/>
      <c r="C10" s="866"/>
      <c r="D10" s="175" t="s">
        <v>47</v>
      </c>
      <c r="E10" s="183"/>
      <c r="F10" s="175">
        <f>'８　算出基礎'!V20</f>
        <v>0</v>
      </c>
      <c r="G10" s="911"/>
      <c r="H10" s="912"/>
      <c r="I10" s="912"/>
      <c r="J10" s="913"/>
      <c r="K10" s="576"/>
      <c r="L10" s="566"/>
      <c r="M10" s="566"/>
      <c r="N10" s="566"/>
      <c r="O10" s="176"/>
      <c r="P10" s="450"/>
      <c r="Q10" s="450"/>
      <c r="R10" s="953"/>
      <c r="S10" s="954"/>
    </row>
    <row r="11" spans="2:19" s="79" customFormat="1" ht="14.25" thickBot="1" x14ac:dyDescent="0.2">
      <c r="B11" s="863"/>
      <c r="C11" s="866"/>
      <c r="D11" s="175" t="s">
        <v>4</v>
      </c>
      <c r="E11" s="183"/>
      <c r="F11" s="175">
        <f>'８　算出基礎'!V33</f>
        <v>2421.0526315789475</v>
      </c>
      <c r="G11" s="911"/>
      <c r="H11" s="912"/>
      <c r="I11" s="912"/>
      <c r="J11" s="913"/>
      <c r="K11" s="549"/>
      <c r="L11" s="85"/>
      <c r="M11" s="85"/>
      <c r="N11" s="550"/>
      <c r="O11" s="86" t="s">
        <v>22</v>
      </c>
      <c r="P11" s="87">
        <f>SUM(L5:L11,P5:P10)</f>
        <v>2600</v>
      </c>
      <c r="Q11" s="88">
        <f>R11/P11</f>
        <v>524.26153846153841</v>
      </c>
      <c r="R11" s="955">
        <f>SUM(N5:N11,R5:S10)</f>
        <v>1363080</v>
      </c>
      <c r="S11" s="956"/>
    </row>
    <row r="12" spans="2:19" s="79" customFormat="1" ht="14.25" thickTop="1" x14ac:dyDescent="0.15">
      <c r="B12" s="863"/>
      <c r="C12" s="866"/>
      <c r="D12" s="175" t="s">
        <v>5</v>
      </c>
      <c r="E12" s="183"/>
      <c r="F12" s="175">
        <f>14*1800*P11/1000</f>
        <v>65520</v>
      </c>
      <c r="G12" s="165" t="s">
        <v>462</v>
      </c>
      <c r="H12" s="163"/>
      <c r="I12" s="163"/>
      <c r="J12" s="163"/>
      <c r="K12" s="916" t="s">
        <v>158</v>
      </c>
      <c r="L12" s="174" t="s">
        <v>119</v>
      </c>
      <c r="M12" s="538" t="s">
        <v>7</v>
      </c>
      <c r="N12" s="261" t="s">
        <v>222</v>
      </c>
      <c r="O12" s="537" t="s">
        <v>21</v>
      </c>
      <c r="P12" s="537" t="s">
        <v>24</v>
      </c>
      <c r="Q12" s="902" t="s">
        <v>25</v>
      </c>
      <c r="R12" s="903"/>
      <c r="S12" s="904"/>
    </row>
    <row r="13" spans="2:19" s="79" customFormat="1" x14ac:dyDescent="0.15">
      <c r="B13" s="863"/>
      <c r="C13" s="866"/>
      <c r="D13" s="871" t="s">
        <v>48</v>
      </c>
      <c r="E13" s="185" t="s">
        <v>143</v>
      </c>
      <c r="F13" s="175">
        <f>'６　固定資本装備と減価償却費'!L9*H13</f>
        <v>3126.3157894736842</v>
      </c>
      <c r="G13" s="589" t="s">
        <v>147</v>
      </c>
      <c r="H13" s="590">
        <v>0.01</v>
      </c>
      <c r="I13" s="914" t="s">
        <v>149</v>
      </c>
      <c r="J13" s="915"/>
      <c r="K13" s="917"/>
      <c r="L13" s="551" t="s">
        <v>375</v>
      </c>
      <c r="M13" s="552" t="s">
        <v>295</v>
      </c>
      <c r="N13" s="113">
        <v>80</v>
      </c>
      <c r="O13" s="113">
        <f>'７－６　種球生産費'!F23</f>
        <v>189.49604530132811</v>
      </c>
      <c r="P13" s="113">
        <f>N13*O13</f>
        <v>15159.683624106248</v>
      </c>
      <c r="Q13" s="894" t="s">
        <v>294</v>
      </c>
      <c r="R13" s="895"/>
      <c r="S13" s="896"/>
    </row>
    <row r="14" spans="2:19" s="79" customFormat="1" x14ac:dyDescent="0.15">
      <c r="B14" s="863"/>
      <c r="C14" s="866"/>
      <c r="D14" s="872"/>
      <c r="E14" s="185" t="s">
        <v>144</v>
      </c>
      <c r="F14" s="175">
        <f>'６　固定資本装備と減価償却費'!L26*H14</f>
        <v>4886.8421052631575</v>
      </c>
      <c r="G14" s="589" t="s">
        <v>147</v>
      </c>
      <c r="H14" s="590">
        <v>0.05</v>
      </c>
      <c r="I14" s="914" t="s">
        <v>149</v>
      </c>
      <c r="J14" s="915"/>
      <c r="K14" s="917"/>
      <c r="L14" s="553"/>
      <c r="M14" s="554"/>
      <c r="N14" s="113"/>
      <c r="O14" s="113"/>
      <c r="P14" s="113">
        <f>N14*O14</f>
        <v>0</v>
      </c>
      <c r="Q14" s="894"/>
      <c r="R14" s="895"/>
      <c r="S14" s="896"/>
    </row>
    <row r="15" spans="2:19" s="79" customFormat="1" ht="14.25" thickBot="1" x14ac:dyDescent="0.2">
      <c r="B15" s="863"/>
      <c r="C15" s="866"/>
      <c r="D15" s="871" t="s">
        <v>68</v>
      </c>
      <c r="E15" s="185" t="s">
        <v>143</v>
      </c>
      <c r="F15" s="175">
        <f>'６　固定資本装備と減価償却費'!P9</f>
        <v>13026.315789473685</v>
      </c>
      <c r="G15" s="152" t="s">
        <v>149</v>
      </c>
      <c r="H15" s="158"/>
      <c r="I15" s="158"/>
      <c r="J15" s="158"/>
      <c r="K15" s="917"/>
      <c r="L15" s="92" t="s">
        <v>26</v>
      </c>
      <c r="M15" s="91"/>
      <c r="N15" s="92"/>
      <c r="O15" s="92"/>
      <c r="P15" s="92">
        <f>SUM(P13:P14)</f>
        <v>15159.683624106248</v>
      </c>
      <c r="Q15" s="897"/>
      <c r="R15" s="898"/>
      <c r="S15" s="899"/>
    </row>
    <row r="16" spans="2:19" s="79" customFormat="1" ht="14.25" thickTop="1" x14ac:dyDescent="0.15">
      <c r="B16" s="863"/>
      <c r="C16" s="866"/>
      <c r="D16" s="873"/>
      <c r="E16" s="185" t="s">
        <v>144</v>
      </c>
      <c r="F16" s="175">
        <f>'６　固定資本装備と減価償却費'!P26</f>
        <v>19150.375939849622</v>
      </c>
      <c r="G16" s="152" t="s">
        <v>149</v>
      </c>
      <c r="H16" s="158"/>
      <c r="I16" s="158"/>
      <c r="J16" s="158"/>
      <c r="K16" s="917"/>
      <c r="L16" s="169" t="s">
        <v>120</v>
      </c>
      <c r="M16" s="170" t="s">
        <v>7</v>
      </c>
      <c r="N16" s="262" t="s">
        <v>222</v>
      </c>
      <c r="O16" s="536" t="s">
        <v>21</v>
      </c>
      <c r="P16" s="171" t="s">
        <v>24</v>
      </c>
      <c r="Q16" s="891" t="s">
        <v>25</v>
      </c>
      <c r="R16" s="892"/>
      <c r="S16" s="893"/>
    </row>
    <row r="17" spans="1:19" s="79" customFormat="1" x14ac:dyDescent="0.15">
      <c r="B17" s="863"/>
      <c r="C17" s="866"/>
      <c r="D17" s="872"/>
      <c r="E17" s="175" t="s">
        <v>49</v>
      </c>
      <c r="F17" s="175">
        <f>'６　固定資本装備と減価償却費'!P31</f>
        <v>0</v>
      </c>
      <c r="G17" s="152" t="s">
        <v>149</v>
      </c>
      <c r="H17" s="158"/>
      <c r="I17" s="158"/>
      <c r="J17" s="158"/>
      <c r="K17" s="917"/>
      <c r="L17" s="221" t="s">
        <v>296</v>
      </c>
      <c r="M17" s="554" t="s">
        <v>297</v>
      </c>
      <c r="N17" s="152">
        <v>0</v>
      </c>
      <c r="O17" s="165">
        <v>3000</v>
      </c>
      <c r="P17" s="165">
        <f>N17*O17</f>
        <v>0</v>
      </c>
      <c r="Q17" s="888" t="s">
        <v>338</v>
      </c>
      <c r="R17" s="889"/>
      <c r="S17" s="890"/>
    </row>
    <row r="18" spans="1:19" s="79" customFormat="1" x14ac:dyDescent="0.15">
      <c r="A18" s="78"/>
      <c r="B18" s="863"/>
      <c r="C18" s="866"/>
      <c r="D18" s="175" t="s">
        <v>50</v>
      </c>
      <c r="E18" s="183"/>
      <c r="F18" s="450">
        <v>0</v>
      </c>
      <c r="G18" s="152"/>
      <c r="H18" s="158"/>
      <c r="I18" s="461"/>
      <c r="J18" s="158"/>
      <c r="K18" s="917"/>
      <c r="L18" s="221" t="s">
        <v>298</v>
      </c>
      <c r="M18" s="554" t="s">
        <v>299</v>
      </c>
      <c r="N18" s="152">
        <v>0</v>
      </c>
      <c r="O18" s="165">
        <v>357</v>
      </c>
      <c r="P18" s="165">
        <f>N18*O18</f>
        <v>0</v>
      </c>
      <c r="Q18" s="888" t="s">
        <v>338</v>
      </c>
      <c r="R18" s="889"/>
      <c r="S18" s="890"/>
    </row>
    <row r="19" spans="1:19" s="79" customFormat="1" x14ac:dyDescent="0.15">
      <c r="A19" s="78"/>
      <c r="B19" s="863"/>
      <c r="C19" s="866"/>
      <c r="D19" s="175" t="s">
        <v>123</v>
      </c>
      <c r="E19" s="183"/>
      <c r="F19" s="175">
        <f>SUM(F6:F18)/99</f>
        <v>1794.0358422196496</v>
      </c>
      <c r="G19" s="186" t="s">
        <v>160</v>
      </c>
      <c r="H19" s="196">
        <v>0.01</v>
      </c>
      <c r="I19" s="374"/>
      <c r="J19" s="572"/>
      <c r="K19" s="917"/>
      <c r="L19" s="152" t="s">
        <v>300</v>
      </c>
      <c r="M19" s="163" t="s">
        <v>299</v>
      </c>
      <c r="N19" s="152">
        <v>2</v>
      </c>
      <c r="O19" s="165">
        <v>1782</v>
      </c>
      <c r="P19" s="165">
        <f>N19*O19</f>
        <v>3564</v>
      </c>
      <c r="Q19" s="888"/>
      <c r="R19" s="889"/>
      <c r="S19" s="890"/>
    </row>
    <row r="20" spans="1:19" s="79" customFormat="1" x14ac:dyDescent="0.15">
      <c r="A20" s="78"/>
      <c r="B20" s="863"/>
      <c r="C20" s="867"/>
      <c r="D20" s="860" t="s">
        <v>153</v>
      </c>
      <c r="E20" s="861"/>
      <c r="F20" s="111">
        <f>SUM(F6:F19)</f>
        <v>179403.58422196496</v>
      </c>
      <c r="G20" s="160"/>
      <c r="H20" s="374"/>
      <c r="I20" s="374"/>
      <c r="J20" s="573"/>
      <c r="K20" s="917"/>
      <c r="L20" s="152" t="s">
        <v>301</v>
      </c>
      <c r="M20" s="163" t="s">
        <v>299</v>
      </c>
      <c r="N20" s="152">
        <v>5</v>
      </c>
      <c r="O20" s="165">
        <v>2612</v>
      </c>
      <c r="P20" s="165">
        <f>N20*O20</f>
        <v>13060</v>
      </c>
      <c r="Q20" s="888"/>
      <c r="R20" s="889"/>
      <c r="S20" s="890"/>
    </row>
    <row r="21" spans="1:19" s="79" customFormat="1" x14ac:dyDescent="0.15">
      <c r="A21" s="78"/>
      <c r="B21" s="863"/>
      <c r="C21" s="868" t="s">
        <v>148</v>
      </c>
      <c r="D21" s="856" t="s">
        <v>51</v>
      </c>
      <c r="E21" s="18" t="s">
        <v>1</v>
      </c>
      <c r="F21" s="84">
        <f>1300*105+1300*36</f>
        <v>183300</v>
      </c>
      <c r="G21" s="172" t="s">
        <v>355</v>
      </c>
      <c r="H21" s="163"/>
      <c r="I21" s="89"/>
      <c r="J21" s="163"/>
      <c r="K21" s="917"/>
      <c r="L21" s="152" t="s">
        <v>302</v>
      </c>
      <c r="M21" s="163" t="s">
        <v>299</v>
      </c>
      <c r="N21" s="346">
        <v>4.5</v>
      </c>
      <c r="O21" s="165">
        <v>2322</v>
      </c>
      <c r="P21" s="165">
        <f>N21*O21</f>
        <v>10449</v>
      </c>
      <c r="Q21" s="888"/>
      <c r="R21" s="889"/>
      <c r="S21" s="890"/>
    </row>
    <row r="22" spans="1:19" s="79" customFormat="1" ht="14.25" thickBot="1" x14ac:dyDescent="0.2">
      <c r="A22" s="78"/>
      <c r="B22" s="863"/>
      <c r="C22" s="869"/>
      <c r="D22" s="775"/>
      <c r="E22" s="18" t="s">
        <v>2</v>
      </c>
      <c r="F22" s="112">
        <f>P11*53</f>
        <v>137800</v>
      </c>
      <c r="G22" s="172" t="s">
        <v>343</v>
      </c>
      <c r="H22" s="187"/>
      <c r="I22" s="187"/>
      <c r="J22" s="540"/>
      <c r="K22" s="917"/>
      <c r="L22" s="92" t="s">
        <v>26</v>
      </c>
      <c r="M22" s="91"/>
      <c r="N22" s="92"/>
      <c r="O22" s="92"/>
      <c r="P22" s="92">
        <f>SUM(P17:P21)</f>
        <v>27073</v>
      </c>
      <c r="Q22" s="897"/>
      <c r="R22" s="898"/>
      <c r="S22" s="899"/>
    </row>
    <row r="23" spans="1:19" s="79" customFormat="1" ht="14.25" thickTop="1" x14ac:dyDescent="0.15">
      <c r="A23" s="78"/>
      <c r="B23" s="863"/>
      <c r="C23" s="869"/>
      <c r="D23" s="857"/>
      <c r="E23" s="18" t="s">
        <v>6</v>
      </c>
      <c r="F23" s="84">
        <f>R11*0.126</f>
        <v>171748.08</v>
      </c>
      <c r="G23" s="172" t="s">
        <v>344</v>
      </c>
      <c r="H23" s="371"/>
      <c r="I23" s="187"/>
      <c r="J23" s="267"/>
      <c r="K23" s="917"/>
      <c r="L23" s="152" t="s">
        <v>121</v>
      </c>
      <c r="M23" s="163"/>
      <c r="N23" s="164" t="s">
        <v>23</v>
      </c>
      <c r="O23" s="164" t="s">
        <v>21</v>
      </c>
      <c r="P23" s="164" t="s">
        <v>24</v>
      </c>
      <c r="Q23" s="891" t="s">
        <v>25</v>
      </c>
      <c r="R23" s="892"/>
      <c r="S23" s="893"/>
    </row>
    <row r="24" spans="1:19" s="79" customFormat="1" x14ac:dyDescent="0.15">
      <c r="A24" s="78"/>
      <c r="B24" s="863"/>
      <c r="C24" s="869"/>
      <c r="D24" s="18" t="s">
        <v>225</v>
      </c>
      <c r="E24" s="25"/>
      <c r="F24" s="112">
        <v>0</v>
      </c>
      <c r="G24" s="172"/>
      <c r="H24" s="190"/>
      <c r="I24" s="191"/>
      <c r="J24" s="541"/>
      <c r="K24" s="917"/>
      <c r="L24" s="165" t="s">
        <v>27</v>
      </c>
      <c r="M24" s="163"/>
      <c r="N24" s="152" t="s">
        <v>340</v>
      </c>
      <c r="O24" s="165"/>
      <c r="P24" s="165">
        <f>'８　算出基礎'!G38</f>
        <v>11541.900000000001</v>
      </c>
      <c r="Q24" s="888"/>
      <c r="R24" s="889"/>
      <c r="S24" s="890"/>
    </row>
    <row r="25" spans="1:19" s="79" customFormat="1" x14ac:dyDescent="0.15">
      <c r="A25" s="78"/>
      <c r="B25" s="863"/>
      <c r="C25" s="869"/>
      <c r="D25" s="18" t="s">
        <v>69</v>
      </c>
      <c r="E25" s="25"/>
      <c r="F25" s="112">
        <v>0</v>
      </c>
      <c r="G25" s="172"/>
      <c r="H25" s="192"/>
      <c r="I25" s="193"/>
      <c r="J25" s="192"/>
      <c r="K25" s="917"/>
      <c r="L25" s="165" t="s">
        <v>28</v>
      </c>
      <c r="M25" s="163"/>
      <c r="N25" s="152" t="s">
        <v>340</v>
      </c>
      <c r="O25" s="165"/>
      <c r="P25" s="165">
        <f>'８　算出基礎'!G49</f>
        <v>12467.800000000001</v>
      </c>
      <c r="Q25" s="888"/>
      <c r="R25" s="889"/>
      <c r="S25" s="890"/>
    </row>
    <row r="26" spans="1:19" s="79" customFormat="1" x14ac:dyDescent="0.15">
      <c r="A26" s="78"/>
      <c r="B26" s="863"/>
      <c r="C26" s="869"/>
      <c r="D26" s="18" t="s">
        <v>90</v>
      </c>
      <c r="E26" s="19"/>
      <c r="F26" s="195">
        <f>'８　算出基礎'!V56</f>
        <v>4617.5438596491231</v>
      </c>
      <c r="G26" s="221"/>
      <c r="H26" s="219"/>
      <c r="I26" s="219"/>
      <c r="J26" s="219"/>
      <c r="K26" s="917"/>
      <c r="L26" s="165" t="s">
        <v>339</v>
      </c>
      <c r="M26" s="163"/>
      <c r="N26" s="152" t="s">
        <v>341</v>
      </c>
      <c r="O26" s="165"/>
      <c r="P26" s="165"/>
      <c r="Q26" s="888" t="s">
        <v>338</v>
      </c>
      <c r="R26" s="889"/>
      <c r="S26" s="890"/>
    </row>
    <row r="27" spans="1:19" s="79" customFormat="1" x14ac:dyDescent="0.15">
      <c r="A27" s="78"/>
      <c r="B27" s="863"/>
      <c r="C27" s="869"/>
      <c r="D27" s="26" t="s">
        <v>70</v>
      </c>
      <c r="E27" s="27"/>
      <c r="F27" s="195">
        <v>800</v>
      </c>
      <c r="G27" s="152" t="s">
        <v>345</v>
      </c>
      <c r="H27" s="192"/>
      <c r="I27" s="193"/>
      <c r="J27" s="541"/>
      <c r="K27" s="917"/>
      <c r="L27" s="165" t="s">
        <v>101</v>
      </c>
      <c r="M27" s="163"/>
      <c r="N27" s="152" t="s">
        <v>341</v>
      </c>
      <c r="O27" s="165"/>
      <c r="P27" s="165">
        <f>'８　算出基礎'!G57</f>
        <v>242.20000000000002</v>
      </c>
      <c r="Q27" s="888"/>
      <c r="R27" s="889"/>
      <c r="S27" s="890"/>
    </row>
    <row r="28" spans="1:19" s="79" customFormat="1" ht="14.25" thickBot="1" x14ac:dyDescent="0.2">
      <c r="A28" s="78"/>
      <c r="B28" s="863"/>
      <c r="C28" s="869"/>
      <c r="D28" s="18" t="s">
        <v>52</v>
      </c>
      <c r="E28" s="19"/>
      <c r="F28" s="112">
        <f>'８　算出基礎'!N57</f>
        <v>2148.3157894736842</v>
      </c>
      <c r="G28" s="221"/>
      <c r="H28" s="219"/>
      <c r="I28" s="219"/>
      <c r="J28" s="219"/>
      <c r="K28" s="917"/>
      <c r="L28" s="92" t="s">
        <v>26</v>
      </c>
      <c r="M28" s="91"/>
      <c r="N28" s="92"/>
      <c r="O28" s="92"/>
      <c r="P28" s="92">
        <f>SUM(P24:P27)</f>
        <v>24251.900000000005</v>
      </c>
      <c r="Q28" s="897"/>
      <c r="R28" s="898"/>
      <c r="S28" s="899"/>
    </row>
    <row r="29" spans="1:19" s="79" customFormat="1" ht="14.25" thickTop="1" x14ac:dyDescent="0.15">
      <c r="A29" s="78"/>
      <c r="B29" s="863"/>
      <c r="C29" s="869"/>
      <c r="D29" s="18" t="s">
        <v>226</v>
      </c>
      <c r="E29" s="25"/>
      <c r="F29" s="112">
        <f>SUM(F21:F28)/99</f>
        <v>5054.6862590820483</v>
      </c>
      <c r="G29" s="288" t="s">
        <v>243</v>
      </c>
      <c r="H29" s="196">
        <v>0.01</v>
      </c>
      <c r="I29" s="162"/>
      <c r="J29" s="542"/>
      <c r="K29" s="917"/>
      <c r="L29" s="152" t="s">
        <v>122</v>
      </c>
      <c r="M29" s="163"/>
      <c r="N29" s="164" t="s">
        <v>23</v>
      </c>
      <c r="O29" s="164" t="s">
        <v>21</v>
      </c>
      <c r="P29" s="164" t="s">
        <v>24</v>
      </c>
      <c r="Q29" s="891" t="s">
        <v>25</v>
      </c>
      <c r="R29" s="892"/>
      <c r="S29" s="893"/>
    </row>
    <row r="30" spans="1:19" s="79" customFormat="1" ht="14.25" thickBot="1" x14ac:dyDescent="0.2">
      <c r="A30" s="78"/>
      <c r="B30" s="864"/>
      <c r="C30" s="870"/>
      <c r="D30" s="858" t="s">
        <v>152</v>
      </c>
      <c r="E30" s="859"/>
      <c r="F30" s="153">
        <f>SUM(F21:F29)</f>
        <v>505468.62590820482</v>
      </c>
      <c r="G30" s="154"/>
      <c r="H30" s="155"/>
      <c r="I30" s="156"/>
      <c r="J30" s="543"/>
      <c r="K30" s="917"/>
      <c r="L30" s="165" t="s">
        <v>113</v>
      </c>
      <c r="M30" s="166"/>
      <c r="N30" s="509">
        <f>SUMPRODUCT('８　算出基礎'!K6:K9,'８　算出基礎'!L6:L9)</f>
        <v>4.75</v>
      </c>
      <c r="O30" s="165">
        <f>'８　算出基礎'!M10</f>
        <v>84.7</v>
      </c>
      <c r="P30" s="165">
        <f>'８　算出基礎'!N10</f>
        <v>402.32500000000005</v>
      </c>
      <c r="Q30" s="908"/>
      <c r="R30" s="909"/>
      <c r="S30" s="910"/>
    </row>
    <row r="31" spans="1:19" s="79" customFormat="1" x14ac:dyDescent="0.15">
      <c r="A31" s="78"/>
      <c r="B31" s="100"/>
      <c r="C31" s="96"/>
      <c r="D31" s="96"/>
      <c r="E31" s="96"/>
      <c r="F31" s="96"/>
      <c r="G31" s="96"/>
      <c r="H31" s="96"/>
      <c r="I31" s="96"/>
      <c r="J31" s="96"/>
      <c r="K31" s="917"/>
      <c r="L31" s="165" t="s">
        <v>114</v>
      </c>
      <c r="M31" s="166"/>
      <c r="N31" s="509">
        <f>SUMPRODUCT('８　算出基礎'!K11:K14,'８　算出基礎'!L11:L14)</f>
        <v>12</v>
      </c>
      <c r="O31" s="165">
        <f>'８　算出基礎'!M15</f>
        <v>158.4</v>
      </c>
      <c r="P31" s="165">
        <f>'８　算出基礎'!N15</f>
        <v>1900.8000000000002</v>
      </c>
      <c r="Q31" s="908"/>
      <c r="R31" s="909"/>
      <c r="S31" s="910"/>
    </row>
    <row r="32" spans="1:19" s="79" customFormat="1" x14ac:dyDescent="0.15">
      <c r="A32" s="78"/>
      <c r="B32" s="90"/>
      <c r="C32" s="106"/>
      <c r="D32" s="90"/>
      <c r="E32" s="90"/>
      <c r="F32" s="104"/>
      <c r="G32" s="104"/>
      <c r="H32" s="105"/>
      <c r="I32" s="96"/>
      <c r="J32" s="96"/>
      <c r="K32" s="917"/>
      <c r="L32" s="165" t="s">
        <v>116</v>
      </c>
      <c r="M32" s="163"/>
      <c r="N32" s="167"/>
      <c r="O32" s="167"/>
      <c r="P32" s="165">
        <f>SUM(P30:P31)*R32</f>
        <v>690.9375</v>
      </c>
      <c r="Q32" s="266" t="s">
        <v>115</v>
      </c>
      <c r="R32" s="555">
        <v>0.3</v>
      </c>
      <c r="S32" s="556"/>
    </row>
    <row r="33" spans="1:23" ht="18" customHeight="1" x14ac:dyDescent="0.15">
      <c r="K33" s="917"/>
      <c r="L33" s="165" t="s">
        <v>117</v>
      </c>
      <c r="M33" s="166"/>
      <c r="N33" s="152"/>
      <c r="O33" s="167"/>
      <c r="P33" s="165">
        <f>'８　算出基礎'!N19</f>
        <v>0</v>
      </c>
      <c r="Q33" s="888"/>
      <c r="R33" s="889"/>
      <c r="S33" s="890"/>
    </row>
    <row r="34" spans="1:23" ht="18" customHeight="1" x14ac:dyDescent="0.15">
      <c r="K34" s="917"/>
      <c r="L34" s="165" t="s">
        <v>118</v>
      </c>
      <c r="M34" s="166"/>
      <c r="N34" s="152"/>
      <c r="O34" s="167"/>
      <c r="P34" s="165">
        <f>'８　算出基礎'!N23</f>
        <v>0</v>
      </c>
      <c r="Q34" s="888"/>
      <c r="R34" s="889"/>
      <c r="S34" s="890"/>
    </row>
    <row r="35" spans="1:23" ht="18" customHeight="1" x14ac:dyDescent="0.15">
      <c r="K35" s="917"/>
      <c r="L35" s="165" t="s">
        <v>223</v>
      </c>
      <c r="M35" s="166"/>
      <c r="N35" s="152"/>
      <c r="O35" s="167"/>
      <c r="P35" s="165">
        <f>'８　算出基礎'!N27</f>
        <v>0</v>
      </c>
      <c r="Q35" s="266"/>
      <c r="R35" s="267"/>
      <c r="S35" s="557"/>
    </row>
    <row r="36" spans="1:23" ht="18" customHeight="1" x14ac:dyDescent="0.15">
      <c r="K36" s="917"/>
      <c r="L36" s="165"/>
      <c r="M36" s="163"/>
      <c r="N36" s="152"/>
      <c r="O36" s="167"/>
      <c r="P36" s="165"/>
      <c r="Q36" s="888"/>
      <c r="R36" s="889"/>
      <c r="S36" s="890"/>
    </row>
    <row r="37" spans="1:23" ht="18" customHeight="1" thickBot="1" x14ac:dyDescent="0.2">
      <c r="K37" s="918"/>
      <c r="L37" s="558" t="s">
        <v>26</v>
      </c>
      <c r="M37" s="559"/>
      <c r="N37" s="558"/>
      <c r="O37" s="558"/>
      <c r="P37" s="558">
        <f>SUM(P30:P36)</f>
        <v>2994.0625</v>
      </c>
      <c r="Q37" s="905"/>
      <c r="R37" s="906"/>
      <c r="S37" s="907"/>
    </row>
    <row r="38" spans="1:23" s="95" customFormat="1" ht="18" customHeight="1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23" s="95" customFormat="1" ht="18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T39" s="96"/>
    </row>
    <row r="40" spans="1:23" s="95" customFormat="1" ht="18" customHeight="1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78"/>
      <c r="T40" s="79"/>
      <c r="U40" s="79"/>
      <c r="V40" s="79"/>
      <c r="W40" s="79"/>
    </row>
    <row r="41" spans="1:23" s="95" customFormat="1" ht="18" customHeight="1" x14ac:dyDescent="0.15">
      <c r="A41" s="78"/>
      <c r="B41" s="78"/>
      <c r="C41" s="78"/>
      <c r="D41" s="78"/>
      <c r="E41" s="78"/>
      <c r="F41" s="78"/>
      <c r="G41" s="78"/>
      <c r="H41" s="78"/>
      <c r="I41" s="78"/>
      <c r="J41" s="78"/>
      <c r="T41" s="97"/>
      <c r="U41" s="98"/>
      <c r="V41" s="99"/>
      <c r="W41" s="97"/>
    </row>
    <row r="42" spans="1:23" s="95" customFormat="1" ht="18" customHeight="1" x14ac:dyDescent="0.15">
      <c r="A42" s="78"/>
      <c r="B42" s="78"/>
      <c r="C42" s="78"/>
      <c r="D42" s="78"/>
      <c r="E42" s="78"/>
      <c r="F42" s="78"/>
      <c r="G42" s="78"/>
      <c r="H42" s="78"/>
      <c r="I42" s="78"/>
      <c r="J42" s="78"/>
      <c r="T42" s="79"/>
      <c r="U42" s="79"/>
      <c r="V42" s="79"/>
      <c r="W42" s="79"/>
    </row>
    <row r="43" spans="1:23" s="95" customFormat="1" ht="18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T43" s="80"/>
      <c r="U43" s="96"/>
      <c r="V43" s="79"/>
      <c r="W43" s="97"/>
    </row>
    <row r="44" spans="1:23" s="95" customFormat="1" ht="18" customHeight="1" x14ac:dyDescent="0.15">
      <c r="B44" s="78"/>
      <c r="C44" s="78"/>
      <c r="D44" s="78"/>
      <c r="E44" s="78"/>
      <c r="F44" s="78"/>
      <c r="G44" s="78"/>
      <c r="H44" s="78"/>
      <c r="I44" s="78"/>
      <c r="J44" s="78"/>
      <c r="T44" s="80"/>
      <c r="U44" s="96"/>
      <c r="V44" s="79"/>
      <c r="W44" s="97"/>
    </row>
    <row r="45" spans="1:23" s="95" customFormat="1" ht="18" customHeight="1" x14ac:dyDescent="0.15">
      <c r="B45" s="78"/>
      <c r="C45" s="78"/>
      <c r="D45" s="78"/>
      <c r="E45" s="78"/>
      <c r="F45" s="78"/>
      <c r="G45" s="78"/>
      <c r="H45" s="78"/>
      <c r="I45" s="78"/>
      <c r="J45" s="78"/>
      <c r="T45" s="79"/>
      <c r="U45" s="79"/>
      <c r="V45" s="98"/>
      <c r="W45" s="79"/>
    </row>
    <row r="46" spans="1:23" s="95" customFormat="1" x14ac:dyDescent="0.15">
      <c r="B46" s="78"/>
      <c r="C46" s="78"/>
      <c r="D46" s="78"/>
      <c r="E46" s="78"/>
      <c r="F46" s="78"/>
      <c r="G46" s="78"/>
      <c r="H46" s="78"/>
      <c r="I46" s="78"/>
      <c r="J46" s="78"/>
      <c r="T46" s="80"/>
      <c r="U46" s="79"/>
      <c r="V46" s="79"/>
      <c r="W46" s="97"/>
    </row>
    <row r="47" spans="1:23" s="95" customFormat="1" x14ac:dyDescent="0.15">
      <c r="B47" s="78"/>
      <c r="C47" s="78"/>
      <c r="D47" s="78"/>
      <c r="E47" s="78"/>
      <c r="F47" s="78"/>
      <c r="G47" s="78"/>
      <c r="H47" s="78"/>
      <c r="I47" s="78"/>
      <c r="J47" s="78"/>
      <c r="T47" s="80"/>
      <c r="U47" s="79"/>
      <c r="V47" s="79"/>
      <c r="W47" s="97"/>
    </row>
    <row r="48" spans="1:23" s="95" customFormat="1" x14ac:dyDescent="0.15">
      <c r="B48" s="78"/>
      <c r="C48" s="78"/>
      <c r="D48" s="78"/>
      <c r="E48" s="78"/>
      <c r="F48" s="78"/>
      <c r="G48" s="78"/>
      <c r="H48" s="78"/>
      <c r="I48" s="78"/>
      <c r="J48" s="78"/>
      <c r="T48" s="80"/>
      <c r="U48" s="79"/>
      <c r="V48" s="79"/>
      <c r="W48" s="97"/>
    </row>
    <row r="49" spans="2:23" s="95" customFormat="1" x14ac:dyDescent="0.15">
      <c r="B49" s="78"/>
      <c r="C49" s="78"/>
      <c r="D49" s="78"/>
      <c r="E49" s="78"/>
      <c r="F49" s="78"/>
      <c r="G49" s="78"/>
      <c r="H49" s="78"/>
      <c r="I49" s="78"/>
      <c r="J49" s="78"/>
      <c r="T49" s="80"/>
      <c r="U49" s="79"/>
      <c r="V49" s="79"/>
      <c r="W49" s="97"/>
    </row>
    <row r="50" spans="2:23" s="95" customFormat="1" x14ac:dyDescent="0.15">
      <c r="B50" s="78"/>
      <c r="C50" s="78"/>
      <c r="D50" s="78"/>
      <c r="E50" s="78"/>
      <c r="F50" s="78"/>
      <c r="G50" s="78"/>
      <c r="H50" s="78"/>
      <c r="I50" s="78"/>
      <c r="J50" s="78"/>
      <c r="T50" s="80"/>
      <c r="U50" s="80"/>
      <c r="V50" s="80"/>
      <c r="W50" s="79"/>
    </row>
    <row r="51" spans="2:23" s="95" customFormat="1" ht="13.5" customHeight="1" x14ac:dyDescent="0.15">
      <c r="B51" s="78"/>
      <c r="C51" s="78"/>
      <c r="D51" s="78"/>
      <c r="E51" s="78"/>
      <c r="F51" s="78"/>
      <c r="G51" s="78"/>
      <c r="H51" s="78"/>
      <c r="I51" s="78"/>
      <c r="J51" s="78"/>
      <c r="T51" s="79"/>
      <c r="U51" s="79"/>
      <c r="V51" s="79"/>
      <c r="W51" s="98"/>
    </row>
    <row r="52" spans="2:23" s="95" customFormat="1" x14ac:dyDescent="0.15">
      <c r="B52" s="78"/>
      <c r="C52" s="78"/>
      <c r="D52" s="78"/>
      <c r="E52" s="78"/>
      <c r="F52" s="78"/>
      <c r="G52" s="78"/>
      <c r="H52" s="78"/>
      <c r="I52" s="78"/>
      <c r="J52" s="78"/>
      <c r="T52" s="97"/>
      <c r="U52" s="79"/>
      <c r="V52" s="98"/>
      <c r="W52" s="97"/>
    </row>
    <row r="53" spans="2:23" s="95" customFormat="1" x14ac:dyDescent="0.15">
      <c r="B53" s="78"/>
      <c r="C53" s="78"/>
      <c r="D53" s="78"/>
      <c r="E53" s="78"/>
      <c r="F53" s="78"/>
      <c r="G53" s="78"/>
      <c r="H53" s="78"/>
      <c r="I53" s="78"/>
      <c r="J53" s="78"/>
      <c r="T53" s="79"/>
      <c r="U53" s="79"/>
      <c r="V53" s="79"/>
      <c r="W53" s="79"/>
    </row>
    <row r="54" spans="2:23" s="95" customFormat="1" ht="13.5" customHeight="1" x14ac:dyDescent="0.15">
      <c r="B54" s="78"/>
      <c r="C54" s="78"/>
      <c r="D54" s="78"/>
      <c r="E54" s="78"/>
      <c r="F54" s="78"/>
      <c r="G54" s="78"/>
      <c r="H54" s="78"/>
      <c r="I54" s="78"/>
      <c r="J54" s="78"/>
      <c r="T54" s="80"/>
      <c r="U54" s="79"/>
      <c r="V54" s="80"/>
      <c r="W54" s="97"/>
    </row>
    <row r="55" spans="2:23" s="95" customFormat="1" x14ac:dyDescent="0.15">
      <c r="B55" s="78"/>
      <c r="C55" s="78"/>
      <c r="D55" s="78"/>
      <c r="E55" s="78"/>
      <c r="F55" s="78"/>
      <c r="G55" s="78"/>
      <c r="H55" s="78"/>
      <c r="I55" s="78"/>
      <c r="J55" s="78"/>
      <c r="T55" s="107"/>
      <c r="U55" s="79"/>
      <c r="V55" s="79"/>
      <c r="W55" s="97"/>
    </row>
    <row r="56" spans="2:23" s="95" customForma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80"/>
      <c r="V56" s="79"/>
      <c r="W56" s="79"/>
    </row>
    <row r="57" spans="2:23" s="95" customFormat="1" x14ac:dyDescent="0.15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96"/>
      <c r="U57" s="96"/>
      <c r="V57" s="96"/>
      <c r="W57" s="96"/>
    </row>
    <row r="58" spans="2:23" s="95" customFormat="1" x14ac:dyDescent="0.1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96"/>
    </row>
    <row r="59" spans="2:23" s="95" customFormat="1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96"/>
    </row>
    <row r="60" spans="2:23" s="95" customFormat="1" x14ac:dyDescent="0.15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96"/>
    </row>
    <row r="61" spans="2:23" s="95" customFormat="1" x14ac:dyDescent="0.1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</row>
    <row r="62" spans="2:23" s="95" customFormat="1" x14ac:dyDescent="0.15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</row>
    <row r="63" spans="2:23" s="95" customFormat="1" ht="13.5" customHeight="1" x14ac:dyDescent="0.1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</row>
    <row r="64" spans="2:23" s="95" customFormat="1" ht="13.5" customHeight="1" x14ac:dyDescent="0.1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</row>
    <row r="65" spans="2:19" s="95" customFormat="1" x14ac:dyDescent="0.1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</row>
    <row r="66" spans="2:19" s="95" customFormat="1" x14ac:dyDescent="0.1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</row>
    <row r="67" spans="2:19" s="95" customFormat="1" x14ac:dyDescent="0.1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</row>
    <row r="68" spans="2:19" s="95" customFormat="1" x14ac:dyDescent="0.15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</row>
    <row r="69" spans="2:19" s="95" customFormat="1" x14ac:dyDescent="0.15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</row>
    <row r="70" spans="2:19" s="95" customFormat="1" x14ac:dyDescent="0.15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</row>
    <row r="71" spans="2:19" s="95" customFormat="1" x14ac:dyDescent="0.1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</row>
    <row r="72" spans="2:19" s="95" customFormat="1" x14ac:dyDescent="0.15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</row>
    <row r="73" spans="2:19" s="95" customFormat="1" x14ac:dyDescent="0.15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</row>
    <row r="74" spans="2:19" s="95" customFormat="1" x14ac:dyDescent="0.15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</row>
    <row r="75" spans="2:19" s="95" customFormat="1" x14ac:dyDescent="0.15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</row>
    <row r="76" spans="2:19" s="95" customFormat="1" x14ac:dyDescent="0.15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</row>
    <row r="77" spans="2:19" s="95" customFormat="1" x14ac:dyDescent="0.15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</row>
    <row r="78" spans="2:19" s="95" customFormat="1" x14ac:dyDescent="0.15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</row>
    <row r="79" spans="2:19" s="95" customFormat="1" x14ac:dyDescent="0.15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</row>
    <row r="80" spans="2:19" s="95" customFormat="1" x14ac:dyDescent="0.15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</row>
    <row r="81" spans="1:19" s="95" customFormat="1" x14ac:dyDescent="0.1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</row>
    <row r="82" spans="1:19" s="95" customFormat="1" x14ac:dyDescent="0.15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</row>
    <row r="83" spans="1:19" s="95" customFormat="1" x14ac:dyDescent="0.15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</row>
    <row r="84" spans="1:19" s="95" customFormat="1" x14ac:dyDescent="0.15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</row>
    <row r="85" spans="1:19" s="95" customFormat="1" x14ac:dyDescent="0.15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</row>
    <row r="86" spans="1:19" s="95" customFormat="1" x14ac:dyDescent="0.15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</row>
    <row r="87" spans="1:19" s="95" customFormat="1" x14ac:dyDescent="0.15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</row>
    <row r="88" spans="1:19" s="95" customFormat="1" x14ac:dyDescent="0.15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</row>
    <row r="89" spans="1:19" s="95" customFormat="1" x14ac:dyDescent="0.15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</row>
    <row r="90" spans="1:19" s="95" customFormat="1" x14ac:dyDescent="0.15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</row>
    <row r="91" spans="1:19" s="95" customFormat="1" x14ac:dyDescent="0.15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</row>
    <row r="92" spans="1:19" s="95" customFormat="1" x14ac:dyDescent="0.15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</row>
    <row r="93" spans="1:19" s="95" customFormat="1" x14ac:dyDescent="0.15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</row>
    <row r="94" spans="1:19" s="95" customFormat="1" x14ac:dyDescent="0.15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</row>
    <row r="95" spans="1:19" x14ac:dyDescent="0.15">
      <c r="A95" s="95"/>
    </row>
    <row r="96" spans="1:19" x14ac:dyDescent="0.15">
      <c r="A96" s="95"/>
    </row>
    <row r="97" spans="1:1" x14ac:dyDescent="0.15">
      <c r="A97" s="95"/>
    </row>
    <row r="98" spans="1:1" x14ac:dyDescent="0.15">
      <c r="A98" s="95"/>
    </row>
    <row r="99" spans="1:1" x14ac:dyDescent="0.15">
      <c r="A99" s="95"/>
    </row>
  </sheetData>
  <mergeCells count="48">
    <mergeCell ref="B6:B30"/>
    <mergeCell ref="C6:C20"/>
    <mergeCell ref="R6:S6"/>
    <mergeCell ref="R7:S7"/>
    <mergeCell ref="R8:S8"/>
    <mergeCell ref="D15:D17"/>
    <mergeCell ref="Q15:S15"/>
    <mergeCell ref="Q16:S16"/>
    <mergeCell ref="Q17:S17"/>
    <mergeCell ref="R9:S9"/>
    <mergeCell ref="G10:J10"/>
    <mergeCell ref="R10:S10"/>
    <mergeCell ref="G11:J11"/>
    <mergeCell ref="R11:S11"/>
    <mergeCell ref="K12:K37"/>
    <mergeCell ref="Q12:S12"/>
    <mergeCell ref="B3:E3"/>
    <mergeCell ref="K3:S3"/>
    <mergeCell ref="B4:C5"/>
    <mergeCell ref="R4:S4"/>
    <mergeCell ref="R5:S5"/>
    <mergeCell ref="Q18:S18"/>
    <mergeCell ref="Q19:S19"/>
    <mergeCell ref="Q27:S27"/>
    <mergeCell ref="D13:D14"/>
    <mergeCell ref="I13:J13"/>
    <mergeCell ref="Q13:S13"/>
    <mergeCell ref="I14:J14"/>
    <mergeCell ref="Q14:S14"/>
    <mergeCell ref="D20:E20"/>
    <mergeCell ref="Q20:S20"/>
    <mergeCell ref="C21:C30"/>
    <mergeCell ref="D21:D23"/>
    <mergeCell ref="Q21:S21"/>
    <mergeCell ref="Q22:S22"/>
    <mergeCell ref="Q23:S23"/>
    <mergeCell ref="Q24:S24"/>
    <mergeCell ref="Q25:S25"/>
    <mergeCell ref="Q26:S26"/>
    <mergeCell ref="D30:E30"/>
    <mergeCell ref="Q30:S30"/>
    <mergeCell ref="Q36:S36"/>
    <mergeCell ref="Q37:S37"/>
    <mergeCell ref="Q28:S28"/>
    <mergeCell ref="Q29:S29"/>
    <mergeCell ref="Q31:S31"/>
    <mergeCell ref="Q33:S33"/>
    <mergeCell ref="Q34:S34"/>
  </mergeCells>
  <phoneticPr fontId="4"/>
  <pageMargins left="0.7" right="0.7" top="0.75" bottom="0.75" header="0.3" footer="0.3"/>
  <pageSetup paperSize="9" scale="68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workbookViewId="0"/>
  </sheetViews>
  <sheetFormatPr defaultColWidth="10.875" defaultRowHeight="13.5" x14ac:dyDescent="0.15"/>
  <cols>
    <col min="1" max="1" width="1.625" style="78" customWidth="1"/>
    <col min="2" max="2" width="5.875" style="78" customWidth="1"/>
    <col min="3" max="3" width="10.625" style="78" customWidth="1"/>
    <col min="4" max="4" width="12.375" style="78" customWidth="1"/>
    <col min="5" max="5" width="14.625" style="78" customWidth="1"/>
    <col min="6" max="7" width="15.875" style="78" customWidth="1"/>
    <col min="8" max="8" width="10.875" style="78"/>
    <col min="9" max="9" width="11.375" style="78" bestFit="1" customWidth="1"/>
    <col min="10" max="10" width="13.375" style="78" customWidth="1"/>
    <col min="11" max="11" width="7.125" style="78" customWidth="1"/>
    <col min="12" max="12" width="15.375" style="78" customWidth="1"/>
    <col min="13" max="13" width="9.375" style="78" bestFit="1" customWidth="1"/>
    <col min="14" max="14" width="10.875" style="78"/>
    <col min="15" max="15" width="7.25" style="78" customWidth="1"/>
    <col min="16" max="16" width="9.625" style="78" customWidth="1"/>
    <col min="17" max="17" width="10.875" style="78" customWidth="1"/>
    <col min="18" max="18" width="7.5" style="78" customWidth="1"/>
    <col min="19" max="19" width="3.75" style="78" customWidth="1"/>
    <col min="20" max="16384" width="10.875" style="78"/>
  </cols>
  <sheetData>
    <row r="1" spans="2:19" s="79" customFormat="1" x14ac:dyDescent="0.15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s="79" customFormat="1" ht="14.25" thickBot="1" x14ac:dyDescent="0.2">
      <c r="B2" s="3" t="s">
        <v>366</v>
      </c>
      <c r="H2" s="80" t="s">
        <v>189</v>
      </c>
      <c r="I2" s="3" t="s">
        <v>349</v>
      </c>
      <c r="K2" s="80" t="s">
        <v>190</v>
      </c>
      <c r="L2" s="3" t="s">
        <v>264</v>
      </c>
      <c r="N2" s="78"/>
      <c r="O2" s="78"/>
      <c r="Q2" s="4"/>
      <c r="R2" s="4"/>
    </row>
    <row r="3" spans="2:19" s="79" customFormat="1" ht="14.25" thickBot="1" x14ac:dyDescent="0.2">
      <c r="B3" s="876" t="s">
        <v>17</v>
      </c>
      <c r="C3" s="877"/>
      <c r="D3" s="877"/>
      <c r="E3" s="878"/>
      <c r="F3" s="393" t="s">
        <v>18</v>
      </c>
      <c r="G3" s="82"/>
      <c r="H3" s="83" t="s">
        <v>19</v>
      </c>
      <c r="I3" s="81"/>
      <c r="J3" s="81"/>
      <c r="K3" s="938" t="s">
        <v>159</v>
      </c>
      <c r="L3" s="939"/>
      <c r="M3" s="939"/>
      <c r="N3" s="939"/>
      <c r="O3" s="939"/>
      <c r="P3" s="939"/>
      <c r="Q3" s="939"/>
      <c r="R3" s="939"/>
      <c r="S3" s="940"/>
    </row>
    <row r="4" spans="2:19" s="79" customFormat="1" ht="14.25" customHeight="1" thickTop="1" x14ac:dyDescent="0.15">
      <c r="B4" s="961" t="s">
        <v>157</v>
      </c>
      <c r="C4" s="865" t="s">
        <v>367</v>
      </c>
      <c r="D4" s="450" t="s">
        <v>44</v>
      </c>
      <c r="E4" s="176"/>
      <c r="F4" s="175">
        <f>P7</f>
        <v>67000</v>
      </c>
      <c r="G4" s="172" t="s">
        <v>470</v>
      </c>
      <c r="H4" s="182"/>
      <c r="I4" s="182"/>
      <c r="J4" s="182"/>
      <c r="K4" s="947" t="s">
        <v>158</v>
      </c>
      <c r="L4" s="174" t="s">
        <v>119</v>
      </c>
      <c r="M4" s="392" t="s">
        <v>7</v>
      </c>
      <c r="N4" s="261" t="s">
        <v>222</v>
      </c>
      <c r="O4" s="391" t="s">
        <v>21</v>
      </c>
      <c r="P4" s="391" t="s">
        <v>24</v>
      </c>
      <c r="Q4" s="902" t="s">
        <v>25</v>
      </c>
      <c r="R4" s="903"/>
      <c r="S4" s="950"/>
    </row>
    <row r="5" spans="2:19" s="79" customFormat="1" x14ac:dyDescent="0.15">
      <c r="B5" s="863"/>
      <c r="C5" s="866"/>
      <c r="D5" s="450" t="s">
        <v>45</v>
      </c>
      <c r="E5" s="176"/>
      <c r="F5" s="175">
        <f>P14</f>
        <v>34858</v>
      </c>
      <c r="G5" s="172" t="s">
        <v>485</v>
      </c>
      <c r="H5" s="385"/>
      <c r="I5" s="385"/>
      <c r="J5" s="386"/>
      <c r="K5" s="948"/>
      <c r="L5" s="383" t="s">
        <v>415</v>
      </c>
      <c r="M5" s="260" t="s">
        <v>295</v>
      </c>
      <c r="N5" s="113">
        <v>67</v>
      </c>
      <c r="O5" s="113">
        <v>1000</v>
      </c>
      <c r="P5" s="113">
        <f>N5*O5</f>
        <v>67000</v>
      </c>
      <c r="Q5" s="894" t="s">
        <v>294</v>
      </c>
      <c r="R5" s="895"/>
      <c r="S5" s="937"/>
    </row>
    <row r="6" spans="2:19" s="79" customFormat="1" x14ac:dyDescent="0.15">
      <c r="B6" s="863"/>
      <c r="C6" s="866"/>
      <c r="D6" s="450" t="s">
        <v>46</v>
      </c>
      <c r="E6" s="176"/>
      <c r="F6" s="175">
        <f>P20</f>
        <v>61666.9</v>
      </c>
      <c r="G6" s="152" t="s">
        <v>486</v>
      </c>
      <c r="H6" s="163"/>
      <c r="I6" s="163"/>
      <c r="J6" s="184"/>
      <c r="K6" s="948"/>
      <c r="L6" s="387"/>
      <c r="M6" s="173"/>
      <c r="N6" s="113"/>
      <c r="O6" s="113"/>
      <c r="P6" s="113"/>
      <c r="Q6" s="894"/>
      <c r="R6" s="895"/>
      <c r="S6" s="937"/>
    </row>
    <row r="7" spans="2:19" s="79" customFormat="1" ht="14.25" thickBot="1" x14ac:dyDescent="0.2">
      <c r="B7" s="863"/>
      <c r="C7" s="866"/>
      <c r="D7" s="450" t="s">
        <v>67</v>
      </c>
      <c r="E7" s="176"/>
      <c r="F7" s="175">
        <f>P28</f>
        <v>2994.0625</v>
      </c>
      <c r="G7" s="152" t="s">
        <v>487</v>
      </c>
      <c r="H7" s="163"/>
      <c r="I7" s="163"/>
      <c r="J7" s="184"/>
      <c r="K7" s="948"/>
      <c r="L7" s="92" t="s">
        <v>26</v>
      </c>
      <c r="M7" s="91"/>
      <c r="N7" s="92"/>
      <c r="O7" s="92"/>
      <c r="P7" s="92">
        <f>SUM(P5:P6)</f>
        <v>67000</v>
      </c>
      <c r="Q7" s="929"/>
      <c r="R7" s="930"/>
      <c r="S7" s="931"/>
    </row>
    <row r="8" spans="2:19" s="79" customFormat="1" ht="14.25" thickTop="1" x14ac:dyDescent="0.15">
      <c r="B8" s="863"/>
      <c r="C8" s="866"/>
      <c r="D8" s="450" t="s">
        <v>47</v>
      </c>
      <c r="E8" s="176"/>
      <c r="F8" s="175">
        <f>'８　算出基礎'!V20</f>
        <v>0</v>
      </c>
      <c r="G8" s="911"/>
      <c r="H8" s="912"/>
      <c r="I8" s="912"/>
      <c r="J8" s="944"/>
      <c r="K8" s="948"/>
      <c r="L8" s="169" t="s">
        <v>120</v>
      </c>
      <c r="M8" s="170" t="s">
        <v>7</v>
      </c>
      <c r="N8" s="262" t="s">
        <v>222</v>
      </c>
      <c r="O8" s="390" t="s">
        <v>21</v>
      </c>
      <c r="P8" s="171" t="s">
        <v>24</v>
      </c>
      <c r="Q8" s="891" t="s">
        <v>25</v>
      </c>
      <c r="R8" s="892"/>
      <c r="S8" s="932"/>
    </row>
    <row r="9" spans="2:19" s="79" customFormat="1" x14ac:dyDescent="0.15">
      <c r="B9" s="863"/>
      <c r="C9" s="866"/>
      <c r="D9" s="450" t="s">
        <v>4</v>
      </c>
      <c r="E9" s="176"/>
      <c r="F9" s="175">
        <f>'８　算出基礎'!V33</f>
        <v>2421.0526315789475</v>
      </c>
      <c r="G9" s="911"/>
      <c r="H9" s="912"/>
      <c r="I9" s="912"/>
      <c r="J9" s="944"/>
      <c r="K9" s="948"/>
      <c r="L9" s="172" t="s">
        <v>296</v>
      </c>
      <c r="M9" s="173" t="s">
        <v>297</v>
      </c>
      <c r="N9" s="152">
        <v>2</v>
      </c>
      <c r="O9" s="165">
        <v>3000</v>
      </c>
      <c r="P9" s="165">
        <f>N9*O9</f>
        <v>6000</v>
      </c>
      <c r="Q9" s="923" t="s">
        <v>338</v>
      </c>
      <c r="R9" s="924"/>
      <c r="S9" s="925"/>
    </row>
    <row r="10" spans="2:19" s="79" customFormat="1" x14ac:dyDescent="0.15">
      <c r="B10" s="863"/>
      <c r="C10" s="866"/>
      <c r="D10" s="450" t="s">
        <v>5</v>
      </c>
      <c r="E10" s="176"/>
      <c r="F10" s="175">
        <v>0</v>
      </c>
      <c r="G10" s="152"/>
      <c r="H10" s="163"/>
      <c r="I10" s="163"/>
      <c r="J10" s="184"/>
      <c r="K10" s="948"/>
      <c r="L10" s="172" t="s">
        <v>298</v>
      </c>
      <c r="M10" s="173" t="s">
        <v>299</v>
      </c>
      <c r="N10" s="152">
        <v>5</v>
      </c>
      <c r="O10" s="165">
        <v>357</v>
      </c>
      <c r="P10" s="165">
        <f>N10*O10</f>
        <v>1785</v>
      </c>
      <c r="Q10" s="923" t="s">
        <v>338</v>
      </c>
      <c r="R10" s="924"/>
      <c r="S10" s="925"/>
    </row>
    <row r="11" spans="2:19" s="79" customFormat="1" x14ac:dyDescent="0.15">
      <c r="B11" s="863"/>
      <c r="C11" s="866"/>
      <c r="D11" s="871" t="s">
        <v>48</v>
      </c>
      <c r="E11" s="457" t="s">
        <v>143</v>
      </c>
      <c r="F11" s="175">
        <f>'６　固定資本装備と減価償却費'!L11*H11</f>
        <v>18126.315789473687</v>
      </c>
      <c r="G11" s="589" t="s">
        <v>147</v>
      </c>
      <c r="H11" s="590">
        <v>0.01</v>
      </c>
      <c r="I11" s="914" t="s">
        <v>149</v>
      </c>
      <c r="J11" s="936"/>
      <c r="K11" s="948"/>
      <c r="L11" s="152" t="s">
        <v>300</v>
      </c>
      <c r="M11" s="163" t="s">
        <v>299</v>
      </c>
      <c r="N11" s="152">
        <v>2</v>
      </c>
      <c r="O11" s="165">
        <v>1782</v>
      </c>
      <c r="P11" s="165">
        <f>N11*O11</f>
        <v>3564</v>
      </c>
      <c r="Q11" s="923"/>
      <c r="R11" s="924"/>
      <c r="S11" s="925"/>
    </row>
    <row r="12" spans="2:19" s="79" customFormat="1" x14ac:dyDescent="0.15">
      <c r="B12" s="863"/>
      <c r="C12" s="866"/>
      <c r="D12" s="957"/>
      <c r="E12" s="457" t="s">
        <v>144</v>
      </c>
      <c r="F12" s="175">
        <f>'６　固定資本装備と減価償却費'!L26*H12</f>
        <v>4886.8421052631575</v>
      </c>
      <c r="G12" s="589" t="s">
        <v>147</v>
      </c>
      <c r="H12" s="590">
        <v>0.05</v>
      </c>
      <c r="I12" s="914" t="s">
        <v>149</v>
      </c>
      <c r="J12" s="936"/>
      <c r="K12" s="948"/>
      <c r="L12" s="152" t="s">
        <v>301</v>
      </c>
      <c r="M12" s="163" t="s">
        <v>299</v>
      </c>
      <c r="N12" s="152">
        <v>5</v>
      </c>
      <c r="O12" s="165">
        <v>2612</v>
      </c>
      <c r="P12" s="165">
        <f>N12*O12</f>
        <v>13060</v>
      </c>
      <c r="Q12" s="923"/>
      <c r="R12" s="924"/>
      <c r="S12" s="925"/>
    </row>
    <row r="13" spans="2:19" s="79" customFormat="1" x14ac:dyDescent="0.15">
      <c r="B13" s="863"/>
      <c r="C13" s="866"/>
      <c r="D13" s="871" t="s">
        <v>68</v>
      </c>
      <c r="E13" s="457" t="s">
        <v>143</v>
      </c>
      <c r="F13" s="175">
        <f>'６　固定資本装備と減価償却費'!P11</f>
        <v>163026.31578947368</v>
      </c>
      <c r="G13" s="152" t="s">
        <v>149</v>
      </c>
      <c r="H13" s="158"/>
      <c r="I13" s="158"/>
      <c r="J13" s="159"/>
      <c r="K13" s="948"/>
      <c r="L13" s="152" t="s">
        <v>302</v>
      </c>
      <c r="M13" s="163" t="s">
        <v>299</v>
      </c>
      <c r="N13" s="346">
        <v>4.5</v>
      </c>
      <c r="O13" s="165">
        <v>2322</v>
      </c>
      <c r="P13" s="165">
        <f>N13*O13</f>
        <v>10449</v>
      </c>
      <c r="Q13" s="923"/>
      <c r="R13" s="924"/>
      <c r="S13" s="925"/>
    </row>
    <row r="14" spans="2:19" s="79" customFormat="1" ht="14.25" thickBot="1" x14ac:dyDescent="0.2">
      <c r="B14" s="863"/>
      <c r="C14" s="866"/>
      <c r="D14" s="873"/>
      <c r="E14" s="457" t="s">
        <v>144</v>
      </c>
      <c r="F14" s="175">
        <f>'６　固定資本装備と減価償却費'!P26</f>
        <v>19150.375939849622</v>
      </c>
      <c r="G14" s="152" t="s">
        <v>149</v>
      </c>
      <c r="H14" s="158"/>
      <c r="I14" s="158"/>
      <c r="J14" s="159"/>
      <c r="K14" s="948"/>
      <c r="L14" s="92" t="s">
        <v>26</v>
      </c>
      <c r="M14" s="91"/>
      <c r="N14" s="92"/>
      <c r="O14" s="92"/>
      <c r="P14" s="92">
        <f>SUM(P9:P13)</f>
        <v>34858</v>
      </c>
      <c r="Q14" s="929"/>
      <c r="R14" s="930"/>
      <c r="S14" s="931"/>
    </row>
    <row r="15" spans="2:19" s="79" customFormat="1" ht="14.25" thickTop="1" x14ac:dyDescent="0.15">
      <c r="B15" s="863"/>
      <c r="C15" s="866"/>
      <c r="D15" s="957"/>
      <c r="E15" s="450" t="s">
        <v>49</v>
      </c>
      <c r="F15" s="175">
        <f>'６　固定資本装備と減価償却費'!P31</f>
        <v>0</v>
      </c>
      <c r="G15" s="152" t="s">
        <v>149</v>
      </c>
      <c r="H15" s="158"/>
      <c r="I15" s="158"/>
      <c r="J15" s="159"/>
      <c r="K15" s="948"/>
      <c r="L15" s="152" t="s">
        <v>121</v>
      </c>
      <c r="M15" s="163"/>
      <c r="N15" s="164" t="s">
        <v>23</v>
      </c>
      <c r="O15" s="164" t="s">
        <v>21</v>
      </c>
      <c r="P15" s="164" t="s">
        <v>24</v>
      </c>
      <c r="Q15" s="891" t="s">
        <v>25</v>
      </c>
      <c r="R15" s="892"/>
      <c r="S15" s="932"/>
    </row>
    <row r="16" spans="2:19" s="79" customFormat="1" x14ac:dyDescent="0.15">
      <c r="B16" s="863"/>
      <c r="C16" s="866"/>
      <c r="D16" s="450" t="s">
        <v>50</v>
      </c>
      <c r="E16" s="176"/>
      <c r="F16" s="450">
        <v>0</v>
      </c>
      <c r="G16" s="152"/>
      <c r="H16" s="158"/>
      <c r="I16" s="461"/>
      <c r="J16" s="159"/>
      <c r="K16" s="948"/>
      <c r="L16" s="165" t="s">
        <v>27</v>
      </c>
      <c r="M16" s="163"/>
      <c r="N16" s="152" t="s">
        <v>340</v>
      </c>
      <c r="O16" s="165"/>
      <c r="P16" s="165">
        <f>'８　算出基礎'!G38</f>
        <v>11541.900000000001</v>
      </c>
      <c r="Q16" s="923"/>
      <c r="R16" s="924"/>
      <c r="S16" s="925"/>
    </row>
    <row r="17" spans="1:19" s="79" customFormat="1" x14ac:dyDescent="0.15">
      <c r="B17" s="863"/>
      <c r="C17" s="866"/>
      <c r="D17" s="450" t="s">
        <v>123</v>
      </c>
      <c r="E17" s="176"/>
      <c r="F17" s="175">
        <f>SUM(F4:F16)/99</f>
        <v>3779.0895429862535</v>
      </c>
      <c r="G17" s="186" t="s">
        <v>160</v>
      </c>
      <c r="H17" s="196">
        <v>0.01</v>
      </c>
      <c r="I17" s="388"/>
      <c r="J17" s="6"/>
      <c r="K17" s="948"/>
      <c r="L17" s="165" t="s">
        <v>28</v>
      </c>
      <c r="M17" s="163"/>
      <c r="N17" s="152" t="s">
        <v>340</v>
      </c>
      <c r="O17" s="165"/>
      <c r="P17" s="165">
        <f>'８　算出基礎'!G49</f>
        <v>12467.800000000001</v>
      </c>
      <c r="Q17" s="923"/>
      <c r="R17" s="924"/>
      <c r="S17" s="925"/>
    </row>
    <row r="18" spans="1:19" s="79" customFormat="1" x14ac:dyDescent="0.15">
      <c r="A18" s="78"/>
      <c r="B18" s="863"/>
      <c r="C18" s="867"/>
      <c r="D18" s="860" t="s">
        <v>153</v>
      </c>
      <c r="E18" s="861"/>
      <c r="F18" s="111">
        <f>SUM(F4:F17)</f>
        <v>377908.95429862535</v>
      </c>
      <c r="G18" s="160"/>
      <c r="H18" s="388"/>
      <c r="I18" s="388"/>
      <c r="J18" s="389"/>
      <c r="K18" s="948"/>
      <c r="L18" s="165" t="s">
        <v>339</v>
      </c>
      <c r="M18" s="163"/>
      <c r="N18" s="152" t="s">
        <v>341</v>
      </c>
      <c r="O18" s="165"/>
      <c r="P18" s="165">
        <f>'８　算出基礎'!G53</f>
        <v>37415</v>
      </c>
      <c r="Q18" s="923" t="s">
        <v>338</v>
      </c>
      <c r="R18" s="924"/>
      <c r="S18" s="925"/>
    </row>
    <row r="19" spans="1:19" s="79" customFormat="1" ht="13.5" customHeight="1" x14ac:dyDescent="0.15">
      <c r="A19" s="78"/>
      <c r="B19" s="863"/>
      <c r="C19" s="969" t="s">
        <v>70</v>
      </c>
      <c r="D19" s="970"/>
      <c r="E19" s="971"/>
      <c r="F19" s="195">
        <v>800</v>
      </c>
      <c r="G19" s="152" t="s">
        <v>345</v>
      </c>
      <c r="H19" s="192"/>
      <c r="I19" s="193"/>
      <c r="J19" s="189"/>
      <c r="K19" s="948"/>
      <c r="L19" s="165" t="s">
        <v>101</v>
      </c>
      <c r="M19" s="163"/>
      <c r="N19" s="152" t="s">
        <v>341</v>
      </c>
      <c r="O19" s="165"/>
      <c r="P19" s="165">
        <f>'８　算出基礎'!G57</f>
        <v>242.20000000000002</v>
      </c>
      <c r="Q19" s="923"/>
      <c r="R19" s="924"/>
      <c r="S19" s="925"/>
    </row>
    <row r="20" spans="1:19" s="79" customFormat="1" ht="14.25" thickBot="1" x14ac:dyDescent="0.2">
      <c r="A20" s="78"/>
      <c r="B20" s="863"/>
      <c r="C20" s="963" t="s">
        <v>52</v>
      </c>
      <c r="D20" s="964"/>
      <c r="E20" s="965"/>
      <c r="F20" s="112">
        <f>'８　算出基礎'!N57</f>
        <v>2148.3157894736842</v>
      </c>
      <c r="G20" s="221"/>
      <c r="H20" s="219"/>
      <c r="I20" s="219"/>
      <c r="J20" s="220"/>
      <c r="K20" s="948"/>
      <c r="L20" s="92" t="s">
        <v>26</v>
      </c>
      <c r="M20" s="91"/>
      <c r="N20" s="92"/>
      <c r="O20" s="92"/>
      <c r="P20" s="92">
        <f>SUM(P16:P19)</f>
        <v>61666.9</v>
      </c>
      <c r="Q20" s="929"/>
      <c r="R20" s="930"/>
      <c r="S20" s="931"/>
    </row>
    <row r="21" spans="1:19" s="79" customFormat="1" ht="14.25" thickTop="1" x14ac:dyDescent="0.15">
      <c r="A21" s="78"/>
      <c r="B21" s="863"/>
      <c r="C21" s="963" t="s">
        <v>226</v>
      </c>
      <c r="D21" s="964"/>
      <c r="E21" s="965"/>
      <c r="F21" s="112">
        <f>SUM(F19:F20)/99</f>
        <v>29.780967570441256</v>
      </c>
      <c r="G21" s="288" t="s">
        <v>243</v>
      </c>
      <c r="H21" s="196">
        <v>0.01</v>
      </c>
      <c r="I21" s="162"/>
      <c r="J21" s="161"/>
      <c r="K21" s="948"/>
      <c r="L21" s="152" t="s">
        <v>122</v>
      </c>
      <c r="M21" s="163"/>
      <c r="N21" s="164" t="s">
        <v>23</v>
      </c>
      <c r="O21" s="164" t="s">
        <v>21</v>
      </c>
      <c r="P21" s="164" t="s">
        <v>24</v>
      </c>
      <c r="Q21" s="891" t="s">
        <v>25</v>
      </c>
      <c r="R21" s="892"/>
      <c r="S21" s="932"/>
    </row>
    <row r="22" spans="1:19" s="79" customFormat="1" ht="14.25" thickBot="1" x14ac:dyDescent="0.2">
      <c r="A22" s="78"/>
      <c r="B22" s="962"/>
      <c r="C22" s="966" t="s">
        <v>152</v>
      </c>
      <c r="D22" s="967"/>
      <c r="E22" s="968"/>
      <c r="F22" s="452">
        <f>SUM(F19:F21)</f>
        <v>2978.0967570441253</v>
      </c>
      <c r="G22" s="453"/>
      <c r="H22" s="454"/>
      <c r="I22" s="455"/>
      <c r="J22" s="456"/>
      <c r="K22" s="948"/>
      <c r="L22" s="165" t="s">
        <v>113</v>
      </c>
      <c r="M22" s="166"/>
      <c r="N22" s="152">
        <f>SUMPRODUCT('８　算出基礎'!K6:K9,'８　算出基礎'!L6:L9)</f>
        <v>4.75</v>
      </c>
      <c r="O22" s="165">
        <f>'８　算出基礎'!M10</f>
        <v>84.7</v>
      </c>
      <c r="P22" s="165">
        <f>'８　算出基礎'!N10</f>
        <v>402.32500000000005</v>
      </c>
      <c r="Q22" s="933"/>
      <c r="R22" s="934"/>
      <c r="S22" s="935"/>
    </row>
    <row r="23" spans="1:19" s="79" customFormat="1" ht="15" thickTop="1" thickBot="1" x14ac:dyDescent="0.2">
      <c r="A23" s="78"/>
      <c r="B23" s="958" t="s">
        <v>370</v>
      </c>
      <c r="C23" s="959"/>
      <c r="D23" s="959"/>
      <c r="E23" s="960"/>
      <c r="F23" s="460">
        <f>(F18+F22)/H23</f>
        <v>189.49604530132811</v>
      </c>
      <c r="G23" s="458" t="s">
        <v>464</v>
      </c>
      <c r="H23" s="458">
        <f>67*30</f>
        <v>2010</v>
      </c>
      <c r="I23" s="458" t="s">
        <v>417</v>
      </c>
      <c r="J23" s="459"/>
      <c r="K23" s="948"/>
      <c r="L23" s="165" t="s">
        <v>114</v>
      </c>
      <c r="M23" s="166"/>
      <c r="N23" s="152">
        <f>SUMPRODUCT('８　算出基礎'!K11:K14,'８　算出基礎'!L11:L14)</f>
        <v>12</v>
      </c>
      <c r="O23" s="165">
        <f>'８　算出基礎'!M15</f>
        <v>158.4</v>
      </c>
      <c r="P23" s="165">
        <f>'８　算出基礎'!N15</f>
        <v>1900.8000000000002</v>
      </c>
      <c r="Q23" s="933"/>
      <c r="R23" s="934"/>
      <c r="S23" s="935"/>
    </row>
    <row r="24" spans="1:19" s="79" customFormat="1" x14ac:dyDescent="0.15">
      <c r="A24" s="78"/>
      <c r="B24" s="591"/>
      <c r="C24" s="106"/>
      <c r="D24" s="90"/>
      <c r="E24" s="90"/>
      <c r="F24" s="104"/>
      <c r="G24" s="104"/>
      <c r="H24" s="105"/>
      <c r="I24" s="96"/>
      <c r="J24" s="96"/>
      <c r="K24" s="948"/>
      <c r="L24" s="165" t="s">
        <v>116</v>
      </c>
      <c r="M24" s="163"/>
      <c r="N24" s="167"/>
      <c r="O24" s="167"/>
      <c r="P24" s="165">
        <f>SUM(P22:P23)*R24</f>
        <v>690.9375</v>
      </c>
      <c r="Q24" s="384" t="s">
        <v>115</v>
      </c>
      <c r="R24" s="168">
        <v>0.3</v>
      </c>
      <c r="S24" s="94"/>
    </row>
    <row r="25" spans="1:19" s="79" customFormat="1" x14ac:dyDescent="0.15">
      <c r="A25" s="78"/>
      <c r="B25" s="409"/>
      <c r="D25" s="78"/>
      <c r="E25" s="78"/>
      <c r="F25" s="78"/>
      <c r="G25" s="78"/>
      <c r="H25" s="78"/>
      <c r="I25" s="78"/>
      <c r="J25" s="78"/>
      <c r="K25" s="948"/>
      <c r="L25" s="165" t="s">
        <v>117</v>
      </c>
      <c r="M25" s="166"/>
      <c r="N25" s="152"/>
      <c r="O25" s="167"/>
      <c r="P25" s="165">
        <f>'８　算出基礎'!N19</f>
        <v>0</v>
      </c>
      <c r="Q25" s="923"/>
      <c r="R25" s="924"/>
      <c r="S25" s="925"/>
    </row>
    <row r="26" spans="1:19" s="79" customFormat="1" x14ac:dyDescent="0.15">
      <c r="A26" s="78"/>
      <c r="B26" s="100"/>
      <c r="D26" s="78"/>
      <c r="E26" s="78"/>
      <c r="F26" s="78"/>
      <c r="G26" s="78"/>
      <c r="H26" s="78"/>
      <c r="I26" s="78"/>
      <c r="J26" s="78"/>
      <c r="K26" s="948"/>
      <c r="L26" s="165" t="s">
        <v>118</v>
      </c>
      <c r="M26" s="166"/>
      <c r="N26" s="152"/>
      <c r="O26" s="167"/>
      <c r="P26" s="165">
        <f>'８　算出基礎'!N23</f>
        <v>0</v>
      </c>
      <c r="Q26" s="923"/>
      <c r="R26" s="924"/>
      <c r="S26" s="925"/>
    </row>
    <row r="27" spans="1:19" s="79" customFormat="1" x14ac:dyDescent="0.15">
      <c r="A27" s="78"/>
      <c r="B27" s="90"/>
      <c r="C27" s="78"/>
      <c r="D27" s="78"/>
      <c r="E27" s="78"/>
      <c r="F27" s="78"/>
      <c r="G27" s="78"/>
      <c r="H27" s="78"/>
      <c r="I27" s="78"/>
      <c r="J27" s="78"/>
      <c r="K27" s="948"/>
      <c r="L27" s="165" t="s">
        <v>223</v>
      </c>
      <c r="M27" s="166"/>
      <c r="N27" s="152"/>
      <c r="O27" s="167"/>
      <c r="P27" s="165">
        <f>'８　算出基礎'!N27</f>
        <v>0</v>
      </c>
      <c r="Q27" s="266"/>
      <c r="R27" s="267"/>
      <c r="S27" s="268"/>
    </row>
    <row r="28" spans="1:19" s="79" customFormat="1" ht="14.25" thickBo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949"/>
      <c r="L28" s="102" t="s">
        <v>26</v>
      </c>
      <c r="M28" s="101"/>
      <c r="N28" s="102"/>
      <c r="O28" s="102"/>
      <c r="P28" s="102">
        <f>SUM(P22:P27)</f>
        <v>2994.0625</v>
      </c>
      <c r="Q28" s="926"/>
      <c r="R28" s="927"/>
      <c r="S28" s="928"/>
    </row>
    <row r="29" spans="1:19" s="79" customFormat="1" x14ac:dyDescent="0.1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95"/>
      <c r="L29" s="95"/>
      <c r="M29" s="95"/>
      <c r="N29" s="95"/>
      <c r="O29" s="95"/>
      <c r="P29" s="95"/>
      <c r="Q29" s="95"/>
      <c r="R29" s="95"/>
      <c r="S29" s="95"/>
    </row>
    <row r="30" spans="1:19" s="79" customFormat="1" x14ac:dyDescent="0.1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95"/>
      <c r="L30" s="95"/>
      <c r="M30" s="95"/>
      <c r="N30" s="95"/>
      <c r="O30" s="95"/>
      <c r="P30" s="95"/>
      <c r="Q30" s="95"/>
      <c r="R30" s="95"/>
      <c r="S30" s="95"/>
    </row>
    <row r="31" spans="1:19" s="79" customFormat="1" x14ac:dyDescent="0.1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95"/>
      <c r="L31" s="95"/>
      <c r="M31" s="95"/>
      <c r="N31" s="95"/>
      <c r="O31" s="95"/>
      <c r="P31" s="95"/>
      <c r="Q31" s="95"/>
      <c r="R31" s="95"/>
      <c r="S31" s="95"/>
    </row>
    <row r="32" spans="1:19" s="79" customFormat="1" x14ac:dyDescent="0.1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95"/>
      <c r="L32" s="95"/>
      <c r="M32" s="95"/>
      <c r="N32" s="95"/>
      <c r="O32" s="95"/>
      <c r="P32" s="95"/>
      <c r="Q32" s="95"/>
      <c r="R32" s="95"/>
      <c r="S32" s="95"/>
    </row>
    <row r="33" spans="1:23" ht="18" customHeight="1" x14ac:dyDescent="0.15">
      <c r="K33" s="95"/>
      <c r="L33" s="95"/>
      <c r="M33" s="95"/>
      <c r="N33" s="95"/>
      <c r="O33" s="95"/>
      <c r="P33" s="95"/>
      <c r="Q33" s="95"/>
      <c r="R33" s="95"/>
      <c r="S33" s="95"/>
    </row>
    <row r="34" spans="1:23" ht="18" customHeight="1" x14ac:dyDescent="0.15">
      <c r="K34" s="95"/>
      <c r="L34" s="95"/>
      <c r="M34" s="95"/>
      <c r="N34" s="95"/>
      <c r="O34" s="95"/>
      <c r="P34" s="95"/>
      <c r="Q34" s="95"/>
      <c r="R34" s="95"/>
      <c r="S34" s="95"/>
    </row>
    <row r="35" spans="1:23" ht="18" customHeight="1" x14ac:dyDescent="0.15">
      <c r="K35" s="95"/>
      <c r="L35" s="95"/>
      <c r="M35" s="95"/>
      <c r="N35" s="95"/>
      <c r="O35" s="95"/>
      <c r="P35" s="95"/>
      <c r="Q35" s="95"/>
      <c r="R35" s="95"/>
      <c r="S35" s="95"/>
    </row>
    <row r="36" spans="1:23" ht="18" customHeight="1" x14ac:dyDescent="0.15">
      <c r="K36" s="95"/>
      <c r="L36" s="95"/>
      <c r="M36" s="95"/>
      <c r="N36" s="95"/>
      <c r="O36" s="95"/>
      <c r="P36" s="95"/>
      <c r="Q36" s="95"/>
      <c r="R36" s="95"/>
      <c r="S36" s="95"/>
    </row>
    <row r="37" spans="1:23" ht="18" customHeight="1" x14ac:dyDescent="0.15">
      <c r="K37" s="95"/>
      <c r="L37" s="95"/>
      <c r="M37" s="95"/>
      <c r="N37" s="95"/>
      <c r="O37" s="95"/>
      <c r="P37" s="95"/>
      <c r="Q37" s="95"/>
      <c r="R37" s="95"/>
      <c r="S37" s="95"/>
    </row>
    <row r="38" spans="1:23" s="95" customFormat="1" ht="18" customHeight="1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23" s="95" customFormat="1" ht="18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T39" s="96"/>
    </row>
    <row r="40" spans="1:23" s="95" customFormat="1" ht="18" customHeight="1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78"/>
      <c r="T40" s="79"/>
      <c r="U40" s="79"/>
      <c r="V40" s="79"/>
      <c r="W40" s="79"/>
    </row>
    <row r="41" spans="1:23" s="95" customFormat="1" ht="18" customHeight="1" x14ac:dyDescent="0.15">
      <c r="A41" s="78"/>
      <c r="B41" s="78"/>
      <c r="C41" s="78"/>
      <c r="D41" s="78"/>
      <c r="E41" s="78"/>
      <c r="F41" s="78"/>
      <c r="G41" s="78"/>
      <c r="H41" s="78"/>
      <c r="I41" s="78"/>
      <c r="J41" s="78"/>
      <c r="T41" s="97"/>
      <c r="U41" s="98"/>
      <c r="V41" s="99"/>
      <c r="W41" s="97"/>
    </row>
    <row r="42" spans="1:23" s="95" customFormat="1" ht="18" customHeight="1" x14ac:dyDescent="0.15">
      <c r="A42" s="78"/>
      <c r="B42" s="78"/>
      <c r="C42" s="78"/>
      <c r="D42" s="78"/>
      <c r="E42" s="78"/>
      <c r="F42" s="78"/>
      <c r="G42" s="78"/>
      <c r="H42" s="78"/>
      <c r="I42" s="78"/>
      <c r="J42" s="78"/>
      <c r="T42" s="79"/>
      <c r="U42" s="79"/>
      <c r="V42" s="79"/>
      <c r="W42" s="79"/>
    </row>
    <row r="43" spans="1:23" s="95" customFormat="1" ht="18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T43" s="80"/>
      <c r="U43" s="96"/>
      <c r="V43" s="79"/>
      <c r="W43" s="97"/>
    </row>
    <row r="44" spans="1:23" s="95" customFormat="1" ht="18" customHeight="1" x14ac:dyDescent="0.15">
      <c r="B44" s="78"/>
      <c r="C44" s="78"/>
      <c r="D44" s="78"/>
      <c r="E44" s="78"/>
      <c r="F44" s="78"/>
      <c r="G44" s="78"/>
      <c r="H44" s="78"/>
      <c r="I44" s="78"/>
      <c r="J44" s="78"/>
      <c r="T44" s="80"/>
      <c r="U44" s="96"/>
      <c r="V44" s="79"/>
      <c r="W44" s="97"/>
    </row>
    <row r="45" spans="1:23" s="95" customFormat="1" ht="18" customHeight="1" x14ac:dyDescent="0.15">
      <c r="B45" s="78"/>
      <c r="C45" s="78"/>
      <c r="D45" s="78"/>
      <c r="E45" s="78"/>
      <c r="F45" s="78"/>
      <c r="G45" s="78"/>
      <c r="H45" s="78"/>
      <c r="I45" s="78"/>
      <c r="J45" s="78"/>
      <c r="T45" s="79"/>
      <c r="U45" s="79"/>
      <c r="V45" s="98"/>
      <c r="W45" s="79"/>
    </row>
    <row r="46" spans="1:23" s="95" customFormat="1" x14ac:dyDescent="0.15">
      <c r="B46" s="78"/>
      <c r="C46" s="78"/>
      <c r="D46" s="78"/>
      <c r="E46" s="78"/>
      <c r="F46" s="78"/>
      <c r="G46" s="78"/>
      <c r="H46" s="78"/>
      <c r="I46" s="78"/>
      <c r="J46" s="78"/>
      <c r="T46" s="80"/>
      <c r="U46" s="79"/>
      <c r="V46" s="79"/>
      <c r="W46" s="97"/>
    </row>
    <row r="47" spans="1:23" s="95" customFormat="1" x14ac:dyDescent="0.15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80"/>
      <c r="U47" s="79"/>
      <c r="V47" s="79"/>
      <c r="W47" s="97"/>
    </row>
    <row r="48" spans="1:23" s="95" customFormat="1" x14ac:dyDescent="0.15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80"/>
      <c r="U48" s="79"/>
      <c r="V48" s="79"/>
      <c r="W48" s="97"/>
    </row>
    <row r="49" spans="2:23" s="95" customFormat="1" x14ac:dyDescent="0.15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80"/>
      <c r="U49" s="79"/>
      <c r="V49" s="79"/>
      <c r="W49" s="97"/>
    </row>
    <row r="50" spans="2:23" s="95" customFormat="1" x14ac:dyDescent="0.15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80"/>
      <c r="U50" s="80"/>
      <c r="V50" s="80"/>
      <c r="W50" s="79"/>
    </row>
    <row r="51" spans="2:23" s="95" customFormat="1" ht="13.5" customHeight="1" x14ac:dyDescent="0.15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  <c r="U51" s="79"/>
      <c r="V51" s="79"/>
      <c r="W51" s="98"/>
    </row>
    <row r="52" spans="2:23" s="95" customFormat="1" x14ac:dyDescent="0.15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97"/>
      <c r="U52" s="79"/>
      <c r="V52" s="98"/>
      <c r="W52" s="97"/>
    </row>
    <row r="53" spans="2:23" s="95" customFormat="1" x14ac:dyDescent="0.15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9"/>
      <c r="U53" s="79"/>
      <c r="V53" s="79"/>
      <c r="W53" s="79"/>
    </row>
    <row r="54" spans="2:23" s="95" customFormat="1" ht="13.5" customHeight="1" x14ac:dyDescent="0.15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80"/>
      <c r="U54" s="79"/>
      <c r="V54" s="80"/>
      <c r="W54" s="97"/>
    </row>
    <row r="55" spans="2:23" s="95" customFormat="1" x14ac:dyDescent="0.15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107"/>
      <c r="U55" s="79"/>
      <c r="V55" s="79"/>
      <c r="W55" s="97"/>
    </row>
    <row r="56" spans="2:23" s="95" customForma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80"/>
      <c r="V56" s="79"/>
      <c r="W56" s="79"/>
    </row>
    <row r="57" spans="2:23" s="95" customFormat="1" x14ac:dyDescent="0.15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96"/>
      <c r="U57" s="96"/>
      <c r="V57" s="96"/>
      <c r="W57" s="96"/>
    </row>
    <row r="58" spans="2:23" s="95" customFormat="1" x14ac:dyDescent="0.1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96"/>
    </row>
    <row r="59" spans="2:23" s="95" customFormat="1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96"/>
    </row>
    <row r="60" spans="2:23" s="95" customFormat="1" x14ac:dyDescent="0.15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96"/>
    </row>
    <row r="61" spans="2:23" s="95" customFormat="1" x14ac:dyDescent="0.1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</row>
    <row r="62" spans="2:23" s="95" customFormat="1" x14ac:dyDescent="0.15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</row>
    <row r="63" spans="2:23" s="95" customFormat="1" ht="13.5" customHeight="1" x14ac:dyDescent="0.1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</row>
    <row r="64" spans="2:23" s="95" customFormat="1" ht="13.5" customHeight="1" x14ac:dyDescent="0.1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</row>
    <row r="65" spans="2:19" s="95" customFormat="1" x14ac:dyDescent="0.1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</row>
    <row r="66" spans="2:19" s="95" customFormat="1" x14ac:dyDescent="0.1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</row>
    <row r="67" spans="2:19" s="95" customFormat="1" x14ac:dyDescent="0.1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</row>
    <row r="68" spans="2:19" s="95" customFormat="1" x14ac:dyDescent="0.15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</row>
    <row r="69" spans="2:19" s="95" customFormat="1" x14ac:dyDescent="0.15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</row>
    <row r="70" spans="2:19" s="95" customFormat="1" x14ac:dyDescent="0.15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</row>
    <row r="71" spans="2:19" s="95" customFormat="1" x14ac:dyDescent="0.1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</row>
    <row r="72" spans="2:19" s="95" customFormat="1" x14ac:dyDescent="0.15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</row>
    <row r="73" spans="2:19" s="95" customFormat="1" x14ac:dyDescent="0.15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</row>
    <row r="74" spans="2:19" s="95" customFormat="1" x14ac:dyDescent="0.15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</row>
    <row r="75" spans="2:19" s="95" customFormat="1" x14ac:dyDescent="0.15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</row>
    <row r="76" spans="2:19" s="95" customFormat="1" x14ac:dyDescent="0.15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</row>
    <row r="77" spans="2:19" s="95" customFormat="1" x14ac:dyDescent="0.15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</row>
    <row r="78" spans="2:19" s="95" customFormat="1" x14ac:dyDescent="0.15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</row>
    <row r="79" spans="2:19" s="95" customFormat="1" x14ac:dyDescent="0.15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</row>
    <row r="80" spans="2:19" s="95" customFormat="1" x14ac:dyDescent="0.15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</row>
    <row r="81" spans="1:19" s="95" customFormat="1" x14ac:dyDescent="0.1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</row>
    <row r="82" spans="1:19" s="95" customFormat="1" x14ac:dyDescent="0.15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</row>
    <row r="83" spans="1:19" s="95" customFormat="1" x14ac:dyDescent="0.15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</row>
    <row r="84" spans="1:19" s="95" customFormat="1" x14ac:dyDescent="0.15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</row>
    <row r="85" spans="1:19" s="95" customFormat="1" x14ac:dyDescent="0.15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</row>
    <row r="86" spans="1:19" s="95" customFormat="1" x14ac:dyDescent="0.15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</row>
    <row r="87" spans="1:19" s="95" customFormat="1" x14ac:dyDescent="0.15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</row>
    <row r="88" spans="1:19" s="95" customFormat="1" x14ac:dyDescent="0.15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</row>
    <row r="89" spans="1:19" s="95" customFormat="1" x14ac:dyDescent="0.15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</row>
    <row r="90" spans="1:19" s="95" customFormat="1" x14ac:dyDescent="0.15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</row>
    <row r="91" spans="1:19" s="95" customFormat="1" x14ac:dyDescent="0.15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</row>
    <row r="92" spans="1:19" s="95" customFormat="1" x14ac:dyDescent="0.15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</row>
    <row r="93" spans="1:19" s="95" customFormat="1" x14ac:dyDescent="0.15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</row>
    <row r="94" spans="1:19" s="95" customFormat="1" x14ac:dyDescent="0.15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</row>
    <row r="95" spans="1:19" x14ac:dyDescent="0.15">
      <c r="A95" s="95"/>
    </row>
    <row r="96" spans="1:19" x14ac:dyDescent="0.15">
      <c r="A96" s="95"/>
    </row>
    <row r="97" spans="1:1" x14ac:dyDescent="0.15">
      <c r="A97" s="95"/>
    </row>
    <row r="98" spans="1:1" x14ac:dyDescent="0.15">
      <c r="A98" s="95"/>
    </row>
    <row r="99" spans="1:1" x14ac:dyDescent="0.15">
      <c r="A99" s="95"/>
    </row>
  </sheetData>
  <mergeCells count="40">
    <mergeCell ref="B23:E23"/>
    <mergeCell ref="B4:B22"/>
    <mergeCell ref="C20:E20"/>
    <mergeCell ref="C21:E21"/>
    <mergeCell ref="C22:E22"/>
    <mergeCell ref="C19:E19"/>
    <mergeCell ref="Q9:S9"/>
    <mergeCell ref="G8:J8"/>
    <mergeCell ref="G9:J9"/>
    <mergeCell ref="Q4:S4"/>
    <mergeCell ref="Q10:S10"/>
    <mergeCell ref="Q8:S8"/>
    <mergeCell ref="Q26:S26"/>
    <mergeCell ref="Q28:S28"/>
    <mergeCell ref="Q11:S11"/>
    <mergeCell ref="Q19:S19"/>
    <mergeCell ref="Q22:S22"/>
    <mergeCell ref="Q23:S23"/>
    <mergeCell ref="Q25:S25"/>
    <mergeCell ref="Q20:S20"/>
    <mergeCell ref="Q21:S21"/>
    <mergeCell ref="Q12:S12"/>
    <mergeCell ref="Q13:S13"/>
    <mergeCell ref="Q14:S14"/>
    <mergeCell ref="B3:E3"/>
    <mergeCell ref="K3:S3"/>
    <mergeCell ref="C4:C18"/>
    <mergeCell ref="Q17:S17"/>
    <mergeCell ref="Q18:S18"/>
    <mergeCell ref="D11:D12"/>
    <mergeCell ref="I11:J11"/>
    <mergeCell ref="Q5:S5"/>
    <mergeCell ref="I12:J12"/>
    <mergeCell ref="Q6:S6"/>
    <mergeCell ref="D13:D15"/>
    <mergeCell ref="Q7:S7"/>
    <mergeCell ref="Q15:S15"/>
    <mergeCell ref="Q16:S16"/>
    <mergeCell ref="D18:E18"/>
    <mergeCell ref="K4:K28"/>
  </mergeCells>
  <phoneticPr fontId="4"/>
  <pageMargins left="0.7" right="0.7" top="0.75" bottom="0.75" header="0.3" footer="0.3"/>
  <pageSetup paperSize="9" scale="68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191"/>
  <sheetViews>
    <sheetView showZeros="0" zoomScale="75" zoomScaleNormal="75" zoomScaleSheetLayoutView="80" workbookViewId="0"/>
  </sheetViews>
  <sheetFormatPr defaultRowHeight="13.5" x14ac:dyDescent="0.1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41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108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45" width="9" style="29"/>
    <col min="246" max="246" width="1.375" style="29" customWidth="1"/>
    <col min="247" max="247" width="3.5" style="29" customWidth="1"/>
    <col min="248" max="248" width="22.125" style="29" customWidth="1"/>
    <col min="249" max="249" width="9.75" style="29" customWidth="1"/>
    <col min="250" max="250" width="7.375" style="29" customWidth="1"/>
    <col min="251" max="251" width="9" style="29"/>
    <col min="252" max="252" width="9.25" style="29" customWidth="1"/>
    <col min="253" max="253" width="3.5" style="29" customWidth="1"/>
    <col min="254" max="255" width="12.625" style="29" customWidth="1"/>
    <col min="256" max="256" width="9" style="29"/>
    <col min="257" max="257" width="7.75" style="29" customWidth="1"/>
    <col min="258" max="258" width="13.125" style="29" customWidth="1"/>
    <col min="259" max="259" width="6.125" style="29" customWidth="1"/>
    <col min="260" max="260" width="9.75" style="29" customWidth="1"/>
    <col min="261" max="261" width="1.375" style="29" customWidth="1"/>
    <col min="262" max="501" width="9" style="29"/>
    <col min="502" max="502" width="1.375" style="29" customWidth="1"/>
    <col min="503" max="503" width="3.5" style="29" customWidth="1"/>
    <col min="504" max="504" width="22.125" style="29" customWidth="1"/>
    <col min="505" max="505" width="9.75" style="29" customWidth="1"/>
    <col min="506" max="506" width="7.375" style="29" customWidth="1"/>
    <col min="507" max="507" width="9" style="29"/>
    <col min="508" max="508" width="9.25" style="29" customWidth="1"/>
    <col min="509" max="509" width="3.5" style="29" customWidth="1"/>
    <col min="510" max="511" width="12.625" style="29" customWidth="1"/>
    <col min="512" max="512" width="9" style="29"/>
    <col min="513" max="513" width="7.75" style="29" customWidth="1"/>
    <col min="514" max="514" width="13.125" style="29" customWidth="1"/>
    <col min="515" max="515" width="6.125" style="29" customWidth="1"/>
    <col min="516" max="516" width="9.75" style="29" customWidth="1"/>
    <col min="517" max="517" width="1.375" style="29" customWidth="1"/>
    <col min="518" max="757" width="9" style="29"/>
    <col min="758" max="758" width="1.375" style="29" customWidth="1"/>
    <col min="759" max="759" width="3.5" style="29" customWidth="1"/>
    <col min="760" max="760" width="22.125" style="29" customWidth="1"/>
    <col min="761" max="761" width="9.75" style="29" customWidth="1"/>
    <col min="762" max="762" width="7.375" style="29" customWidth="1"/>
    <col min="763" max="763" width="9" style="29"/>
    <col min="764" max="764" width="9.25" style="29" customWidth="1"/>
    <col min="765" max="765" width="3.5" style="29" customWidth="1"/>
    <col min="766" max="767" width="12.625" style="29" customWidth="1"/>
    <col min="768" max="768" width="9" style="29"/>
    <col min="769" max="769" width="7.75" style="29" customWidth="1"/>
    <col min="770" max="770" width="13.125" style="29" customWidth="1"/>
    <col min="771" max="771" width="6.125" style="29" customWidth="1"/>
    <col min="772" max="772" width="9.75" style="29" customWidth="1"/>
    <col min="773" max="773" width="1.375" style="29" customWidth="1"/>
    <col min="774" max="1013" width="9" style="29"/>
    <col min="1014" max="1014" width="1.375" style="29" customWidth="1"/>
    <col min="1015" max="1015" width="3.5" style="29" customWidth="1"/>
    <col min="1016" max="1016" width="22.125" style="29" customWidth="1"/>
    <col min="1017" max="1017" width="9.75" style="29" customWidth="1"/>
    <col min="1018" max="1018" width="7.375" style="29" customWidth="1"/>
    <col min="1019" max="1019" width="9" style="29"/>
    <col min="1020" max="1020" width="9.25" style="29" customWidth="1"/>
    <col min="1021" max="1021" width="3.5" style="29" customWidth="1"/>
    <col min="1022" max="1023" width="12.625" style="29" customWidth="1"/>
    <col min="1024" max="1024" width="9" style="29"/>
    <col min="1025" max="1025" width="7.75" style="29" customWidth="1"/>
    <col min="1026" max="1026" width="13.125" style="29" customWidth="1"/>
    <col min="1027" max="1027" width="6.125" style="29" customWidth="1"/>
    <col min="1028" max="1028" width="9.75" style="29" customWidth="1"/>
    <col min="1029" max="1029" width="1.375" style="29" customWidth="1"/>
    <col min="1030" max="1269" width="9" style="29"/>
    <col min="1270" max="1270" width="1.375" style="29" customWidth="1"/>
    <col min="1271" max="1271" width="3.5" style="29" customWidth="1"/>
    <col min="1272" max="1272" width="22.125" style="29" customWidth="1"/>
    <col min="1273" max="1273" width="9.75" style="29" customWidth="1"/>
    <col min="1274" max="1274" width="7.375" style="29" customWidth="1"/>
    <col min="1275" max="1275" width="9" style="29"/>
    <col min="1276" max="1276" width="9.25" style="29" customWidth="1"/>
    <col min="1277" max="1277" width="3.5" style="29" customWidth="1"/>
    <col min="1278" max="1279" width="12.625" style="29" customWidth="1"/>
    <col min="1280" max="1280" width="9" style="29"/>
    <col min="1281" max="1281" width="7.75" style="29" customWidth="1"/>
    <col min="1282" max="1282" width="13.125" style="29" customWidth="1"/>
    <col min="1283" max="1283" width="6.125" style="29" customWidth="1"/>
    <col min="1284" max="1284" width="9.75" style="29" customWidth="1"/>
    <col min="1285" max="1285" width="1.375" style="29" customWidth="1"/>
    <col min="1286" max="1525" width="9" style="29"/>
    <col min="1526" max="1526" width="1.375" style="29" customWidth="1"/>
    <col min="1527" max="1527" width="3.5" style="29" customWidth="1"/>
    <col min="1528" max="1528" width="22.125" style="29" customWidth="1"/>
    <col min="1529" max="1529" width="9.75" style="29" customWidth="1"/>
    <col min="1530" max="1530" width="7.375" style="29" customWidth="1"/>
    <col min="1531" max="1531" width="9" style="29"/>
    <col min="1532" max="1532" width="9.25" style="29" customWidth="1"/>
    <col min="1533" max="1533" width="3.5" style="29" customWidth="1"/>
    <col min="1534" max="1535" width="12.625" style="29" customWidth="1"/>
    <col min="1536" max="1536" width="9" style="29"/>
    <col min="1537" max="1537" width="7.75" style="29" customWidth="1"/>
    <col min="1538" max="1538" width="13.125" style="29" customWidth="1"/>
    <col min="1539" max="1539" width="6.125" style="29" customWidth="1"/>
    <col min="1540" max="1540" width="9.75" style="29" customWidth="1"/>
    <col min="1541" max="1541" width="1.375" style="29" customWidth="1"/>
    <col min="1542" max="1781" width="9" style="29"/>
    <col min="1782" max="1782" width="1.375" style="29" customWidth="1"/>
    <col min="1783" max="1783" width="3.5" style="29" customWidth="1"/>
    <col min="1784" max="1784" width="22.125" style="29" customWidth="1"/>
    <col min="1785" max="1785" width="9.75" style="29" customWidth="1"/>
    <col min="1786" max="1786" width="7.375" style="29" customWidth="1"/>
    <col min="1787" max="1787" width="9" style="29"/>
    <col min="1788" max="1788" width="9.25" style="29" customWidth="1"/>
    <col min="1789" max="1789" width="3.5" style="29" customWidth="1"/>
    <col min="1790" max="1791" width="12.625" style="29" customWidth="1"/>
    <col min="1792" max="1792" width="9" style="29"/>
    <col min="1793" max="1793" width="7.75" style="29" customWidth="1"/>
    <col min="1794" max="1794" width="13.125" style="29" customWidth="1"/>
    <col min="1795" max="1795" width="6.125" style="29" customWidth="1"/>
    <col min="1796" max="1796" width="9.75" style="29" customWidth="1"/>
    <col min="1797" max="1797" width="1.375" style="29" customWidth="1"/>
    <col min="1798" max="2037" width="9" style="29"/>
    <col min="2038" max="2038" width="1.375" style="29" customWidth="1"/>
    <col min="2039" max="2039" width="3.5" style="29" customWidth="1"/>
    <col min="2040" max="2040" width="22.125" style="29" customWidth="1"/>
    <col min="2041" max="2041" width="9.75" style="29" customWidth="1"/>
    <col min="2042" max="2042" width="7.375" style="29" customWidth="1"/>
    <col min="2043" max="2043" width="9" style="29"/>
    <col min="2044" max="2044" width="9.25" style="29" customWidth="1"/>
    <col min="2045" max="2045" width="3.5" style="29" customWidth="1"/>
    <col min="2046" max="2047" width="12.625" style="29" customWidth="1"/>
    <col min="2048" max="2048" width="9" style="29"/>
    <col min="2049" max="2049" width="7.75" style="29" customWidth="1"/>
    <col min="2050" max="2050" width="13.125" style="29" customWidth="1"/>
    <col min="2051" max="2051" width="6.125" style="29" customWidth="1"/>
    <col min="2052" max="2052" width="9.75" style="29" customWidth="1"/>
    <col min="2053" max="2053" width="1.375" style="29" customWidth="1"/>
    <col min="2054" max="2293" width="9" style="29"/>
    <col min="2294" max="2294" width="1.375" style="29" customWidth="1"/>
    <col min="2295" max="2295" width="3.5" style="29" customWidth="1"/>
    <col min="2296" max="2296" width="22.125" style="29" customWidth="1"/>
    <col min="2297" max="2297" width="9.75" style="29" customWidth="1"/>
    <col min="2298" max="2298" width="7.375" style="29" customWidth="1"/>
    <col min="2299" max="2299" width="9" style="29"/>
    <col min="2300" max="2300" width="9.25" style="29" customWidth="1"/>
    <col min="2301" max="2301" width="3.5" style="29" customWidth="1"/>
    <col min="2302" max="2303" width="12.625" style="29" customWidth="1"/>
    <col min="2304" max="2304" width="9" style="29"/>
    <col min="2305" max="2305" width="7.75" style="29" customWidth="1"/>
    <col min="2306" max="2306" width="13.125" style="29" customWidth="1"/>
    <col min="2307" max="2307" width="6.125" style="29" customWidth="1"/>
    <col min="2308" max="2308" width="9.75" style="29" customWidth="1"/>
    <col min="2309" max="2309" width="1.375" style="29" customWidth="1"/>
    <col min="2310" max="2549" width="9" style="29"/>
    <col min="2550" max="2550" width="1.375" style="29" customWidth="1"/>
    <col min="2551" max="2551" width="3.5" style="29" customWidth="1"/>
    <col min="2552" max="2552" width="22.125" style="29" customWidth="1"/>
    <col min="2553" max="2553" width="9.75" style="29" customWidth="1"/>
    <col min="2554" max="2554" width="7.375" style="29" customWidth="1"/>
    <col min="2555" max="2555" width="9" style="29"/>
    <col min="2556" max="2556" width="9.25" style="29" customWidth="1"/>
    <col min="2557" max="2557" width="3.5" style="29" customWidth="1"/>
    <col min="2558" max="2559" width="12.625" style="29" customWidth="1"/>
    <col min="2560" max="2560" width="9" style="29"/>
    <col min="2561" max="2561" width="7.75" style="29" customWidth="1"/>
    <col min="2562" max="2562" width="13.125" style="29" customWidth="1"/>
    <col min="2563" max="2563" width="6.125" style="29" customWidth="1"/>
    <col min="2564" max="2564" width="9.75" style="29" customWidth="1"/>
    <col min="2565" max="2565" width="1.375" style="29" customWidth="1"/>
    <col min="2566" max="2805" width="9" style="29"/>
    <col min="2806" max="2806" width="1.375" style="29" customWidth="1"/>
    <col min="2807" max="2807" width="3.5" style="29" customWidth="1"/>
    <col min="2808" max="2808" width="22.125" style="29" customWidth="1"/>
    <col min="2809" max="2809" width="9.75" style="29" customWidth="1"/>
    <col min="2810" max="2810" width="7.375" style="29" customWidth="1"/>
    <col min="2811" max="2811" width="9" style="29"/>
    <col min="2812" max="2812" width="9.25" style="29" customWidth="1"/>
    <col min="2813" max="2813" width="3.5" style="29" customWidth="1"/>
    <col min="2814" max="2815" width="12.625" style="29" customWidth="1"/>
    <col min="2816" max="2816" width="9" style="29"/>
    <col min="2817" max="2817" width="7.75" style="29" customWidth="1"/>
    <col min="2818" max="2818" width="13.125" style="29" customWidth="1"/>
    <col min="2819" max="2819" width="6.125" style="29" customWidth="1"/>
    <col min="2820" max="2820" width="9.75" style="29" customWidth="1"/>
    <col min="2821" max="2821" width="1.375" style="29" customWidth="1"/>
    <col min="2822" max="3061" width="9" style="29"/>
    <col min="3062" max="3062" width="1.375" style="29" customWidth="1"/>
    <col min="3063" max="3063" width="3.5" style="29" customWidth="1"/>
    <col min="3064" max="3064" width="22.125" style="29" customWidth="1"/>
    <col min="3065" max="3065" width="9.75" style="29" customWidth="1"/>
    <col min="3066" max="3066" width="7.375" style="29" customWidth="1"/>
    <col min="3067" max="3067" width="9" style="29"/>
    <col min="3068" max="3068" width="9.25" style="29" customWidth="1"/>
    <col min="3069" max="3069" width="3.5" style="29" customWidth="1"/>
    <col min="3070" max="3071" width="12.625" style="29" customWidth="1"/>
    <col min="3072" max="3072" width="9" style="29"/>
    <col min="3073" max="3073" width="7.75" style="29" customWidth="1"/>
    <col min="3074" max="3074" width="13.125" style="29" customWidth="1"/>
    <col min="3075" max="3075" width="6.125" style="29" customWidth="1"/>
    <col min="3076" max="3076" width="9.75" style="29" customWidth="1"/>
    <col min="3077" max="3077" width="1.375" style="29" customWidth="1"/>
    <col min="3078" max="3317" width="9" style="29"/>
    <col min="3318" max="3318" width="1.375" style="29" customWidth="1"/>
    <col min="3319" max="3319" width="3.5" style="29" customWidth="1"/>
    <col min="3320" max="3320" width="22.125" style="29" customWidth="1"/>
    <col min="3321" max="3321" width="9.75" style="29" customWidth="1"/>
    <col min="3322" max="3322" width="7.375" style="29" customWidth="1"/>
    <col min="3323" max="3323" width="9" style="29"/>
    <col min="3324" max="3324" width="9.25" style="29" customWidth="1"/>
    <col min="3325" max="3325" width="3.5" style="29" customWidth="1"/>
    <col min="3326" max="3327" width="12.625" style="29" customWidth="1"/>
    <col min="3328" max="3328" width="9" style="29"/>
    <col min="3329" max="3329" width="7.75" style="29" customWidth="1"/>
    <col min="3330" max="3330" width="13.125" style="29" customWidth="1"/>
    <col min="3331" max="3331" width="6.125" style="29" customWidth="1"/>
    <col min="3332" max="3332" width="9.75" style="29" customWidth="1"/>
    <col min="3333" max="3333" width="1.375" style="29" customWidth="1"/>
    <col min="3334" max="3573" width="9" style="29"/>
    <col min="3574" max="3574" width="1.375" style="29" customWidth="1"/>
    <col min="3575" max="3575" width="3.5" style="29" customWidth="1"/>
    <col min="3576" max="3576" width="22.125" style="29" customWidth="1"/>
    <col min="3577" max="3577" width="9.75" style="29" customWidth="1"/>
    <col min="3578" max="3578" width="7.375" style="29" customWidth="1"/>
    <col min="3579" max="3579" width="9" style="29"/>
    <col min="3580" max="3580" width="9.25" style="29" customWidth="1"/>
    <col min="3581" max="3581" width="3.5" style="29" customWidth="1"/>
    <col min="3582" max="3583" width="12.625" style="29" customWidth="1"/>
    <col min="3584" max="3584" width="9" style="29"/>
    <col min="3585" max="3585" width="7.75" style="29" customWidth="1"/>
    <col min="3586" max="3586" width="13.125" style="29" customWidth="1"/>
    <col min="3587" max="3587" width="6.125" style="29" customWidth="1"/>
    <col min="3588" max="3588" width="9.75" style="29" customWidth="1"/>
    <col min="3589" max="3589" width="1.375" style="29" customWidth="1"/>
    <col min="3590" max="3829" width="9" style="29"/>
    <col min="3830" max="3830" width="1.375" style="29" customWidth="1"/>
    <col min="3831" max="3831" width="3.5" style="29" customWidth="1"/>
    <col min="3832" max="3832" width="22.125" style="29" customWidth="1"/>
    <col min="3833" max="3833" width="9.75" style="29" customWidth="1"/>
    <col min="3834" max="3834" width="7.375" style="29" customWidth="1"/>
    <col min="3835" max="3835" width="9" style="29"/>
    <col min="3836" max="3836" width="9.25" style="29" customWidth="1"/>
    <col min="3837" max="3837" width="3.5" style="29" customWidth="1"/>
    <col min="3838" max="3839" width="12.625" style="29" customWidth="1"/>
    <col min="3840" max="3840" width="9" style="29"/>
    <col min="3841" max="3841" width="7.75" style="29" customWidth="1"/>
    <col min="3842" max="3842" width="13.125" style="29" customWidth="1"/>
    <col min="3843" max="3843" width="6.125" style="29" customWidth="1"/>
    <col min="3844" max="3844" width="9.75" style="29" customWidth="1"/>
    <col min="3845" max="3845" width="1.375" style="29" customWidth="1"/>
    <col min="3846" max="4085" width="9" style="29"/>
    <col min="4086" max="4086" width="1.375" style="29" customWidth="1"/>
    <col min="4087" max="4087" width="3.5" style="29" customWidth="1"/>
    <col min="4088" max="4088" width="22.125" style="29" customWidth="1"/>
    <col min="4089" max="4089" width="9.75" style="29" customWidth="1"/>
    <col min="4090" max="4090" width="7.375" style="29" customWidth="1"/>
    <col min="4091" max="4091" width="9" style="29"/>
    <col min="4092" max="4092" width="9.25" style="29" customWidth="1"/>
    <col min="4093" max="4093" width="3.5" style="29" customWidth="1"/>
    <col min="4094" max="4095" width="12.625" style="29" customWidth="1"/>
    <col min="4096" max="4096" width="9" style="29"/>
    <col min="4097" max="4097" width="7.75" style="29" customWidth="1"/>
    <col min="4098" max="4098" width="13.125" style="29" customWidth="1"/>
    <col min="4099" max="4099" width="6.125" style="29" customWidth="1"/>
    <col min="4100" max="4100" width="9.75" style="29" customWidth="1"/>
    <col min="4101" max="4101" width="1.375" style="29" customWidth="1"/>
    <col min="4102" max="4341" width="9" style="29"/>
    <col min="4342" max="4342" width="1.375" style="29" customWidth="1"/>
    <col min="4343" max="4343" width="3.5" style="29" customWidth="1"/>
    <col min="4344" max="4344" width="22.125" style="29" customWidth="1"/>
    <col min="4345" max="4345" width="9.75" style="29" customWidth="1"/>
    <col min="4346" max="4346" width="7.375" style="29" customWidth="1"/>
    <col min="4347" max="4347" width="9" style="29"/>
    <col min="4348" max="4348" width="9.25" style="29" customWidth="1"/>
    <col min="4349" max="4349" width="3.5" style="29" customWidth="1"/>
    <col min="4350" max="4351" width="12.625" style="29" customWidth="1"/>
    <col min="4352" max="4352" width="9" style="29"/>
    <col min="4353" max="4353" width="7.75" style="29" customWidth="1"/>
    <col min="4354" max="4354" width="13.125" style="29" customWidth="1"/>
    <col min="4355" max="4355" width="6.125" style="29" customWidth="1"/>
    <col min="4356" max="4356" width="9.75" style="29" customWidth="1"/>
    <col min="4357" max="4357" width="1.375" style="29" customWidth="1"/>
    <col min="4358" max="4597" width="9" style="29"/>
    <col min="4598" max="4598" width="1.375" style="29" customWidth="1"/>
    <col min="4599" max="4599" width="3.5" style="29" customWidth="1"/>
    <col min="4600" max="4600" width="22.125" style="29" customWidth="1"/>
    <col min="4601" max="4601" width="9.75" style="29" customWidth="1"/>
    <col min="4602" max="4602" width="7.375" style="29" customWidth="1"/>
    <col min="4603" max="4603" width="9" style="29"/>
    <col min="4604" max="4604" width="9.25" style="29" customWidth="1"/>
    <col min="4605" max="4605" width="3.5" style="29" customWidth="1"/>
    <col min="4606" max="4607" width="12.625" style="29" customWidth="1"/>
    <col min="4608" max="4608" width="9" style="29"/>
    <col min="4609" max="4609" width="7.75" style="29" customWidth="1"/>
    <col min="4610" max="4610" width="13.125" style="29" customWidth="1"/>
    <col min="4611" max="4611" width="6.125" style="29" customWidth="1"/>
    <col min="4612" max="4612" width="9.75" style="29" customWidth="1"/>
    <col min="4613" max="4613" width="1.375" style="29" customWidth="1"/>
    <col min="4614" max="4853" width="9" style="29"/>
    <col min="4854" max="4854" width="1.375" style="29" customWidth="1"/>
    <col min="4855" max="4855" width="3.5" style="29" customWidth="1"/>
    <col min="4856" max="4856" width="22.125" style="29" customWidth="1"/>
    <col min="4857" max="4857" width="9.75" style="29" customWidth="1"/>
    <col min="4858" max="4858" width="7.375" style="29" customWidth="1"/>
    <col min="4859" max="4859" width="9" style="29"/>
    <col min="4860" max="4860" width="9.25" style="29" customWidth="1"/>
    <col min="4861" max="4861" width="3.5" style="29" customWidth="1"/>
    <col min="4862" max="4863" width="12.625" style="29" customWidth="1"/>
    <col min="4864" max="4864" width="9" style="29"/>
    <col min="4865" max="4865" width="7.75" style="29" customWidth="1"/>
    <col min="4866" max="4866" width="13.125" style="29" customWidth="1"/>
    <col min="4867" max="4867" width="6.125" style="29" customWidth="1"/>
    <col min="4868" max="4868" width="9.75" style="29" customWidth="1"/>
    <col min="4869" max="4869" width="1.375" style="29" customWidth="1"/>
    <col min="4870" max="5109" width="9" style="29"/>
    <col min="5110" max="5110" width="1.375" style="29" customWidth="1"/>
    <col min="5111" max="5111" width="3.5" style="29" customWidth="1"/>
    <col min="5112" max="5112" width="22.125" style="29" customWidth="1"/>
    <col min="5113" max="5113" width="9.75" style="29" customWidth="1"/>
    <col min="5114" max="5114" width="7.375" style="29" customWidth="1"/>
    <col min="5115" max="5115" width="9" style="29"/>
    <col min="5116" max="5116" width="9.25" style="29" customWidth="1"/>
    <col min="5117" max="5117" width="3.5" style="29" customWidth="1"/>
    <col min="5118" max="5119" width="12.625" style="29" customWidth="1"/>
    <col min="5120" max="5120" width="9" style="29"/>
    <col min="5121" max="5121" width="7.75" style="29" customWidth="1"/>
    <col min="5122" max="5122" width="13.125" style="29" customWidth="1"/>
    <col min="5123" max="5123" width="6.125" style="29" customWidth="1"/>
    <col min="5124" max="5124" width="9.75" style="29" customWidth="1"/>
    <col min="5125" max="5125" width="1.375" style="29" customWidth="1"/>
    <col min="5126" max="5365" width="9" style="29"/>
    <col min="5366" max="5366" width="1.375" style="29" customWidth="1"/>
    <col min="5367" max="5367" width="3.5" style="29" customWidth="1"/>
    <col min="5368" max="5368" width="22.125" style="29" customWidth="1"/>
    <col min="5369" max="5369" width="9.75" style="29" customWidth="1"/>
    <col min="5370" max="5370" width="7.375" style="29" customWidth="1"/>
    <col min="5371" max="5371" width="9" style="29"/>
    <col min="5372" max="5372" width="9.25" style="29" customWidth="1"/>
    <col min="5373" max="5373" width="3.5" style="29" customWidth="1"/>
    <col min="5374" max="5375" width="12.625" style="29" customWidth="1"/>
    <col min="5376" max="5376" width="9" style="29"/>
    <col min="5377" max="5377" width="7.75" style="29" customWidth="1"/>
    <col min="5378" max="5378" width="13.125" style="29" customWidth="1"/>
    <col min="5379" max="5379" width="6.125" style="29" customWidth="1"/>
    <col min="5380" max="5380" width="9.75" style="29" customWidth="1"/>
    <col min="5381" max="5381" width="1.375" style="29" customWidth="1"/>
    <col min="5382" max="5621" width="9" style="29"/>
    <col min="5622" max="5622" width="1.375" style="29" customWidth="1"/>
    <col min="5623" max="5623" width="3.5" style="29" customWidth="1"/>
    <col min="5624" max="5624" width="22.125" style="29" customWidth="1"/>
    <col min="5625" max="5625" width="9.75" style="29" customWidth="1"/>
    <col min="5626" max="5626" width="7.375" style="29" customWidth="1"/>
    <col min="5627" max="5627" width="9" style="29"/>
    <col min="5628" max="5628" width="9.25" style="29" customWidth="1"/>
    <col min="5629" max="5629" width="3.5" style="29" customWidth="1"/>
    <col min="5630" max="5631" width="12.625" style="29" customWidth="1"/>
    <col min="5632" max="5632" width="9" style="29"/>
    <col min="5633" max="5633" width="7.75" style="29" customWidth="1"/>
    <col min="5634" max="5634" width="13.125" style="29" customWidth="1"/>
    <col min="5635" max="5635" width="6.125" style="29" customWidth="1"/>
    <col min="5636" max="5636" width="9.75" style="29" customWidth="1"/>
    <col min="5637" max="5637" width="1.375" style="29" customWidth="1"/>
    <col min="5638" max="5877" width="9" style="29"/>
    <col min="5878" max="5878" width="1.375" style="29" customWidth="1"/>
    <col min="5879" max="5879" width="3.5" style="29" customWidth="1"/>
    <col min="5880" max="5880" width="22.125" style="29" customWidth="1"/>
    <col min="5881" max="5881" width="9.75" style="29" customWidth="1"/>
    <col min="5882" max="5882" width="7.375" style="29" customWidth="1"/>
    <col min="5883" max="5883" width="9" style="29"/>
    <col min="5884" max="5884" width="9.25" style="29" customWidth="1"/>
    <col min="5885" max="5885" width="3.5" style="29" customWidth="1"/>
    <col min="5886" max="5887" width="12.625" style="29" customWidth="1"/>
    <col min="5888" max="5888" width="9" style="29"/>
    <col min="5889" max="5889" width="7.75" style="29" customWidth="1"/>
    <col min="5890" max="5890" width="13.125" style="29" customWidth="1"/>
    <col min="5891" max="5891" width="6.125" style="29" customWidth="1"/>
    <col min="5892" max="5892" width="9.75" style="29" customWidth="1"/>
    <col min="5893" max="5893" width="1.375" style="29" customWidth="1"/>
    <col min="5894" max="6133" width="9" style="29"/>
    <col min="6134" max="6134" width="1.375" style="29" customWidth="1"/>
    <col min="6135" max="6135" width="3.5" style="29" customWidth="1"/>
    <col min="6136" max="6136" width="22.125" style="29" customWidth="1"/>
    <col min="6137" max="6137" width="9.75" style="29" customWidth="1"/>
    <col min="6138" max="6138" width="7.375" style="29" customWidth="1"/>
    <col min="6139" max="6139" width="9" style="29"/>
    <col min="6140" max="6140" width="9.25" style="29" customWidth="1"/>
    <col min="6141" max="6141" width="3.5" style="29" customWidth="1"/>
    <col min="6142" max="6143" width="12.625" style="29" customWidth="1"/>
    <col min="6144" max="6144" width="9" style="29"/>
    <col min="6145" max="6145" width="7.75" style="29" customWidth="1"/>
    <col min="6146" max="6146" width="13.125" style="29" customWidth="1"/>
    <col min="6147" max="6147" width="6.125" style="29" customWidth="1"/>
    <col min="6148" max="6148" width="9.75" style="29" customWidth="1"/>
    <col min="6149" max="6149" width="1.375" style="29" customWidth="1"/>
    <col min="6150" max="6389" width="9" style="29"/>
    <col min="6390" max="6390" width="1.375" style="29" customWidth="1"/>
    <col min="6391" max="6391" width="3.5" style="29" customWidth="1"/>
    <col min="6392" max="6392" width="22.125" style="29" customWidth="1"/>
    <col min="6393" max="6393" width="9.75" style="29" customWidth="1"/>
    <col min="6394" max="6394" width="7.375" style="29" customWidth="1"/>
    <col min="6395" max="6395" width="9" style="29"/>
    <col min="6396" max="6396" width="9.25" style="29" customWidth="1"/>
    <col min="6397" max="6397" width="3.5" style="29" customWidth="1"/>
    <col min="6398" max="6399" width="12.625" style="29" customWidth="1"/>
    <col min="6400" max="6400" width="9" style="29"/>
    <col min="6401" max="6401" width="7.75" style="29" customWidth="1"/>
    <col min="6402" max="6402" width="13.125" style="29" customWidth="1"/>
    <col min="6403" max="6403" width="6.125" style="29" customWidth="1"/>
    <col min="6404" max="6404" width="9.75" style="29" customWidth="1"/>
    <col min="6405" max="6405" width="1.375" style="29" customWidth="1"/>
    <col min="6406" max="6645" width="9" style="29"/>
    <col min="6646" max="6646" width="1.375" style="29" customWidth="1"/>
    <col min="6647" max="6647" width="3.5" style="29" customWidth="1"/>
    <col min="6648" max="6648" width="22.125" style="29" customWidth="1"/>
    <col min="6649" max="6649" width="9.75" style="29" customWidth="1"/>
    <col min="6650" max="6650" width="7.375" style="29" customWidth="1"/>
    <col min="6651" max="6651" width="9" style="29"/>
    <col min="6652" max="6652" width="9.25" style="29" customWidth="1"/>
    <col min="6653" max="6653" width="3.5" style="29" customWidth="1"/>
    <col min="6654" max="6655" width="12.625" style="29" customWidth="1"/>
    <col min="6656" max="6656" width="9" style="29"/>
    <col min="6657" max="6657" width="7.75" style="29" customWidth="1"/>
    <col min="6658" max="6658" width="13.125" style="29" customWidth="1"/>
    <col min="6659" max="6659" width="6.125" style="29" customWidth="1"/>
    <col min="6660" max="6660" width="9.75" style="29" customWidth="1"/>
    <col min="6661" max="6661" width="1.375" style="29" customWidth="1"/>
    <col min="6662" max="6901" width="9" style="29"/>
    <col min="6902" max="6902" width="1.375" style="29" customWidth="1"/>
    <col min="6903" max="6903" width="3.5" style="29" customWidth="1"/>
    <col min="6904" max="6904" width="22.125" style="29" customWidth="1"/>
    <col min="6905" max="6905" width="9.75" style="29" customWidth="1"/>
    <col min="6906" max="6906" width="7.375" style="29" customWidth="1"/>
    <col min="6907" max="6907" width="9" style="29"/>
    <col min="6908" max="6908" width="9.25" style="29" customWidth="1"/>
    <col min="6909" max="6909" width="3.5" style="29" customWidth="1"/>
    <col min="6910" max="6911" width="12.625" style="29" customWidth="1"/>
    <col min="6912" max="6912" width="9" style="29"/>
    <col min="6913" max="6913" width="7.75" style="29" customWidth="1"/>
    <col min="6914" max="6914" width="13.125" style="29" customWidth="1"/>
    <col min="6915" max="6915" width="6.125" style="29" customWidth="1"/>
    <col min="6916" max="6916" width="9.75" style="29" customWidth="1"/>
    <col min="6917" max="6917" width="1.375" style="29" customWidth="1"/>
    <col min="6918" max="7157" width="9" style="29"/>
    <col min="7158" max="7158" width="1.375" style="29" customWidth="1"/>
    <col min="7159" max="7159" width="3.5" style="29" customWidth="1"/>
    <col min="7160" max="7160" width="22.125" style="29" customWidth="1"/>
    <col min="7161" max="7161" width="9.75" style="29" customWidth="1"/>
    <col min="7162" max="7162" width="7.375" style="29" customWidth="1"/>
    <col min="7163" max="7163" width="9" style="29"/>
    <col min="7164" max="7164" width="9.25" style="29" customWidth="1"/>
    <col min="7165" max="7165" width="3.5" style="29" customWidth="1"/>
    <col min="7166" max="7167" width="12.625" style="29" customWidth="1"/>
    <col min="7168" max="7168" width="9" style="29"/>
    <col min="7169" max="7169" width="7.75" style="29" customWidth="1"/>
    <col min="7170" max="7170" width="13.125" style="29" customWidth="1"/>
    <col min="7171" max="7171" width="6.125" style="29" customWidth="1"/>
    <col min="7172" max="7172" width="9.75" style="29" customWidth="1"/>
    <col min="7173" max="7173" width="1.375" style="29" customWidth="1"/>
    <col min="7174" max="7413" width="9" style="29"/>
    <col min="7414" max="7414" width="1.375" style="29" customWidth="1"/>
    <col min="7415" max="7415" width="3.5" style="29" customWidth="1"/>
    <col min="7416" max="7416" width="22.125" style="29" customWidth="1"/>
    <col min="7417" max="7417" width="9.75" style="29" customWidth="1"/>
    <col min="7418" max="7418" width="7.375" style="29" customWidth="1"/>
    <col min="7419" max="7419" width="9" style="29"/>
    <col min="7420" max="7420" width="9.25" style="29" customWidth="1"/>
    <col min="7421" max="7421" width="3.5" style="29" customWidth="1"/>
    <col min="7422" max="7423" width="12.625" style="29" customWidth="1"/>
    <col min="7424" max="7424" width="9" style="29"/>
    <col min="7425" max="7425" width="7.75" style="29" customWidth="1"/>
    <col min="7426" max="7426" width="13.125" style="29" customWidth="1"/>
    <col min="7427" max="7427" width="6.125" style="29" customWidth="1"/>
    <col min="7428" max="7428" width="9.75" style="29" customWidth="1"/>
    <col min="7429" max="7429" width="1.375" style="29" customWidth="1"/>
    <col min="7430" max="7669" width="9" style="29"/>
    <col min="7670" max="7670" width="1.375" style="29" customWidth="1"/>
    <col min="7671" max="7671" width="3.5" style="29" customWidth="1"/>
    <col min="7672" max="7672" width="22.125" style="29" customWidth="1"/>
    <col min="7673" max="7673" width="9.75" style="29" customWidth="1"/>
    <col min="7674" max="7674" width="7.375" style="29" customWidth="1"/>
    <col min="7675" max="7675" width="9" style="29"/>
    <col min="7676" max="7676" width="9.25" style="29" customWidth="1"/>
    <col min="7677" max="7677" width="3.5" style="29" customWidth="1"/>
    <col min="7678" max="7679" width="12.625" style="29" customWidth="1"/>
    <col min="7680" max="7680" width="9" style="29"/>
    <col min="7681" max="7681" width="7.75" style="29" customWidth="1"/>
    <col min="7682" max="7682" width="13.125" style="29" customWidth="1"/>
    <col min="7683" max="7683" width="6.125" style="29" customWidth="1"/>
    <col min="7684" max="7684" width="9.75" style="29" customWidth="1"/>
    <col min="7685" max="7685" width="1.375" style="29" customWidth="1"/>
    <col min="7686" max="7925" width="9" style="29"/>
    <col min="7926" max="7926" width="1.375" style="29" customWidth="1"/>
    <col min="7927" max="7927" width="3.5" style="29" customWidth="1"/>
    <col min="7928" max="7928" width="22.125" style="29" customWidth="1"/>
    <col min="7929" max="7929" width="9.75" style="29" customWidth="1"/>
    <col min="7930" max="7930" width="7.375" style="29" customWidth="1"/>
    <col min="7931" max="7931" width="9" style="29"/>
    <col min="7932" max="7932" width="9.25" style="29" customWidth="1"/>
    <col min="7933" max="7933" width="3.5" style="29" customWidth="1"/>
    <col min="7934" max="7935" width="12.625" style="29" customWidth="1"/>
    <col min="7936" max="7936" width="9" style="29"/>
    <col min="7937" max="7937" width="7.75" style="29" customWidth="1"/>
    <col min="7938" max="7938" width="13.125" style="29" customWidth="1"/>
    <col min="7939" max="7939" width="6.125" style="29" customWidth="1"/>
    <col min="7940" max="7940" width="9.75" style="29" customWidth="1"/>
    <col min="7941" max="7941" width="1.375" style="29" customWidth="1"/>
    <col min="7942" max="8181" width="9" style="29"/>
    <col min="8182" max="8182" width="1.375" style="29" customWidth="1"/>
    <col min="8183" max="8183" width="3.5" style="29" customWidth="1"/>
    <col min="8184" max="8184" width="22.125" style="29" customWidth="1"/>
    <col min="8185" max="8185" width="9.75" style="29" customWidth="1"/>
    <col min="8186" max="8186" width="7.375" style="29" customWidth="1"/>
    <col min="8187" max="8187" width="9" style="29"/>
    <col min="8188" max="8188" width="9.25" style="29" customWidth="1"/>
    <col min="8189" max="8189" width="3.5" style="29" customWidth="1"/>
    <col min="8190" max="8191" width="12.625" style="29" customWidth="1"/>
    <col min="8192" max="8192" width="9" style="29"/>
    <col min="8193" max="8193" width="7.75" style="29" customWidth="1"/>
    <col min="8194" max="8194" width="13.125" style="29" customWidth="1"/>
    <col min="8195" max="8195" width="6.125" style="29" customWidth="1"/>
    <col min="8196" max="8196" width="9.75" style="29" customWidth="1"/>
    <col min="8197" max="8197" width="1.375" style="29" customWidth="1"/>
    <col min="8198" max="8437" width="9" style="29"/>
    <col min="8438" max="8438" width="1.375" style="29" customWidth="1"/>
    <col min="8439" max="8439" width="3.5" style="29" customWidth="1"/>
    <col min="8440" max="8440" width="22.125" style="29" customWidth="1"/>
    <col min="8441" max="8441" width="9.75" style="29" customWidth="1"/>
    <col min="8442" max="8442" width="7.375" style="29" customWidth="1"/>
    <col min="8443" max="8443" width="9" style="29"/>
    <col min="8444" max="8444" width="9.25" style="29" customWidth="1"/>
    <col min="8445" max="8445" width="3.5" style="29" customWidth="1"/>
    <col min="8446" max="8447" width="12.625" style="29" customWidth="1"/>
    <col min="8448" max="8448" width="9" style="29"/>
    <col min="8449" max="8449" width="7.75" style="29" customWidth="1"/>
    <col min="8450" max="8450" width="13.125" style="29" customWidth="1"/>
    <col min="8451" max="8451" width="6.125" style="29" customWidth="1"/>
    <col min="8452" max="8452" width="9.75" style="29" customWidth="1"/>
    <col min="8453" max="8453" width="1.375" style="29" customWidth="1"/>
    <col min="8454" max="8693" width="9" style="29"/>
    <col min="8694" max="8694" width="1.375" style="29" customWidth="1"/>
    <col min="8695" max="8695" width="3.5" style="29" customWidth="1"/>
    <col min="8696" max="8696" width="22.125" style="29" customWidth="1"/>
    <col min="8697" max="8697" width="9.75" style="29" customWidth="1"/>
    <col min="8698" max="8698" width="7.375" style="29" customWidth="1"/>
    <col min="8699" max="8699" width="9" style="29"/>
    <col min="8700" max="8700" width="9.25" style="29" customWidth="1"/>
    <col min="8701" max="8701" width="3.5" style="29" customWidth="1"/>
    <col min="8702" max="8703" width="12.625" style="29" customWidth="1"/>
    <col min="8704" max="8704" width="9" style="29"/>
    <col min="8705" max="8705" width="7.75" style="29" customWidth="1"/>
    <col min="8706" max="8706" width="13.125" style="29" customWidth="1"/>
    <col min="8707" max="8707" width="6.125" style="29" customWidth="1"/>
    <col min="8708" max="8708" width="9.75" style="29" customWidth="1"/>
    <col min="8709" max="8709" width="1.375" style="29" customWidth="1"/>
    <col min="8710" max="8949" width="9" style="29"/>
    <col min="8950" max="8950" width="1.375" style="29" customWidth="1"/>
    <col min="8951" max="8951" width="3.5" style="29" customWidth="1"/>
    <col min="8952" max="8952" width="22.125" style="29" customWidth="1"/>
    <col min="8953" max="8953" width="9.75" style="29" customWidth="1"/>
    <col min="8954" max="8954" width="7.375" style="29" customWidth="1"/>
    <col min="8955" max="8955" width="9" style="29"/>
    <col min="8956" max="8956" width="9.25" style="29" customWidth="1"/>
    <col min="8957" max="8957" width="3.5" style="29" customWidth="1"/>
    <col min="8958" max="8959" width="12.625" style="29" customWidth="1"/>
    <col min="8960" max="8960" width="9" style="29"/>
    <col min="8961" max="8961" width="7.75" style="29" customWidth="1"/>
    <col min="8962" max="8962" width="13.125" style="29" customWidth="1"/>
    <col min="8963" max="8963" width="6.125" style="29" customWidth="1"/>
    <col min="8964" max="8964" width="9.75" style="29" customWidth="1"/>
    <col min="8965" max="8965" width="1.375" style="29" customWidth="1"/>
    <col min="8966" max="9205" width="9" style="29"/>
    <col min="9206" max="9206" width="1.375" style="29" customWidth="1"/>
    <col min="9207" max="9207" width="3.5" style="29" customWidth="1"/>
    <col min="9208" max="9208" width="22.125" style="29" customWidth="1"/>
    <col min="9209" max="9209" width="9.75" style="29" customWidth="1"/>
    <col min="9210" max="9210" width="7.375" style="29" customWidth="1"/>
    <col min="9211" max="9211" width="9" style="29"/>
    <col min="9212" max="9212" width="9.25" style="29" customWidth="1"/>
    <col min="9213" max="9213" width="3.5" style="29" customWidth="1"/>
    <col min="9214" max="9215" width="12.625" style="29" customWidth="1"/>
    <col min="9216" max="9216" width="9" style="29"/>
    <col min="9217" max="9217" width="7.75" style="29" customWidth="1"/>
    <col min="9218" max="9218" width="13.125" style="29" customWidth="1"/>
    <col min="9219" max="9219" width="6.125" style="29" customWidth="1"/>
    <col min="9220" max="9220" width="9.75" style="29" customWidth="1"/>
    <col min="9221" max="9221" width="1.375" style="29" customWidth="1"/>
    <col min="9222" max="9461" width="9" style="29"/>
    <col min="9462" max="9462" width="1.375" style="29" customWidth="1"/>
    <col min="9463" max="9463" width="3.5" style="29" customWidth="1"/>
    <col min="9464" max="9464" width="22.125" style="29" customWidth="1"/>
    <col min="9465" max="9465" width="9.75" style="29" customWidth="1"/>
    <col min="9466" max="9466" width="7.375" style="29" customWidth="1"/>
    <col min="9467" max="9467" width="9" style="29"/>
    <col min="9468" max="9468" width="9.25" style="29" customWidth="1"/>
    <col min="9469" max="9469" width="3.5" style="29" customWidth="1"/>
    <col min="9470" max="9471" width="12.625" style="29" customWidth="1"/>
    <col min="9472" max="9472" width="9" style="29"/>
    <col min="9473" max="9473" width="7.75" style="29" customWidth="1"/>
    <col min="9474" max="9474" width="13.125" style="29" customWidth="1"/>
    <col min="9475" max="9475" width="6.125" style="29" customWidth="1"/>
    <col min="9476" max="9476" width="9.75" style="29" customWidth="1"/>
    <col min="9477" max="9477" width="1.375" style="29" customWidth="1"/>
    <col min="9478" max="9717" width="9" style="29"/>
    <col min="9718" max="9718" width="1.375" style="29" customWidth="1"/>
    <col min="9719" max="9719" width="3.5" style="29" customWidth="1"/>
    <col min="9720" max="9720" width="22.125" style="29" customWidth="1"/>
    <col min="9721" max="9721" width="9.75" style="29" customWidth="1"/>
    <col min="9722" max="9722" width="7.375" style="29" customWidth="1"/>
    <col min="9723" max="9723" width="9" style="29"/>
    <col min="9724" max="9724" width="9.25" style="29" customWidth="1"/>
    <col min="9725" max="9725" width="3.5" style="29" customWidth="1"/>
    <col min="9726" max="9727" width="12.625" style="29" customWidth="1"/>
    <col min="9728" max="9728" width="9" style="29"/>
    <col min="9729" max="9729" width="7.75" style="29" customWidth="1"/>
    <col min="9730" max="9730" width="13.125" style="29" customWidth="1"/>
    <col min="9731" max="9731" width="6.125" style="29" customWidth="1"/>
    <col min="9732" max="9732" width="9.75" style="29" customWidth="1"/>
    <col min="9733" max="9733" width="1.375" style="29" customWidth="1"/>
    <col min="9734" max="9973" width="9" style="29"/>
    <col min="9974" max="9974" width="1.375" style="29" customWidth="1"/>
    <col min="9975" max="9975" width="3.5" style="29" customWidth="1"/>
    <col min="9976" max="9976" width="22.125" style="29" customWidth="1"/>
    <col min="9977" max="9977" width="9.75" style="29" customWidth="1"/>
    <col min="9978" max="9978" width="7.375" style="29" customWidth="1"/>
    <col min="9979" max="9979" width="9" style="29"/>
    <col min="9980" max="9980" width="9.25" style="29" customWidth="1"/>
    <col min="9981" max="9981" width="3.5" style="29" customWidth="1"/>
    <col min="9982" max="9983" width="12.625" style="29" customWidth="1"/>
    <col min="9984" max="9984" width="9" style="29"/>
    <col min="9985" max="9985" width="7.75" style="29" customWidth="1"/>
    <col min="9986" max="9986" width="13.125" style="29" customWidth="1"/>
    <col min="9987" max="9987" width="6.125" style="29" customWidth="1"/>
    <col min="9988" max="9988" width="9.75" style="29" customWidth="1"/>
    <col min="9989" max="9989" width="1.375" style="29" customWidth="1"/>
    <col min="9990" max="10229" width="9" style="29"/>
    <col min="10230" max="10230" width="1.375" style="29" customWidth="1"/>
    <col min="10231" max="10231" width="3.5" style="29" customWidth="1"/>
    <col min="10232" max="10232" width="22.125" style="29" customWidth="1"/>
    <col min="10233" max="10233" width="9.75" style="29" customWidth="1"/>
    <col min="10234" max="10234" width="7.375" style="29" customWidth="1"/>
    <col min="10235" max="10235" width="9" style="29"/>
    <col min="10236" max="10236" width="9.25" style="29" customWidth="1"/>
    <col min="10237" max="10237" width="3.5" style="29" customWidth="1"/>
    <col min="10238" max="10239" width="12.625" style="29" customWidth="1"/>
    <col min="10240" max="10240" width="9" style="29"/>
    <col min="10241" max="10241" width="7.75" style="29" customWidth="1"/>
    <col min="10242" max="10242" width="13.125" style="29" customWidth="1"/>
    <col min="10243" max="10243" width="6.125" style="29" customWidth="1"/>
    <col min="10244" max="10244" width="9.75" style="29" customWidth="1"/>
    <col min="10245" max="10245" width="1.375" style="29" customWidth="1"/>
    <col min="10246" max="10485" width="9" style="29"/>
    <col min="10486" max="10486" width="1.375" style="29" customWidth="1"/>
    <col min="10487" max="10487" width="3.5" style="29" customWidth="1"/>
    <col min="10488" max="10488" width="22.125" style="29" customWidth="1"/>
    <col min="10489" max="10489" width="9.75" style="29" customWidth="1"/>
    <col min="10490" max="10490" width="7.375" style="29" customWidth="1"/>
    <col min="10491" max="10491" width="9" style="29"/>
    <col min="10492" max="10492" width="9.25" style="29" customWidth="1"/>
    <col min="10493" max="10493" width="3.5" style="29" customWidth="1"/>
    <col min="10494" max="10495" width="12.625" style="29" customWidth="1"/>
    <col min="10496" max="10496" width="9" style="29"/>
    <col min="10497" max="10497" width="7.75" style="29" customWidth="1"/>
    <col min="10498" max="10498" width="13.125" style="29" customWidth="1"/>
    <col min="10499" max="10499" width="6.125" style="29" customWidth="1"/>
    <col min="10500" max="10500" width="9.75" style="29" customWidth="1"/>
    <col min="10501" max="10501" width="1.375" style="29" customWidth="1"/>
    <col min="10502" max="10741" width="9" style="29"/>
    <col min="10742" max="10742" width="1.375" style="29" customWidth="1"/>
    <col min="10743" max="10743" width="3.5" style="29" customWidth="1"/>
    <col min="10744" max="10744" width="22.125" style="29" customWidth="1"/>
    <col min="10745" max="10745" width="9.75" style="29" customWidth="1"/>
    <col min="10746" max="10746" width="7.375" style="29" customWidth="1"/>
    <col min="10747" max="10747" width="9" style="29"/>
    <col min="10748" max="10748" width="9.25" style="29" customWidth="1"/>
    <col min="10749" max="10749" width="3.5" style="29" customWidth="1"/>
    <col min="10750" max="10751" width="12.625" style="29" customWidth="1"/>
    <col min="10752" max="10752" width="9" style="29"/>
    <col min="10753" max="10753" width="7.75" style="29" customWidth="1"/>
    <col min="10754" max="10754" width="13.125" style="29" customWidth="1"/>
    <col min="10755" max="10755" width="6.125" style="29" customWidth="1"/>
    <col min="10756" max="10756" width="9.75" style="29" customWidth="1"/>
    <col min="10757" max="10757" width="1.375" style="29" customWidth="1"/>
    <col min="10758" max="10997" width="9" style="29"/>
    <col min="10998" max="10998" width="1.375" style="29" customWidth="1"/>
    <col min="10999" max="10999" width="3.5" style="29" customWidth="1"/>
    <col min="11000" max="11000" width="22.125" style="29" customWidth="1"/>
    <col min="11001" max="11001" width="9.75" style="29" customWidth="1"/>
    <col min="11002" max="11002" width="7.375" style="29" customWidth="1"/>
    <col min="11003" max="11003" width="9" style="29"/>
    <col min="11004" max="11004" width="9.25" style="29" customWidth="1"/>
    <col min="11005" max="11005" width="3.5" style="29" customWidth="1"/>
    <col min="11006" max="11007" width="12.625" style="29" customWidth="1"/>
    <col min="11008" max="11008" width="9" style="29"/>
    <col min="11009" max="11009" width="7.75" style="29" customWidth="1"/>
    <col min="11010" max="11010" width="13.125" style="29" customWidth="1"/>
    <col min="11011" max="11011" width="6.125" style="29" customWidth="1"/>
    <col min="11012" max="11012" width="9.75" style="29" customWidth="1"/>
    <col min="11013" max="11013" width="1.375" style="29" customWidth="1"/>
    <col min="11014" max="11253" width="9" style="29"/>
    <col min="11254" max="11254" width="1.375" style="29" customWidth="1"/>
    <col min="11255" max="11255" width="3.5" style="29" customWidth="1"/>
    <col min="11256" max="11256" width="22.125" style="29" customWidth="1"/>
    <col min="11257" max="11257" width="9.75" style="29" customWidth="1"/>
    <col min="11258" max="11258" width="7.375" style="29" customWidth="1"/>
    <col min="11259" max="11259" width="9" style="29"/>
    <col min="11260" max="11260" width="9.25" style="29" customWidth="1"/>
    <col min="11261" max="11261" width="3.5" style="29" customWidth="1"/>
    <col min="11262" max="11263" width="12.625" style="29" customWidth="1"/>
    <col min="11264" max="11264" width="9" style="29"/>
    <col min="11265" max="11265" width="7.75" style="29" customWidth="1"/>
    <col min="11266" max="11266" width="13.125" style="29" customWidth="1"/>
    <col min="11267" max="11267" width="6.125" style="29" customWidth="1"/>
    <col min="11268" max="11268" width="9.75" style="29" customWidth="1"/>
    <col min="11269" max="11269" width="1.375" style="29" customWidth="1"/>
    <col min="11270" max="11509" width="9" style="29"/>
    <col min="11510" max="11510" width="1.375" style="29" customWidth="1"/>
    <col min="11511" max="11511" width="3.5" style="29" customWidth="1"/>
    <col min="11512" max="11512" width="22.125" style="29" customWidth="1"/>
    <col min="11513" max="11513" width="9.75" style="29" customWidth="1"/>
    <col min="11514" max="11514" width="7.375" style="29" customWidth="1"/>
    <col min="11515" max="11515" width="9" style="29"/>
    <col min="11516" max="11516" width="9.25" style="29" customWidth="1"/>
    <col min="11517" max="11517" width="3.5" style="29" customWidth="1"/>
    <col min="11518" max="11519" width="12.625" style="29" customWidth="1"/>
    <col min="11520" max="11520" width="9" style="29"/>
    <col min="11521" max="11521" width="7.75" style="29" customWidth="1"/>
    <col min="11522" max="11522" width="13.125" style="29" customWidth="1"/>
    <col min="11523" max="11523" width="6.125" style="29" customWidth="1"/>
    <col min="11524" max="11524" width="9.75" style="29" customWidth="1"/>
    <col min="11525" max="11525" width="1.375" style="29" customWidth="1"/>
    <col min="11526" max="11765" width="9" style="29"/>
    <col min="11766" max="11766" width="1.375" style="29" customWidth="1"/>
    <col min="11767" max="11767" width="3.5" style="29" customWidth="1"/>
    <col min="11768" max="11768" width="22.125" style="29" customWidth="1"/>
    <col min="11769" max="11769" width="9.75" style="29" customWidth="1"/>
    <col min="11770" max="11770" width="7.375" style="29" customWidth="1"/>
    <col min="11771" max="11771" width="9" style="29"/>
    <col min="11772" max="11772" width="9.25" style="29" customWidth="1"/>
    <col min="11773" max="11773" width="3.5" style="29" customWidth="1"/>
    <col min="11774" max="11775" width="12.625" style="29" customWidth="1"/>
    <col min="11776" max="11776" width="9" style="29"/>
    <col min="11777" max="11777" width="7.75" style="29" customWidth="1"/>
    <col min="11778" max="11778" width="13.125" style="29" customWidth="1"/>
    <col min="11779" max="11779" width="6.125" style="29" customWidth="1"/>
    <col min="11780" max="11780" width="9.75" style="29" customWidth="1"/>
    <col min="11781" max="11781" width="1.375" style="29" customWidth="1"/>
    <col min="11782" max="12021" width="9" style="29"/>
    <col min="12022" max="12022" width="1.375" style="29" customWidth="1"/>
    <col min="12023" max="12023" width="3.5" style="29" customWidth="1"/>
    <col min="12024" max="12024" width="22.125" style="29" customWidth="1"/>
    <col min="12025" max="12025" width="9.75" style="29" customWidth="1"/>
    <col min="12026" max="12026" width="7.375" style="29" customWidth="1"/>
    <col min="12027" max="12027" width="9" style="29"/>
    <col min="12028" max="12028" width="9.25" style="29" customWidth="1"/>
    <col min="12029" max="12029" width="3.5" style="29" customWidth="1"/>
    <col min="12030" max="12031" width="12.625" style="29" customWidth="1"/>
    <col min="12032" max="12032" width="9" style="29"/>
    <col min="12033" max="12033" width="7.75" style="29" customWidth="1"/>
    <col min="12034" max="12034" width="13.125" style="29" customWidth="1"/>
    <col min="12035" max="12035" width="6.125" style="29" customWidth="1"/>
    <col min="12036" max="12036" width="9.75" style="29" customWidth="1"/>
    <col min="12037" max="12037" width="1.375" style="29" customWidth="1"/>
    <col min="12038" max="12277" width="9" style="29"/>
    <col min="12278" max="12278" width="1.375" style="29" customWidth="1"/>
    <col min="12279" max="12279" width="3.5" style="29" customWidth="1"/>
    <col min="12280" max="12280" width="22.125" style="29" customWidth="1"/>
    <col min="12281" max="12281" width="9.75" style="29" customWidth="1"/>
    <col min="12282" max="12282" width="7.375" style="29" customWidth="1"/>
    <col min="12283" max="12283" width="9" style="29"/>
    <col min="12284" max="12284" width="9.25" style="29" customWidth="1"/>
    <col min="12285" max="12285" width="3.5" style="29" customWidth="1"/>
    <col min="12286" max="12287" width="12.625" style="29" customWidth="1"/>
    <col min="12288" max="12288" width="9" style="29"/>
    <col min="12289" max="12289" width="7.75" style="29" customWidth="1"/>
    <col min="12290" max="12290" width="13.125" style="29" customWidth="1"/>
    <col min="12291" max="12291" width="6.125" style="29" customWidth="1"/>
    <col min="12292" max="12292" width="9.75" style="29" customWidth="1"/>
    <col min="12293" max="12293" width="1.375" style="29" customWidth="1"/>
    <col min="12294" max="12533" width="9" style="29"/>
    <col min="12534" max="12534" width="1.375" style="29" customWidth="1"/>
    <col min="12535" max="12535" width="3.5" style="29" customWidth="1"/>
    <col min="12536" max="12536" width="22.125" style="29" customWidth="1"/>
    <col min="12537" max="12537" width="9.75" style="29" customWidth="1"/>
    <col min="12538" max="12538" width="7.375" style="29" customWidth="1"/>
    <col min="12539" max="12539" width="9" style="29"/>
    <col min="12540" max="12540" width="9.25" style="29" customWidth="1"/>
    <col min="12541" max="12541" width="3.5" style="29" customWidth="1"/>
    <col min="12542" max="12543" width="12.625" style="29" customWidth="1"/>
    <col min="12544" max="12544" width="9" style="29"/>
    <col min="12545" max="12545" width="7.75" style="29" customWidth="1"/>
    <col min="12546" max="12546" width="13.125" style="29" customWidth="1"/>
    <col min="12547" max="12547" width="6.125" style="29" customWidth="1"/>
    <col min="12548" max="12548" width="9.75" style="29" customWidth="1"/>
    <col min="12549" max="12549" width="1.375" style="29" customWidth="1"/>
    <col min="12550" max="12789" width="9" style="29"/>
    <col min="12790" max="12790" width="1.375" style="29" customWidth="1"/>
    <col min="12791" max="12791" width="3.5" style="29" customWidth="1"/>
    <col min="12792" max="12792" width="22.125" style="29" customWidth="1"/>
    <col min="12793" max="12793" width="9.75" style="29" customWidth="1"/>
    <col min="12794" max="12794" width="7.375" style="29" customWidth="1"/>
    <col min="12795" max="12795" width="9" style="29"/>
    <col min="12796" max="12796" width="9.25" style="29" customWidth="1"/>
    <col min="12797" max="12797" width="3.5" style="29" customWidth="1"/>
    <col min="12798" max="12799" width="12.625" style="29" customWidth="1"/>
    <col min="12800" max="12800" width="9" style="29"/>
    <col min="12801" max="12801" width="7.75" style="29" customWidth="1"/>
    <col min="12802" max="12802" width="13.125" style="29" customWidth="1"/>
    <col min="12803" max="12803" width="6.125" style="29" customWidth="1"/>
    <col min="12804" max="12804" width="9.75" style="29" customWidth="1"/>
    <col min="12805" max="12805" width="1.375" style="29" customWidth="1"/>
    <col min="12806" max="13045" width="9" style="29"/>
    <col min="13046" max="13046" width="1.375" style="29" customWidth="1"/>
    <col min="13047" max="13047" width="3.5" style="29" customWidth="1"/>
    <col min="13048" max="13048" width="22.125" style="29" customWidth="1"/>
    <col min="13049" max="13049" width="9.75" style="29" customWidth="1"/>
    <col min="13050" max="13050" width="7.375" style="29" customWidth="1"/>
    <col min="13051" max="13051" width="9" style="29"/>
    <col min="13052" max="13052" width="9.25" style="29" customWidth="1"/>
    <col min="13053" max="13053" width="3.5" style="29" customWidth="1"/>
    <col min="13054" max="13055" width="12.625" style="29" customWidth="1"/>
    <col min="13056" max="13056" width="9" style="29"/>
    <col min="13057" max="13057" width="7.75" style="29" customWidth="1"/>
    <col min="13058" max="13058" width="13.125" style="29" customWidth="1"/>
    <col min="13059" max="13059" width="6.125" style="29" customWidth="1"/>
    <col min="13060" max="13060" width="9.75" style="29" customWidth="1"/>
    <col min="13061" max="13061" width="1.375" style="29" customWidth="1"/>
    <col min="13062" max="13301" width="9" style="29"/>
    <col min="13302" max="13302" width="1.375" style="29" customWidth="1"/>
    <col min="13303" max="13303" width="3.5" style="29" customWidth="1"/>
    <col min="13304" max="13304" width="22.125" style="29" customWidth="1"/>
    <col min="13305" max="13305" width="9.75" style="29" customWidth="1"/>
    <col min="13306" max="13306" width="7.375" style="29" customWidth="1"/>
    <col min="13307" max="13307" width="9" style="29"/>
    <col min="13308" max="13308" width="9.25" style="29" customWidth="1"/>
    <col min="13309" max="13309" width="3.5" style="29" customWidth="1"/>
    <col min="13310" max="13311" width="12.625" style="29" customWidth="1"/>
    <col min="13312" max="13312" width="9" style="29"/>
    <col min="13313" max="13313" width="7.75" style="29" customWidth="1"/>
    <col min="13314" max="13314" width="13.125" style="29" customWidth="1"/>
    <col min="13315" max="13315" width="6.125" style="29" customWidth="1"/>
    <col min="13316" max="13316" width="9.75" style="29" customWidth="1"/>
    <col min="13317" max="13317" width="1.375" style="29" customWidth="1"/>
    <col min="13318" max="13557" width="9" style="29"/>
    <col min="13558" max="13558" width="1.375" style="29" customWidth="1"/>
    <col min="13559" max="13559" width="3.5" style="29" customWidth="1"/>
    <col min="13560" max="13560" width="22.125" style="29" customWidth="1"/>
    <col min="13561" max="13561" width="9.75" style="29" customWidth="1"/>
    <col min="13562" max="13562" width="7.375" style="29" customWidth="1"/>
    <col min="13563" max="13563" width="9" style="29"/>
    <col min="13564" max="13564" width="9.25" style="29" customWidth="1"/>
    <col min="13565" max="13565" width="3.5" style="29" customWidth="1"/>
    <col min="13566" max="13567" width="12.625" style="29" customWidth="1"/>
    <col min="13568" max="13568" width="9" style="29"/>
    <col min="13569" max="13569" width="7.75" style="29" customWidth="1"/>
    <col min="13570" max="13570" width="13.125" style="29" customWidth="1"/>
    <col min="13571" max="13571" width="6.125" style="29" customWidth="1"/>
    <col min="13572" max="13572" width="9.75" style="29" customWidth="1"/>
    <col min="13573" max="13573" width="1.375" style="29" customWidth="1"/>
    <col min="13574" max="13813" width="9" style="29"/>
    <col min="13814" max="13814" width="1.375" style="29" customWidth="1"/>
    <col min="13815" max="13815" width="3.5" style="29" customWidth="1"/>
    <col min="13816" max="13816" width="22.125" style="29" customWidth="1"/>
    <col min="13817" max="13817" width="9.75" style="29" customWidth="1"/>
    <col min="13818" max="13818" width="7.375" style="29" customWidth="1"/>
    <col min="13819" max="13819" width="9" style="29"/>
    <col min="13820" max="13820" width="9.25" style="29" customWidth="1"/>
    <col min="13821" max="13821" width="3.5" style="29" customWidth="1"/>
    <col min="13822" max="13823" width="12.625" style="29" customWidth="1"/>
    <col min="13824" max="13824" width="9" style="29"/>
    <col min="13825" max="13825" width="7.75" style="29" customWidth="1"/>
    <col min="13826" max="13826" width="13.125" style="29" customWidth="1"/>
    <col min="13827" max="13827" width="6.125" style="29" customWidth="1"/>
    <col min="13828" max="13828" width="9.75" style="29" customWidth="1"/>
    <col min="13829" max="13829" width="1.375" style="29" customWidth="1"/>
    <col min="13830" max="14069" width="9" style="29"/>
    <col min="14070" max="14070" width="1.375" style="29" customWidth="1"/>
    <col min="14071" max="14071" width="3.5" style="29" customWidth="1"/>
    <col min="14072" max="14072" width="22.125" style="29" customWidth="1"/>
    <col min="14073" max="14073" width="9.75" style="29" customWidth="1"/>
    <col min="14074" max="14074" width="7.375" style="29" customWidth="1"/>
    <col min="14075" max="14075" width="9" style="29"/>
    <col min="14076" max="14076" width="9.25" style="29" customWidth="1"/>
    <col min="14077" max="14077" width="3.5" style="29" customWidth="1"/>
    <col min="14078" max="14079" width="12.625" style="29" customWidth="1"/>
    <col min="14080" max="14080" width="9" style="29"/>
    <col min="14081" max="14081" width="7.75" style="29" customWidth="1"/>
    <col min="14082" max="14082" width="13.125" style="29" customWidth="1"/>
    <col min="14083" max="14083" width="6.125" style="29" customWidth="1"/>
    <col min="14084" max="14084" width="9.75" style="29" customWidth="1"/>
    <col min="14085" max="14085" width="1.375" style="29" customWidth="1"/>
    <col min="14086" max="14325" width="9" style="29"/>
    <col min="14326" max="14326" width="1.375" style="29" customWidth="1"/>
    <col min="14327" max="14327" width="3.5" style="29" customWidth="1"/>
    <col min="14328" max="14328" width="22.125" style="29" customWidth="1"/>
    <col min="14329" max="14329" width="9.75" style="29" customWidth="1"/>
    <col min="14330" max="14330" width="7.375" style="29" customWidth="1"/>
    <col min="14331" max="14331" width="9" style="29"/>
    <col min="14332" max="14332" width="9.25" style="29" customWidth="1"/>
    <col min="14333" max="14333" width="3.5" style="29" customWidth="1"/>
    <col min="14334" max="14335" width="12.625" style="29" customWidth="1"/>
    <col min="14336" max="14336" width="9" style="29"/>
    <col min="14337" max="14337" width="7.75" style="29" customWidth="1"/>
    <col min="14338" max="14338" width="13.125" style="29" customWidth="1"/>
    <col min="14339" max="14339" width="6.125" style="29" customWidth="1"/>
    <col min="14340" max="14340" width="9.75" style="29" customWidth="1"/>
    <col min="14341" max="14341" width="1.375" style="29" customWidth="1"/>
    <col min="14342" max="14581" width="9" style="29"/>
    <col min="14582" max="14582" width="1.375" style="29" customWidth="1"/>
    <col min="14583" max="14583" width="3.5" style="29" customWidth="1"/>
    <col min="14584" max="14584" width="22.125" style="29" customWidth="1"/>
    <col min="14585" max="14585" width="9.75" style="29" customWidth="1"/>
    <col min="14586" max="14586" width="7.375" style="29" customWidth="1"/>
    <col min="14587" max="14587" width="9" style="29"/>
    <col min="14588" max="14588" width="9.25" style="29" customWidth="1"/>
    <col min="14589" max="14589" width="3.5" style="29" customWidth="1"/>
    <col min="14590" max="14591" width="12.625" style="29" customWidth="1"/>
    <col min="14592" max="14592" width="9" style="29"/>
    <col min="14593" max="14593" width="7.75" style="29" customWidth="1"/>
    <col min="14594" max="14594" width="13.125" style="29" customWidth="1"/>
    <col min="14595" max="14595" width="6.125" style="29" customWidth="1"/>
    <col min="14596" max="14596" width="9.75" style="29" customWidth="1"/>
    <col min="14597" max="14597" width="1.375" style="29" customWidth="1"/>
    <col min="14598" max="14837" width="9" style="29"/>
    <col min="14838" max="14838" width="1.375" style="29" customWidth="1"/>
    <col min="14839" max="14839" width="3.5" style="29" customWidth="1"/>
    <col min="14840" max="14840" width="22.125" style="29" customWidth="1"/>
    <col min="14841" max="14841" width="9.75" style="29" customWidth="1"/>
    <col min="14842" max="14842" width="7.375" style="29" customWidth="1"/>
    <col min="14843" max="14843" width="9" style="29"/>
    <col min="14844" max="14844" width="9.25" style="29" customWidth="1"/>
    <col min="14845" max="14845" width="3.5" style="29" customWidth="1"/>
    <col min="14846" max="14847" width="12.625" style="29" customWidth="1"/>
    <col min="14848" max="14848" width="9" style="29"/>
    <col min="14849" max="14849" width="7.75" style="29" customWidth="1"/>
    <col min="14850" max="14850" width="13.125" style="29" customWidth="1"/>
    <col min="14851" max="14851" width="6.125" style="29" customWidth="1"/>
    <col min="14852" max="14852" width="9.75" style="29" customWidth="1"/>
    <col min="14853" max="14853" width="1.375" style="29" customWidth="1"/>
    <col min="14854" max="15093" width="9" style="29"/>
    <col min="15094" max="15094" width="1.375" style="29" customWidth="1"/>
    <col min="15095" max="15095" width="3.5" style="29" customWidth="1"/>
    <col min="15096" max="15096" width="22.125" style="29" customWidth="1"/>
    <col min="15097" max="15097" width="9.75" style="29" customWidth="1"/>
    <col min="15098" max="15098" width="7.375" style="29" customWidth="1"/>
    <col min="15099" max="15099" width="9" style="29"/>
    <col min="15100" max="15100" width="9.25" style="29" customWidth="1"/>
    <col min="15101" max="15101" width="3.5" style="29" customWidth="1"/>
    <col min="15102" max="15103" width="12.625" style="29" customWidth="1"/>
    <col min="15104" max="15104" width="9" style="29"/>
    <col min="15105" max="15105" width="7.75" style="29" customWidth="1"/>
    <col min="15106" max="15106" width="13.125" style="29" customWidth="1"/>
    <col min="15107" max="15107" width="6.125" style="29" customWidth="1"/>
    <col min="15108" max="15108" width="9.75" style="29" customWidth="1"/>
    <col min="15109" max="15109" width="1.375" style="29" customWidth="1"/>
    <col min="15110" max="15349" width="9" style="29"/>
    <col min="15350" max="15350" width="1.375" style="29" customWidth="1"/>
    <col min="15351" max="15351" width="3.5" style="29" customWidth="1"/>
    <col min="15352" max="15352" width="22.125" style="29" customWidth="1"/>
    <col min="15353" max="15353" width="9.75" style="29" customWidth="1"/>
    <col min="15354" max="15354" width="7.375" style="29" customWidth="1"/>
    <col min="15355" max="15355" width="9" style="29"/>
    <col min="15356" max="15356" width="9.25" style="29" customWidth="1"/>
    <col min="15357" max="15357" width="3.5" style="29" customWidth="1"/>
    <col min="15358" max="15359" width="12.625" style="29" customWidth="1"/>
    <col min="15360" max="15360" width="9" style="29"/>
    <col min="15361" max="15361" width="7.75" style="29" customWidth="1"/>
    <col min="15362" max="15362" width="13.125" style="29" customWidth="1"/>
    <col min="15363" max="15363" width="6.125" style="29" customWidth="1"/>
    <col min="15364" max="15364" width="9.75" style="29" customWidth="1"/>
    <col min="15365" max="15365" width="1.375" style="29" customWidth="1"/>
    <col min="15366" max="15605" width="9" style="29"/>
    <col min="15606" max="15606" width="1.375" style="29" customWidth="1"/>
    <col min="15607" max="15607" width="3.5" style="29" customWidth="1"/>
    <col min="15608" max="15608" width="22.125" style="29" customWidth="1"/>
    <col min="15609" max="15609" width="9.75" style="29" customWidth="1"/>
    <col min="15610" max="15610" width="7.375" style="29" customWidth="1"/>
    <col min="15611" max="15611" width="9" style="29"/>
    <col min="15612" max="15612" width="9.25" style="29" customWidth="1"/>
    <col min="15613" max="15613" width="3.5" style="29" customWidth="1"/>
    <col min="15614" max="15615" width="12.625" style="29" customWidth="1"/>
    <col min="15616" max="15616" width="9" style="29"/>
    <col min="15617" max="15617" width="7.75" style="29" customWidth="1"/>
    <col min="15618" max="15618" width="13.125" style="29" customWidth="1"/>
    <col min="15619" max="15619" width="6.125" style="29" customWidth="1"/>
    <col min="15620" max="15620" width="9.75" style="29" customWidth="1"/>
    <col min="15621" max="15621" width="1.375" style="29" customWidth="1"/>
    <col min="15622" max="15861" width="9" style="29"/>
    <col min="15862" max="15862" width="1.375" style="29" customWidth="1"/>
    <col min="15863" max="15863" width="3.5" style="29" customWidth="1"/>
    <col min="15864" max="15864" width="22.125" style="29" customWidth="1"/>
    <col min="15865" max="15865" width="9.75" style="29" customWidth="1"/>
    <col min="15866" max="15866" width="7.375" style="29" customWidth="1"/>
    <col min="15867" max="15867" width="9" style="29"/>
    <col min="15868" max="15868" width="9.25" style="29" customWidth="1"/>
    <col min="15869" max="15869" width="3.5" style="29" customWidth="1"/>
    <col min="15870" max="15871" width="12.625" style="29" customWidth="1"/>
    <col min="15872" max="15872" width="9" style="29"/>
    <col min="15873" max="15873" width="7.75" style="29" customWidth="1"/>
    <col min="15874" max="15874" width="13.125" style="29" customWidth="1"/>
    <col min="15875" max="15875" width="6.125" style="29" customWidth="1"/>
    <col min="15876" max="15876" width="9.75" style="29" customWidth="1"/>
    <col min="15877" max="15877" width="1.375" style="29" customWidth="1"/>
    <col min="15878" max="16117" width="9" style="29"/>
    <col min="16118" max="16118" width="1.375" style="29" customWidth="1"/>
    <col min="16119" max="16119" width="3.5" style="29" customWidth="1"/>
    <col min="16120" max="16120" width="22.125" style="29" customWidth="1"/>
    <col min="16121" max="16121" width="9.75" style="29" customWidth="1"/>
    <col min="16122" max="16122" width="7.375" style="29" customWidth="1"/>
    <col min="16123" max="16123" width="9" style="29"/>
    <col min="16124" max="16124" width="9.25" style="29" customWidth="1"/>
    <col min="16125" max="16125" width="3.5" style="29" customWidth="1"/>
    <col min="16126" max="16127" width="12.625" style="29" customWidth="1"/>
    <col min="16128" max="16128" width="9" style="29"/>
    <col min="16129" max="16129" width="7.75" style="29" customWidth="1"/>
    <col min="16130" max="16130" width="13.125" style="29" customWidth="1"/>
    <col min="16131" max="16131" width="6.125" style="29" customWidth="1"/>
    <col min="16132" max="16132" width="9.75" style="29" customWidth="1"/>
    <col min="16133" max="16133" width="1.375" style="29" customWidth="1"/>
    <col min="16134" max="16384" width="9" style="29"/>
  </cols>
  <sheetData>
    <row r="1" spans="2:22" ht="9.9499999999999993" customHeight="1" x14ac:dyDescent="0.15"/>
    <row r="2" spans="2:22" ht="24.95" customHeight="1" x14ac:dyDescent="0.15">
      <c r="B2" s="29" t="s">
        <v>401</v>
      </c>
      <c r="C2" s="31"/>
      <c r="D2" s="5"/>
      <c r="E2" s="5"/>
      <c r="F2" s="31"/>
      <c r="G2" s="79"/>
      <c r="H2" s="89"/>
      <c r="I2" s="79"/>
      <c r="J2" s="79"/>
      <c r="K2" s="79"/>
      <c r="L2" s="79"/>
      <c r="M2" s="79"/>
      <c r="N2" s="79"/>
      <c r="O2" s="5"/>
    </row>
    <row r="3" spans="2:22" ht="15" customHeight="1" thickBot="1" x14ac:dyDescent="0.2">
      <c r="B3" s="29" t="s">
        <v>155</v>
      </c>
      <c r="I3" s="5" t="s">
        <v>156</v>
      </c>
      <c r="P3" s="141" t="s">
        <v>176</v>
      </c>
    </row>
    <row r="4" spans="2:22" ht="15" customHeight="1" x14ac:dyDescent="0.15">
      <c r="B4" s="445" t="s">
        <v>65</v>
      </c>
      <c r="C4" s="446" t="s">
        <v>131</v>
      </c>
      <c r="D4" s="446" t="s">
        <v>103</v>
      </c>
      <c r="E4" s="446" t="s">
        <v>104</v>
      </c>
      <c r="F4" s="446" t="s">
        <v>21</v>
      </c>
      <c r="G4" s="447" t="s">
        <v>105</v>
      </c>
      <c r="H4" s="128"/>
      <c r="I4" s="1007" t="s">
        <v>65</v>
      </c>
      <c r="J4" s="1003" t="s">
        <v>133</v>
      </c>
      <c r="K4" s="133" t="s">
        <v>305</v>
      </c>
      <c r="L4" s="133" t="s">
        <v>106</v>
      </c>
      <c r="M4" s="1003" t="s">
        <v>21</v>
      </c>
      <c r="N4" s="1005" t="s">
        <v>105</v>
      </c>
      <c r="O4" s="151"/>
      <c r="P4" s="210" t="s">
        <v>136</v>
      </c>
      <c r="Q4" s="211" t="s">
        <v>137</v>
      </c>
      <c r="R4" s="211" t="s">
        <v>138</v>
      </c>
      <c r="S4" s="211" t="s">
        <v>139</v>
      </c>
      <c r="T4" s="1009" t="s">
        <v>140</v>
      </c>
      <c r="U4" s="878"/>
      <c r="V4" s="212" t="s">
        <v>141</v>
      </c>
    </row>
    <row r="5" spans="2:22" ht="15" customHeight="1" x14ac:dyDescent="0.15">
      <c r="B5" s="846" t="s">
        <v>126</v>
      </c>
      <c r="C5" s="269" t="s">
        <v>502</v>
      </c>
      <c r="D5" s="269">
        <v>2</v>
      </c>
      <c r="E5" s="448" t="s">
        <v>402</v>
      </c>
      <c r="F5" s="269">
        <v>3000</v>
      </c>
      <c r="G5" s="117">
        <f>D5*F5</f>
        <v>6000</v>
      </c>
      <c r="H5" s="129"/>
      <c r="I5" s="1008"/>
      <c r="J5" s="1004"/>
      <c r="K5" s="135" t="s">
        <v>108</v>
      </c>
      <c r="L5" s="135" t="s">
        <v>395</v>
      </c>
      <c r="M5" s="1004"/>
      <c r="N5" s="1006"/>
      <c r="O5" s="151"/>
      <c r="P5" s="213" t="s">
        <v>463</v>
      </c>
      <c r="Q5" s="114">
        <v>1</v>
      </c>
      <c r="R5" s="441" t="s">
        <v>180</v>
      </c>
      <c r="S5" s="114">
        <v>300000</v>
      </c>
      <c r="T5" s="1000">
        <v>5</v>
      </c>
      <c r="U5" s="1001"/>
      <c r="V5" s="144">
        <f>Q5*S5/T5</f>
        <v>60000</v>
      </c>
    </row>
    <row r="6" spans="2:22" ht="15" customHeight="1" x14ac:dyDescent="0.15">
      <c r="B6" s="847"/>
      <c r="C6" s="269"/>
      <c r="D6" s="269"/>
      <c r="E6" s="448"/>
      <c r="F6" s="269"/>
      <c r="G6" s="449">
        <f>D6*F6</f>
        <v>0</v>
      </c>
      <c r="H6" s="129"/>
      <c r="I6" s="1010" t="s">
        <v>132</v>
      </c>
      <c r="J6" s="28" t="s">
        <v>303</v>
      </c>
      <c r="K6" s="136">
        <v>0.5</v>
      </c>
      <c r="L6" s="136">
        <v>3.5</v>
      </c>
      <c r="M6" s="136">
        <v>84.7</v>
      </c>
      <c r="N6" s="118">
        <f>K6*L6*M6</f>
        <v>148.22499999999999</v>
      </c>
      <c r="O6" s="151"/>
      <c r="P6" s="213"/>
      <c r="Q6" s="114"/>
      <c r="R6" s="149"/>
      <c r="S6" s="114"/>
      <c r="T6" s="1000"/>
      <c r="U6" s="1001"/>
      <c r="V6" s="144"/>
    </row>
    <row r="7" spans="2:22" ht="15" customHeight="1" thickBot="1" x14ac:dyDescent="0.2">
      <c r="B7" s="999"/>
      <c r="C7" s="119" t="s">
        <v>109</v>
      </c>
      <c r="D7" s="119"/>
      <c r="E7" s="119"/>
      <c r="F7" s="119"/>
      <c r="G7" s="120">
        <f>SUM(G5:G6)</f>
        <v>6000</v>
      </c>
      <c r="H7" s="129"/>
      <c r="I7" s="847"/>
      <c r="J7" s="28" t="s">
        <v>304</v>
      </c>
      <c r="K7" s="136">
        <v>1</v>
      </c>
      <c r="L7" s="136">
        <v>3</v>
      </c>
      <c r="M7" s="136">
        <v>84.7</v>
      </c>
      <c r="N7" s="118">
        <f>K7*L7*M7</f>
        <v>254.10000000000002</v>
      </c>
      <c r="O7" s="151"/>
      <c r="P7" s="213"/>
      <c r="Q7" s="114"/>
      <c r="R7" s="149"/>
      <c r="S7" s="114"/>
      <c r="T7" s="1000"/>
      <c r="U7" s="1001"/>
      <c r="V7" s="144"/>
    </row>
    <row r="8" spans="2:22" ht="15" customHeight="1" thickTop="1" x14ac:dyDescent="0.15">
      <c r="B8" s="997" t="s">
        <v>124</v>
      </c>
      <c r="C8" s="269" t="s">
        <v>503</v>
      </c>
      <c r="D8" s="269">
        <v>5</v>
      </c>
      <c r="E8" s="448" t="s">
        <v>107</v>
      </c>
      <c r="F8" s="269">
        <v>460</v>
      </c>
      <c r="G8" s="449">
        <f>D8*F8</f>
        <v>2300</v>
      </c>
      <c r="H8" s="129"/>
      <c r="I8" s="847"/>
      <c r="J8" s="349"/>
      <c r="K8" s="348"/>
      <c r="L8" s="348"/>
      <c r="M8" s="347"/>
      <c r="N8" s="118"/>
      <c r="O8" s="151"/>
      <c r="P8" s="213"/>
      <c r="Q8" s="114"/>
      <c r="R8" s="149"/>
      <c r="S8" s="114"/>
      <c r="T8" s="1000"/>
      <c r="U8" s="1001"/>
      <c r="V8" s="144"/>
    </row>
    <row r="9" spans="2:22" ht="15" customHeight="1" x14ac:dyDescent="0.15">
      <c r="B9" s="847"/>
      <c r="C9" s="269"/>
      <c r="D9" s="269"/>
      <c r="E9" s="448"/>
      <c r="F9" s="269"/>
      <c r="G9" s="449">
        <f>D9*F9</f>
        <v>0</v>
      </c>
      <c r="H9" s="129"/>
      <c r="I9" s="847"/>
      <c r="J9" s="28"/>
      <c r="K9" s="136"/>
      <c r="L9" s="136"/>
      <c r="M9" s="136"/>
      <c r="N9" s="118">
        <f>K9*L9*M9</f>
        <v>0</v>
      </c>
      <c r="O9" s="151"/>
      <c r="P9" s="213"/>
      <c r="Q9" s="114"/>
      <c r="R9" s="149"/>
      <c r="S9" s="114"/>
      <c r="T9" s="1000"/>
      <c r="U9" s="1001"/>
      <c r="V9" s="144"/>
    </row>
    <row r="10" spans="2:22" ht="15" customHeight="1" thickBot="1" x14ac:dyDescent="0.2">
      <c r="B10" s="847"/>
      <c r="C10" s="269"/>
      <c r="D10" s="269"/>
      <c r="E10" s="448"/>
      <c r="F10" s="269"/>
      <c r="G10" s="449">
        <f>D10*F10</f>
        <v>0</v>
      </c>
      <c r="H10" s="129"/>
      <c r="I10" s="999"/>
      <c r="J10" s="214" t="s">
        <v>181</v>
      </c>
      <c r="K10" s="137">
        <f>SUM(K6:K9)</f>
        <v>1.5</v>
      </c>
      <c r="L10" s="137">
        <f>SUM(L6:L9)</f>
        <v>6.5</v>
      </c>
      <c r="M10" s="137">
        <f>M6</f>
        <v>84.7</v>
      </c>
      <c r="N10" s="132">
        <f>SUM(N6:N9)</f>
        <v>402.32500000000005</v>
      </c>
      <c r="O10" s="151"/>
      <c r="P10" s="213"/>
      <c r="Q10" s="114"/>
      <c r="R10" s="149"/>
      <c r="S10" s="114"/>
      <c r="T10" s="1000"/>
      <c r="U10" s="1001"/>
      <c r="V10" s="144"/>
    </row>
    <row r="11" spans="2:22" ht="15" customHeight="1" thickTop="1" thickBot="1" x14ac:dyDescent="0.2">
      <c r="B11" s="999"/>
      <c r="C11" s="121" t="s">
        <v>110</v>
      </c>
      <c r="D11" s="122"/>
      <c r="E11" s="122"/>
      <c r="F11" s="122"/>
      <c r="G11" s="123">
        <f>SUM(G8:G10)</f>
        <v>2300</v>
      </c>
      <c r="H11" s="129"/>
      <c r="I11" s="997" t="s">
        <v>182</v>
      </c>
      <c r="J11" s="28" t="s">
        <v>306</v>
      </c>
      <c r="K11" s="136">
        <v>12</v>
      </c>
      <c r="L11" s="136">
        <v>1</v>
      </c>
      <c r="M11" s="136">
        <v>158.4</v>
      </c>
      <c r="N11" s="118">
        <f>K11*L11*M11</f>
        <v>1900.8000000000002</v>
      </c>
      <c r="O11" s="151"/>
      <c r="P11" s="213"/>
      <c r="Q11" s="114"/>
      <c r="R11" s="149"/>
      <c r="S11" s="114"/>
      <c r="T11" s="1000"/>
      <c r="U11" s="1001"/>
      <c r="V11" s="144"/>
    </row>
    <row r="12" spans="2:22" ht="15" customHeight="1" thickTop="1" x14ac:dyDescent="0.15">
      <c r="B12" s="997" t="s">
        <v>125</v>
      </c>
      <c r="C12" s="269" t="s">
        <v>492</v>
      </c>
      <c r="D12" s="269">
        <v>2</v>
      </c>
      <c r="E12" s="448" t="s">
        <v>107</v>
      </c>
      <c r="F12" s="269">
        <v>1790</v>
      </c>
      <c r="G12" s="449">
        <f>D12*F12</f>
        <v>3580</v>
      </c>
      <c r="H12" s="129"/>
      <c r="I12" s="847"/>
      <c r="J12" s="28"/>
      <c r="K12" s="136"/>
      <c r="L12" s="136"/>
      <c r="M12" s="136"/>
      <c r="N12" s="118">
        <f>K12*L12*M12</f>
        <v>0</v>
      </c>
      <c r="O12" s="151"/>
      <c r="P12" s="213"/>
      <c r="Q12" s="114"/>
      <c r="R12" s="149"/>
      <c r="S12" s="114"/>
      <c r="T12" s="1000"/>
      <c r="U12" s="1001"/>
      <c r="V12" s="144"/>
    </row>
    <row r="13" spans="2:22" ht="15" customHeight="1" x14ac:dyDescent="0.15">
      <c r="B13" s="847"/>
      <c r="C13" s="269" t="s">
        <v>493</v>
      </c>
      <c r="D13" s="269">
        <v>5</v>
      </c>
      <c r="E13" s="448" t="s">
        <v>107</v>
      </c>
      <c r="F13" s="269">
        <v>2612</v>
      </c>
      <c r="G13" s="449">
        <f>D13*F13</f>
        <v>13060</v>
      </c>
      <c r="H13" s="129"/>
      <c r="I13" s="847"/>
      <c r="J13" s="28"/>
      <c r="K13" s="136"/>
      <c r="L13" s="136"/>
      <c r="M13" s="136"/>
      <c r="N13" s="118">
        <f>K13*L13*M13</f>
        <v>0</v>
      </c>
      <c r="O13" s="151"/>
      <c r="P13" s="213"/>
      <c r="Q13" s="114"/>
      <c r="R13" s="149"/>
      <c r="S13" s="114"/>
      <c r="T13" s="1000"/>
      <c r="U13" s="1001"/>
      <c r="V13" s="144"/>
    </row>
    <row r="14" spans="2:22" ht="15" customHeight="1" x14ac:dyDescent="0.15">
      <c r="B14" s="847"/>
      <c r="C14" s="269" t="s">
        <v>494</v>
      </c>
      <c r="D14" s="269">
        <v>4.5</v>
      </c>
      <c r="E14" s="448" t="s">
        <v>403</v>
      </c>
      <c r="F14" s="269">
        <v>2322</v>
      </c>
      <c r="G14" s="449">
        <f>D14*F14</f>
        <v>10449</v>
      </c>
      <c r="H14" s="129"/>
      <c r="I14" s="847"/>
      <c r="J14" s="28"/>
      <c r="K14" s="136"/>
      <c r="L14" s="136"/>
      <c r="M14" s="136"/>
      <c r="N14" s="118">
        <f>K14*L14*M14</f>
        <v>0</v>
      </c>
      <c r="O14" s="151"/>
      <c r="P14" s="213"/>
      <c r="Q14" s="114"/>
      <c r="R14" s="149"/>
      <c r="S14" s="114"/>
      <c r="T14" s="1000"/>
      <c r="U14" s="1001"/>
      <c r="V14" s="144"/>
    </row>
    <row r="15" spans="2:22" ht="15" customHeight="1" thickBot="1" x14ac:dyDescent="0.2">
      <c r="B15" s="847"/>
      <c r="C15" s="269"/>
      <c r="D15" s="269"/>
      <c r="E15" s="269"/>
      <c r="F15" s="269"/>
      <c r="G15" s="449">
        <f>D15*F15</f>
        <v>0</v>
      </c>
      <c r="H15" s="129"/>
      <c r="I15" s="999"/>
      <c r="J15" s="214" t="s">
        <v>181</v>
      </c>
      <c r="K15" s="137">
        <f>SUM(K11:K14)</f>
        <v>12</v>
      </c>
      <c r="L15" s="137">
        <f>SUM(L11:L14)</f>
        <v>1</v>
      </c>
      <c r="M15" s="137">
        <f>M11</f>
        <v>158.4</v>
      </c>
      <c r="N15" s="132">
        <f>SUM(N11:N14)</f>
        <v>1900.8000000000002</v>
      </c>
      <c r="O15" s="151"/>
      <c r="P15" s="213"/>
      <c r="Q15" s="114"/>
      <c r="R15" s="149"/>
      <c r="S15" s="114"/>
      <c r="T15" s="1000"/>
      <c r="U15" s="1001"/>
      <c r="V15" s="144"/>
    </row>
    <row r="16" spans="2:22" ht="15" customHeight="1" thickTop="1" thickBot="1" x14ac:dyDescent="0.2">
      <c r="B16" s="999"/>
      <c r="C16" s="121" t="s">
        <v>110</v>
      </c>
      <c r="D16" s="122"/>
      <c r="E16" s="122"/>
      <c r="F16" s="122"/>
      <c r="G16" s="123">
        <f>SUM(G13:G15)</f>
        <v>23509</v>
      </c>
      <c r="H16" s="129"/>
      <c r="I16" s="997" t="s">
        <v>134</v>
      </c>
      <c r="J16" s="28"/>
      <c r="K16" s="136"/>
      <c r="L16" s="136"/>
      <c r="M16" s="136"/>
      <c r="N16" s="118">
        <f>K16*L16*M16</f>
        <v>0</v>
      </c>
      <c r="O16" s="151"/>
      <c r="P16" s="213"/>
      <c r="Q16" s="114"/>
      <c r="R16" s="265"/>
      <c r="S16" s="114"/>
      <c r="T16" s="1000"/>
      <c r="U16" s="1001"/>
      <c r="V16" s="144"/>
    </row>
    <row r="17" spans="2:23" ht="15" customHeight="1" thickTop="1" x14ac:dyDescent="0.15">
      <c r="B17" s="997" t="s">
        <v>127</v>
      </c>
      <c r="C17" s="269"/>
      <c r="D17" s="269"/>
      <c r="E17" s="448"/>
      <c r="F17" s="269"/>
      <c r="G17" s="449">
        <f>D17*F17</f>
        <v>0</v>
      </c>
      <c r="H17" s="129"/>
      <c r="I17" s="847"/>
      <c r="J17" s="28"/>
      <c r="K17" s="136"/>
      <c r="L17" s="136"/>
      <c r="M17" s="136"/>
      <c r="N17" s="118">
        <f>K17*L17*M17</f>
        <v>0</v>
      </c>
      <c r="O17" s="151"/>
      <c r="P17" s="213"/>
      <c r="Q17" s="114"/>
      <c r="R17" s="265"/>
      <c r="S17" s="114"/>
      <c r="T17" s="1000"/>
      <c r="U17" s="1001"/>
      <c r="V17" s="144"/>
    </row>
    <row r="18" spans="2:23" ht="15" customHeight="1" x14ac:dyDescent="0.15">
      <c r="B18" s="847"/>
      <c r="C18" s="269"/>
      <c r="D18" s="269"/>
      <c r="E18" s="448"/>
      <c r="F18" s="269"/>
      <c r="G18" s="449">
        <f>D18*F18</f>
        <v>0</v>
      </c>
      <c r="H18" s="129"/>
      <c r="I18" s="847"/>
      <c r="J18" s="28"/>
      <c r="K18" s="136"/>
      <c r="L18" s="136"/>
      <c r="M18" s="136"/>
      <c r="N18" s="118">
        <f>K18*L18*M18</f>
        <v>0</v>
      </c>
      <c r="O18" s="151"/>
      <c r="P18" s="213"/>
      <c r="Q18" s="114"/>
      <c r="R18" s="149"/>
      <c r="S18" s="114"/>
      <c r="T18" s="1000"/>
      <c r="U18" s="1001"/>
      <c r="V18" s="144"/>
    </row>
    <row r="19" spans="2:23" ht="15" customHeight="1" thickBot="1" x14ac:dyDescent="0.2">
      <c r="B19" s="847"/>
      <c r="C19" s="269"/>
      <c r="D19" s="269"/>
      <c r="E19" s="269"/>
      <c r="F19" s="269"/>
      <c r="G19" s="449">
        <f>D19*F19</f>
        <v>0</v>
      </c>
      <c r="H19" s="129"/>
      <c r="I19" s="999"/>
      <c r="J19" s="214" t="s">
        <v>183</v>
      </c>
      <c r="K19" s="137">
        <f>SUM(K16:K18)</f>
        <v>0</v>
      </c>
      <c r="L19" s="138">
        <f>SUM(L16:L18)</f>
        <v>0</v>
      </c>
      <c r="M19" s="139"/>
      <c r="N19" s="132">
        <f>SUM(N16:N18)</f>
        <v>0</v>
      </c>
      <c r="O19" s="151"/>
      <c r="P19" s="213" t="s">
        <v>391</v>
      </c>
      <c r="Q19" s="114"/>
      <c r="R19" s="149"/>
      <c r="S19" s="114"/>
      <c r="T19" s="1000"/>
      <c r="U19" s="1001"/>
      <c r="V19" s="144">
        <f>SUM(V5:V18)</f>
        <v>60000</v>
      </c>
    </row>
    <row r="20" spans="2:23" ht="15" customHeight="1" thickTop="1" thickBot="1" x14ac:dyDescent="0.2">
      <c r="B20" s="999"/>
      <c r="C20" s="121" t="s">
        <v>110</v>
      </c>
      <c r="D20" s="122"/>
      <c r="E20" s="122"/>
      <c r="F20" s="122"/>
      <c r="G20" s="123">
        <f>SUM(G17:G19)</f>
        <v>0</v>
      </c>
      <c r="H20" s="129"/>
      <c r="I20" s="997" t="s">
        <v>135</v>
      </c>
      <c r="J20" s="28"/>
      <c r="K20" s="136"/>
      <c r="L20" s="136"/>
      <c r="M20" s="136"/>
      <c r="N20" s="118">
        <f>K20*L20*M20</f>
        <v>0</v>
      </c>
      <c r="O20" s="151"/>
      <c r="P20" s="145" t="s">
        <v>26</v>
      </c>
      <c r="Q20" s="146"/>
      <c r="R20" s="146"/>
      <c r="S20" s="146"/>
      <c r="T20" s="1002"/>
      <c r="U20" s="992"/>
      <c r="V20" s="147">
        <f>SUM(V6:V18)</f>
        <v>0</v>
      </c>
    </row>
    <row r="21" spans="2:23" ht="15" customHeight="1" thickTop="1" x14ac:dyDescent="0.15">
      <c r="B21" s="997" t="s">
        <v>128</v>
      </c>
      <c r="C21" s="269"/>
      <c r="D21" s="269"/>
      <c r="E21" s="448"/>
      <c r="F21" s="269"/>
      <c r="G21" s="449">
        <f>D21*F21</f>
        <v>0</v>
      </c>
      <c r="H21" s="129"/>
      <c r="I21" s="847"/>
      <c r="J21" s="28"/>
      <c r="K21" s="136"/>
      <c r="L21" s="136"/>
      <c r="M21" s="136"/>
      <c r="N21" s="118">
        <f>K21*L21*M21</f>
        <v>0</v>
      </c>
      <c r="O21" s="151"/>
    </row>
    <row r="22" spans="2:23" ht="15" customHeight="1" thickBot="1" x14ac:dyDescent="0.2">
      <c r="B22" s="847"/>
      <c r="C22" s="269"/>
      <c r="D22" s="269"/>
      <c r="E22" s="448"/>
      <c r="F22" s="269"/>
      <c r="G22" s="449">
        <f>D22*F22</f>
        <v>0</v>
      </c>
      <c r="H22" s="129"/>
      <c r="I22" s="847"/>
      <c r="J22" s="28"/>
      <c r="K22" s="136"/>
      <c r="L22" s="136"/>
      <c r="M22" s="136"/>
      <c r="N22" s="118">
        <f>K22*L22*M22</f>
        <v>0</v>
      </c>
      <c r="O22" s="151"/>
      <c r="P22" s="141" t="s">
        <v>177</v>
      </c>
    </row>
    <row r="23" spans="2:23" ht="15" customHeight="1" thickBot="1" x14ac:dyDescent="0.2">
      <c r="B23" s="847"/>
      <c r="C23" s="269"/>
      <c r="D23" s="269"/>
      <c r="E23" s="448"/>
      <c r="F23" s="269"/>
      <c r="G23" s="449">
        <f>D23*F23</f>
        <v>0</v>
      </c>
      <c r="H23" s="129"/>
      <c r="I23" s="999"/>
      <c r="J23" s="214" t="s">
        <v>183</v>
      </c>
      <c r="K23" s="137">
        <f>SUM(K20:K22)</f>
        <v>0</v>
      </c>
      <c r="L23" s="138">
        <f>SUM(L20:L22)</f>
        <v>0</v>
      </c>
      <c r="M23" s="139"/>
      <c r="N23" s="132">
        <f>SUM(N20:N22)</f>
        <v>0</v>
      </c>
      <c r="O23" s="151"/>
      <c r="P23" s="210" t="s">
        <v>142</v>
      </c>
      <c r="Q23" s="211" t="s">
        <v>137</v>
      </c>
      <c r="R23" s="211" t="s">
        <v>138</v>
      </c>
      <c r="S23" s="211" t="s">
        <v>184</v>
      </c>
      <c r="T23" s="211" t="s">
        <v>140</v>
      </c>
      <c r="U23" s="257" t="s">
        <v>220</v>
      </c>
      <c r="V23" s="212" t="s">
        <v>141</v>
      </c>
    </row>
    <row r="24" spans="2:23" ht="15" customHeight="1" thickTop="1" thickBot="1" x14ac:dyDescent="0.2">
      <c r="B24" s="998"/>
      <c r="C24" s="124" t="s">
        <v>112</v>
      </c>
      <c r="D24" s="125"/>
      <c r="E24" s="125"/>
      <c r="F24" s="131"/>
      <c r="G24" s="126">
        <f>SUM(G21:G23)</f>
        <v>0</v>
      </c>
      <c r="I24" s="997" t="s">
        <v>224</v>
      </c>
      <c r="J24" s="28"/>
      <c r="K24" s="136"/>
      <c r="L24" s="136"/>
      <c r="M24" s="136"/>
      <c r="N24" s="118">
        <f>K24*L24*M24</f>
        <v>0</v>
      </c>
      <c r="O24" s="151"/>
      <c r="P24" s="213" t="s">
        <v>309</v>
      </c>
      <c r="Q24" s="510">
        <v>1.5</v>
      </c>
      <c r="R24" s="511" t="s">
        <v>317</v>
      </c>
      <c r="S24" s="179">
        <v>300000</v>
      </c>
      <c r="T24" s="179">
        <v>5</v>
      </c>
      <c r="U24" s="506">
        <v>190</v>
      </c>
      <c r="V24" s="512">
        <f t="shared" ref="V24:V29" si="0">Q24*S24/T24/U24*10</f>
        <v>4736.8421052631575</v>
      </c>
      <c r="W24" s="141"/>
    </row>
    <row r="25" spans="2:23" ht="15" customHeight="1" x14ac:dyDescent="0.15">
      <c r="H25" s="130"/>
      <c r="I25" s="847"/>
      <c r="J25" s="28"/>
      <c r="K25" s="136"/>
      <c r="L25" s="136"/>
      <c r="M25" s="136"/>
      <c r="N25" s="118">
        <f>K25*L25*M25</f>
        <v>0</v>
      </c>
      <c r="O25" s="151"/>
      <c r="P25" s="213" t="s">
        <v>310</v>
      </c>
      <c r="Q25" s="350">
        <v>10</v>
      </c>
      <c r="R25" s="258" t="s">
        <v>221</v>
      </c>
      <c r="S25" s="114">
        <v>950</v>
      </c>
      <c r="T25" s="114">
        <v>5</v>
      </c>
      <c r="U25" s="535">
        <v>190</v>
      </c>
      <c r="V25" s="144">
        <f t="shared" si="0"/>
        <v>100</v>
      </c>
    </row>
    <row r="26" spans="2:23" ht="15" customHeight="1" thickBot="1" x14ac:dyDescent="0.2">
      <c r="B26" s="5" t="s">
        <v>404</v>
      </c>
      <c r="C26" s="5"/>
      <c r="D26" s="31"/>
      <c r="E26" s="5"/>
      <c r="F26" s="31"/>
      <c r="G26" s="32"/>
      <c r="H26" s="128"/>
      <c r="I26" s="847"/>
      <c r="J26" s="28"/>
      <c r="K26" s="136"/>
      <c r="L26" s="136"/>
      <c r="M26" s="136"/>
      <c r="N26" s="118">
        <f>K26*L26*M26</f>
        <v>0</v>
      </c>
      <c r="O26" s="151"/>
      <c r="P26" s="213" t="s">
        <v>311</v>
      </c>
      <c r="Q26" s="350">
        <v>1</v>
      </c>
      <c r="R26" s="258" t="s">
        <v>73</v>
      </c>
      <c r="S26" s="114">
        <v>73500</v>
      </c>
      <c r="T26" s="114">
        <v>7</v>
      </c>
      <c r="U26" s="535">
        <v>190</v>
      </c>
      <c r="V26" s="144">
        <f t="shared" si="0"/>
        <v>552.63157894736844</v>
      </c>
    </row>
    <row r="27" spans="2:23" ht="15" customHeight="1" thickBot="1" x14ac:dyDescent="0.2">
      <c r="B27" s="445" t="s">
        <v>65</v>
      </c>
      <c r="C27" s="446" t="s">
        <v>102</v>
      </c>
      <c r="D27" s="446" t="s">
        <v>103</v>
      </c>
      <c r="E27" s="446" t="s">
        <v>104</v>
      </c>
      <c r="F27" s="446" t="s">
        <v>21</v>
      </c>
      <c r="G27" s="447" t="s">
        <v>105</v>
      </c>
      <c r="H27" s="129"/>
      <c r="I27" s="999"/>
      <c r="J27" s="214" t="s">
        <v>181</v>
      </c>
      <c r="K27" s="137">
        <f>SUM(K24:K26)</f>
        <v>0</v>
      </c>
      <c r="L27" s="138">
        <f>SUM(L24:L26)</f>
        <v>0</v>
      </c>
      <c r="M27" s="139"/>
      <c r="N27" s="132">
        <f>SUM(N24:N26)</f>
        <v>0</v>
      </c>
      <c r="O27" s="151"/>
      <c r="P27" s="213" t="s">
        <v>312</v>
      </c>
      <c r="Q27" s="114">
        <v>1</v>
      </c>
      <c r="R27" s="258" t="s">
        <v>315</v>
      </c>
      <c r="S27" s="114">
        <v>159000</v>
      </c>
      <c r="T27" s="114">
        <v>5</v>
      </c>
      <c r="U27" s="535">
        <v>190</v>
      </c>
      <c r="V27" s="144">
        <f t="shared" si="0"/>
        <v>1673.6842105263158</v>
      </c>
    </row>
    <row r="28" spans="2:23" ht="15" customHeight="1" thickTop="1" x14ac:dyDescent="0.15">
      <c r="B28" s="846" t="s">
        <v>27</v>
      </c>
      <c r="C28" s="269" t="s">
        <v>495</v>
      </c>
      <c r="D28" s="269">
        <v>2</v>
      </c>
      <c r="E28" s="448" t="s">
        <v>107</v>
      </c>
      <c r="F28" s="269">
        <v>2234</v>
      </c>
      <c r="G28" s="117">
        <f t="shared" ref="G28:G37" si="1">D28*F28</f>
        <v>4468</v>
      </c>
      <c r="H28" s="129"/>
      <c r="I28" s="997" t="s">
        <v>342</v>
      </c>
      <c r="J28" s="42"/>
      <c r="K28" s="505"/>
      <c r="L28" s="505"/>
      <c r="M28" s="505"/>
      <c r="N28" s="502"/>
      <c r="O28" s="151"/>
      <c r="P28" s="213" t="s">
        <v>313</v>
      </c>
      <c r="Q28" s="350">
        <v>1</v>
      </c>
      <c r="R28" s="149" t="s">
        <v>316</v>
      </c>
      <c r="S28" s="114">
        <v>1800</v>
      </c>
      <c r="T28" s="114">
        <v>3</v>
      </c>
      <c r="U28" s="535">
        <v>190</v>
      </c>
      <c r="V28" s="144">
        <f t="shared" si="0"/>
        <v>31.578947368421055</v>
      </c>
    </row>
    <row r="29" spans="2:23" ht="15" customHeight="1" x14ac:dyDescent="0.15">
      <c r="B29" s="847"/>
      <c r="C29" s="269" t="s">
        <v>493</v>
      </c>
      <c r="D29" s="269">
        <v>4</v>
      </c>
      <c r="E29" s="448" t="s">
        <v>107</v>
      </c>
      <c r="F29" s="269">
        <v>955</v>
      </c>
      <c r="G29" s="449">
        <f t="shared" si="1"/>
        <v>3820</v>
      </c>
      <c r="H29" s="129"/>
      <c r="I29" s="847"/>
      <c r="J29" s="28"/>
      <c r="K29" s="136"/>
      <c r="L29" s="136"/>
      <c r="M29" s="136"/>
      <c r="N29" s="118">
        <f>K29*L29*M29</f>
        <v>0</v>
      </c>
      <c r="O29" s="30"/>
      <c r="P29" s="213" t="s">
        <v>314</v>
      </c>
      <c r="Q29" s="350">
        <v>1</v>
      </c>
      <c r="R29" s="149" t="s">
        <v>316</v>
      </c>
      <c r="S29" s="114">
        <v>3600</v>
      </c>
      <c r="T29" s="114">
        <v>3</v>
      </c>
      <c r="U29" s="535">
        <v>190</v>
      </c>
      <c r="V29" s="144">
        <f t="shared" si="0"/>
        <v>63.15789473684211</v>
      </c>
    </row>
    <row r="30" spans="2:23" ht="15" customHeight="1" x14ac:dyDescent="0.15">
      <c r="B30" s="847"/>
      <c r="C30" s="269" t="s">
        <v>496</v>
      </c>
      <c r="D30" s="236">
        <v>0.4</v>
      </c>
      <c r="E30" s="448" t="s">
        <v>107</v>
      </c>
      <c r="F30" s="269">
        <v>1629</v>
      </c>
      <c r="G30" s="449">
        <f t="shared" si="1"/>
        <v>651.6</v>
      </c>
      <c r="H30" s="129"/>
      <c r="I30" s="847"/>
      <c r="J30" s="28"/>
      <c r="K30" s="136"/>
      <c r="L30" s="136"/>
      <c r="M30" s="136"/>
      <c r="N30" s="118">
        <f>K30*L30*M30</f>
        <v>0</v>
      </c>
      <c r="P30" s="213"/>
      <c r="Q30" s="114"/>
      <c r="R30" s="149"/>
      <c r="S30" s="114"/>
      <c r="T30" s="114"/>
      <c r="U30" s="115"/>
      <c r="V30" s="144"/>
    </row>
    <row r="31" spans="2:23" ht="15" customHeight="1" thickBot="1" x14ac:dyDescent="0.2">
      <c r="B31" s="847"/>
      <c r="C31" s="269" t="s">
        <v>497</v>
      </c>
      <c r="D31" s="236">
        <v>0.5</v>
      </c>
      <c r="E31" s="448" t="s">
        <v>107</v>
      </c>
      <c r="F31" s="269">
        <v>2067</v>
      </c>
      <c r="G31" s="449">
        <f t="shared" si="1"/>
        <v>1033.5</v>
      </c>
      <c r="H31" s="129"/>
      <c r="I31" s="998"/>
      <c r="J31" s="215" t="s">
        <v>185</v>
      </c>
      <c r="K31" s="140">
        <f>SUM(K28:K30)</f>
        <v>0</v>
      </c>
      <c r="L31" s="142">
        <f>SUM(L28:L30)</f>
        <v>0</v>
      </c>
      <c r="M31" s="143"/>
      <c r="N31" s="134">
        <f>SUM(N28:N30)</f>
        <v>0</v>
      </c>
      <c r="P31" s="213"/>
      <c r="Q31" s="114"/>
      <c r="R31" s="149"/>
      <c r="S31" s="114"/>
      <c r="T31" s="114"/>
      <c r="U31" s="115"/>
      <c r="V31" s="144"/>
    </row>
    <row r="32" spans="2:23" ht="15" customHeight="1" thickBot="1" x14ac:dyDescent="0.2">
      <c r="B32" s="847"/>
      <c r="C32" s="269" t="s">
        <v>498</v>
      </c>
      <c r="D32" s="236">
        <v>0.4</v>
      </c>
      <c r="E32" s="448" t="s">
        <v>107</v>
      </c>
      <c r="F32" s="269">
        <v>3922</v>
      </c>
      <c r="G32" s="449">
        <f t="shared" si="1"/>
        <v>1568.8000000000002</v>
      </c>
      <c r="H32" s="129"/>
      <c r="I32" s="109"/>
      <c r="J32" s="109"/>
      <c r="K32" s="109"/>
      <c r="L32" s="109"/>
      <c r="M32" s="109"/>
      <c r="N32" s="109"/>
      <c r="P32" s="410" t="s">
        <v>371</v>
      </c>
      <c r="Q32" s="411"/>
      <c r="R32" s="411"/>
      <c r="S32" s="411"/>
      <c r="T32" s="411"/>
      <c r="U32" s="412"/>
      <c r="V32" s="413">
        <f>SUM(V24:V31)</f>
        <v>7157.894736842105</v>
      </c>
    </row>
    <row r="33" spans="2:22" ht="15" customHeight="1" thickBot="1" x14ac:dyDescent="0.2">
      <c r="B33" s="847"/>
      <c r="C33" s="269"/>
      <c r="D33" s="269"/>
      <c r="E33" s="448"/>
      <c r="F33" s="269"/>
      <c r="G33" s="449">
        <f t="shared" si="1"/>
        <v>0</v>
      </c>
      <c r="H33" s="129"/>
      <c r="I33" s="103" t="s">
        <v>175</v>
      </c>
      <c r="J33" s="96"/>
      <c r="K33" s="96"/>
      <c r="L33" s="96"/>
      <c r="M33" s="96"/>
      <c r="P33" s="414" t="s">
        <v>372</v>
      </c>
      <c r="Q33" s="415"/>
      <c r="R33" s="416"/>
      <c r="S33" s="415"/>
      <c r="T33" s="415"/>
      <c r="U33" s="415"/>
      <c r="V33" s="417">
        <f>SUM(V25:V29)</f>
        <v>2421.0526315789475</v>
      </c>
    </row>
    <row r="34" spans="2:22" ht="15" customHeight="1" x14ac:dyDescent="0.15">
      <c r="B34" s="847"/>
      <c r="C34" s="269"/>
      <c r="D34" s="269"/>
      <c r="E34" s="448"/>
      <c r="F34" s="269"/>
      <c r="G34" s="449">
        <f t="shared" si="1"/>
        <v>0</v>
      </c>
      <c r="H34" s="129"/>
      <c r="I34" s="197" t="s">
        <v>163</v>
      </c>
      <c r="J34" s="198" t="s">
        <v>3</v>
      </c>
      <c r="K34" s="989" t="s">
        <v>164</v>
      </c>
      <c r="L34" s="990"/>
      <c r="M34" s="259" t="s">
        <v>220</v>
      </c>
      <c r="N34" s="216" t="s">
        <v>186</v>
      </c>
    </row>
    <row r="35" spans="2:22" ht="15" customHeight="1" thickBot="1" x14ac:dyDescent="0.2">
      <c r="B35" s="847"/>
      <c r="C35" s="269"/>
      <c r="D35" s="269"/>
      <c r="E35" s="448"/>
      <c r="F35" s="269"/>
      <c r="G35" s="449">
        <f t="shared" si="1"/>
        <v>0</v>
      </c>
      <c r="H35" s="129"/>
      <c r="I35" s="975" t="s">
        <v>0</v>
      </c>
      <c r="J35" s="127" t="s">
        <v>307</v>
      </c>
      <c r="K35" s="987">
        <f>'６　固定資本装備と減価償却費'!G5</f>
        <v>2970000</v>
      </c>
      <c r="L35" s="987"/>
      <c r="M35" s="535">
        <v>190</v>
      </c>
      <c r="N35" s="208">
        <f>+K35/M35*10*0.3*0.014</f>
        <v>656.52631578947364</v>
      </c>
      <c r="P35" s="103" t="s">
        <v>169</v>
      </c>
      <c r="Q35" s="96"/>
      <c r="R35" s="96"/>
      <c r="S35" s="96"/>
      <c r="T35" s="96"/>
    </row>
    <row r="36" spans="2:22" ht="15" customHeight="1" x14ac:dyDescent="0.15">
      <c r="B36" s="847"/>
      <c r="C36" s="269"/>
      <c r="D36" s="269"/>
      <c r="E36" s="448"/>
      <c r="F36" s="269"/>
      <c r="G36" s="449">
        <f t="shared" si="1"/>
        <v>0</v>
      </c>
      <c r="H36" s="129"/>
      <c r="I36" s="993"/>
      <c r="J36" s="127" t="s">
        <v>308</v>
      </c>
      <c r="K36" s="987">
        <f>'６　固定資本装備と減価償却費'!G6</f>
        <v>2970000</v>
      </c>
      <c r="L36" s="987"/>
      <c r="M36" s="535">
        <v>190</v>
      </c>
      <c r="N36" s="208">
        <f>+K36/M36*10*0.3*0.014</f>
        <v>656.52631578947364</v>
      </c>
      <c r="P36" s="197" t="s">
        <v>161</v>
      </c>
      <c r="Q36" s="972" t="s">
        <v>170</v>
      </c>
      <c r="R36" s="972"/>
      <c r="S36" s="515" t="s">
        <v>173</v>
      </c>
      <c r="T36" s="515" t="s">
        <v>172</v>
      </c>
      <c r="U36" s="516" t="s">
        <v>220</v>
      </c>
      <c r="V36" s="517" t="s">
        <v>186</v>
      </c>
    </row>
    <row r="37" spans="2:22" ht="15" customHeight="1" x14ac:dyDescent="0.15">
      <c r="B37" s="847"/>
      <c r="C37" s="269"/>
      <c r="D37" s="269"/>
      <c r="E37" s="448"/>
      <c r="F37" s="269"/>
      <c r="G37" s="449">
        <f t="shared" si="1"/>
        <v>0</v>
      </c>
      <c r="H37" s="129"/>
      <c r="I37" s="993"/>
      <c r="J37" s="127"/>
      <c r="K37" s="987"/>
      <c r="L37" s="987"/>
      <c r="M37" s="514"/>
      <c r="N37" s="208"/>
      <c r="O37" s="141"/>
      <c r="P37" s="1019" t="s">
        <v>171</v>
      </c>
      <c r="Q37" s="202" t="s">
        <v>441</v>
      </c>
      <c r="R37" s="518" t="s">
        <v>442</v>
      </c>
      <c r="S37" s="519">
        <f>17000*30/10</f>
        <v>51000</v>
      </c>
      <c r="T37" s="520">
        <v>1</v>
      </c>
      <c r="U37" s="530">
        <v>190</v>
      </c>
      <c r="V37" s="208">
        <f>S37/U37*10</f>
        <v>2684.2105263157896</v>
      </c>
    </row>
    <row r="38" spans="2:22" ht="15" customHeight="1" thickBot="1" x14ac:dyDescent="0.2">
      <c r="B38" s="999"/>
      <c r="C38" s="119" t="s">
        <v>109</v>
      </c>
      <c r="D38" s="119"/>
      <c r="E38" s="119"/>
      <c r="F38" s="119"/>
      <c r="G38" s="120">
        <f>SUM(G28:G37)</f>
        <v>11541.900000000001</v>
      </c>
      <c r="H38" s="129"/>
      <c r="I38" s="993"/>
      <c r="J38" s="127"/>
      <c r="K38" s="987"/>
      <c r="L38" s="987"/>
      <c r="M38" s="514"/>
      <c r="N38" s="208"/>
      <c r="O38" s="141"/>
      <c r="P38" s="1017"/>
      <c r="Q38" s="202"/>
      <c r="R38" s="521"/>
      <c r="S38" s="519"/>
      <c r="T38" s="520"/>
      <c r="U38" s="519"/>
      <c r="V38" s="208"/>
    </row>
    <row r="39" spans="2:22" ht="15" customHeight="1" thickTop="1" x14ac:dyDescent="0.15">
      <c r="B39" s="997" t="s">
        <v>129</v>
      </c>
      <c r="C39" s="269" t="s">
        <v>495</v>
      </c>
      <c r="D39" s="269">
        <v>2</v>
      </c>
      <c r="E39" s="448" t="s">
        <v>107</v>
      </c>
      <c r="F39" s="269">
        <v>3163</v>
      </c>
      <c r="G39" s="449">
        <f>D39*F39</f>
        <v>6326</v>
      </c>
      <c r="H39" s="129"/>
      <c r="I39" s="993"/>
      <c r="J39" s="127"/>
      <c r="K39" s="987"/>
      <c r="L39" s="987"/>
      <c r="M39" s="514"/>
      <c r="N39" s="208"/>
      <c r="O39" s="141"/>
      <c r="P39" s="1017"/>
      <c r="Q39" s="202"/>
      <c r="R39" s="521"/>
      <c r="S39" s="519"/>
      <c r="T39" s="520"/>
      <c r="U39" s="519"/>
      <c r="V39" s="208"/>
    </row>
    <row r="40" spans="2:22" ht="15" customHeight="1" x14ac:dyDescent="0.15">
      <c r="B40" s="847"/>
      <c r="C40" s="269" t="s">
        <v>499</v>
      </c>
      <c r="D40" s="236">
        <v>0.4</v>
      </c>
      <c r="E40" s="448" t="s">
        <v>107</v>
      </c>
      <c r="F40" s="269">
        <v>3795</v>
      </c>
      <c r="G40" s="449">
        <f>D40*F40</f>
        <v>1518</v>
      </c>
      <c r="H40" s="129"/>
      <c r="I40" s="993"/>
      <c r="J40" s="127"/>
      <c r="K40" s="987"/>
      <c r="L40" s="987"/>
      <c r="M40" s="514"/>
      <c r="N40" s="208"/>
      <c r="O40" s="141"/>
      <c r="P40" s="1017"/>
      <c r="Q40" s="202"/>
      <c r="R40" s="521"/>
      <c r="S40" s="519"/>
      <c r="T40" s="520"/>
      <c r="U40" s="519"/>
      <c r="V40" s="208"/>
    </row>
    <row r="41" spans="2:22" ht="15" customHeight="1" x14ac:dyDescent="0.15">
      <c r="B41" s="847"/>
      <c r="C41" s="269" t="s">
        <v>500</v>
      </c>
      <c r="D41" s="236">
        <v>0.4</v>
      </c>
      <c r="E41" s="448" t="s">
        <v>107</v>
      </c>
      <c r="F41" s="269">
        <v>3830</v>
      </c>
      <c r="G41" s="449">
        <f t="shared" ref="G41:G47" si="2">D41*F41</f>
        <v>1532</v>
      </c>
      <c r="H41" s="129"/>
      <c r="I41" s="993"/>
      <c r="J41" s="127" t="s">
        <v>162</v>
      </c>
      <c r="K41" s="987">
        <f>380*115/10</f>
        <v>4370</v>
      </c>
      <c r="L41" s="987"/>
      <c r="M41" s="535">
        <v>190</v>
      </c>
      <c r="N41" s="208">
        <f>K41/M41*10</f>
        <v>230</v>
      </c>
      <c r="O41" s="141"/>
      <c r="P41" s="1017"/>
      <c r="Q41" s="202"/>
      <c r="R41" s="521"/>
      <c r="S41" s="519"/>
      <c r="T41" s="520"/>
      <c r="U41" s="519"/>
      <c r="V41" s="208"/>
    </row>
    <row r="42" spans="2:22" ht="15" customHeight="1" thickBot="1" x14ac:dyDescent="0.2">
      <c r="B42" s="847"/>
      <c r="C42" s="269" t="s">
        <v>497</v>
      </c>
      <c r="D42" s="236">
        <v>0.2</v>
      </c>
      <c r="E42" s="448" t="s">
        <v>107</v>
      </c>
      <c r="F42" s="269">
        <v>4331</v>
      </c>
      <c r="G42" s="449">
        <f t="shared" si="2"/>
        <v>866.2</v>
      </c>
      <c r="H42" s="129"/>
      <c r="I42" s="994"/>
      <c r="J42" s="199" t="s">
        <v>110</v>
      </c>
      <c r="K42" s="984"/>
      <c r="L42" s="985"/>
      <c r="M42" s="200"/>
      <c r="N42" s="205">
        <f>SUM(N35:N41)</f>
        <v>1543.0526315789473</v>
      </c>
      <c r="O42" s="141"/>
      <c r="P42" s="1017"/>
      <c r="Q42" s="202"/>
      <c r="R42" s="521"/>
      <c r="S42" s="519"/>
      <c r="T42" s="520"/>
      <c r="U42" s="519"/>
      <c r="V42" s="208"/>
    </row>
    <row r="43" spans="2:22" ht="15" customHeight="1" thickTop="1" thickBot="1" x14ac:dyDescent="0.2">
      <c r="B43" s="847"/>
      <c r="C43" s="269" t="s">
        <v>501</v>
      </c>
      <c r="D43" s="236">
        <v>0.4</v>
      </c>
      <c r="E43" s="448" t="s">
        <v>107</v>
      </c>
      <c r="F43" s="269">
        <v>5564</v>
      </c>
      <c r="G43" s="449">
        <f t="shared" si="2"/>
        <v>2225.6</v>
      </c>
      <c r="H43" s="129"/>
      <c r="I43" s="973" t="s">
        <v>165</v>
      </c>
      <c r="J43" s="201" t="s">
        <v>178</v>
      </c>
      <c r="K43" s="986">
        <v>4100</v>
      </c>
      <c r="L43" s="986"/>
      <c r="M43" s="535">
        <v>190</v>
      </c>
      <c r="N43" s="217">
        <f>K43/M43*10</f>
        <v>215.78947368421052</v>
      </c>
      <c r="O43" s="141"/>
      <c r="P43" s="1020"/>
      <c r="Q43" s="522" t="s">
        <v>174</v>
      </c>
      <c r="R43" s="523"/>
      <c r="S43" s="523"/>
      <c r="T43" s="523"/>
      <c r="U43" s="523"/>
      <c r="V43" s="524">
        <f>SUM(V37:V42)</f>
        <v>2684.2105263157896</v>
      </c>
    </row>
    <row r="44" spans="2:22" ht="15" customHeight="1" thickTop="1" x14ac:dyDescent="0.15">
      <c r="B44" s="847"/>
      <c r="C44" s="269"/>
      <c r="D44" s="269"/>
      <c r="E44" s="448"/>
      <c r="F44" s="269"/>
      <c r="G44" s="449">
        <f t="shared" si="2"/>
        <v>0</v>
      </c>
      <c r="H44" s="129"/>
      <c r="I44" s="974"/>
      <c r="J44" s="202"/>
      <c r="K44" s="987"/>
      <c r="L44" s="987"/>
      <c r="M44" s="514"/>
      <c r="N44" s="208"/>
      <c r="O44" s="141"/>
      <c r="P44" s="1016" t="s">
        <v>179</v>
      </c>
      <c r="Q44" s="1013" t="s">
        <v>187</v>
      </c>
      <c r="R44" s="518" t="s">
        <v>178</v>
      </c>
      <c r="S44" s="202">
        <v>15600</v>
      </c>
      <c r="T44" s="520">
        <v>1</v>
      </c>
      <c r="U44" s="535">
        <v>190</v>
      </c>
      <c r="V44" s="208">
        <v>742.85714285714289</v>
      </c>
    </row>
    <row r="45" spans="2:22" ht="15" customHeight="1" x14ac:dyDescent="0.15">
      <c r="B45" s="847"/>
      <c r="C45" s="269"/>
      <c r="D45" s="269"/>
      <c r="E45" s="448"/>
      <c r="F45" s="269"/>
      <c r="G45" s="449">
        <f t="shared" si="2"/>
        <v>0</v>
      </c>
      <c r="H45" s="129"/>
      <c r="I45" s="974"/>
      <c r="J45" s="127"/>
      <c r="K45" s="987"/>
      <c r="L45" s="987"/>
      <c r="M45" s="514"/>
      <c r="N45" s="208"/>
      <c r="O45" s="141"/>
      <c r="P45" s="1017"/>
      <c r="Q45" s="1014"/>
      <c r="R45" s="518"/>
      <c r="S45" s="202"/>
      <c r="T45" s="520"/>
      <c r="U45" s="202"/>
      <c r="V45" s="208"/>
    </row>
    <row r="46" spans="2:22" ht="15" customHeight="1" thickBot="1" x14ac:dyDescent="0.2">
      <c r="B46" s="847"/>
      <c r="C46" s="269"/>
      <c r="D46" s="269"/>
      <c r="E46" s="269"/>
      <c r="F46" s="269"/>
      <c r="G46" s="449">
        <f t="shared" si="2"/>
        <v>0</v>
      </c>
      <c r="H46" s="129"/>
      <c r="I46" s="988"/>
      <c r="J46" s="199" t="s">
        <v>110</v>
      </c>
      <c r="K46" s="984"/>
      <c r="L46" s="985"/>
      <c r="M46" s="200"/>
      <c r="N46" s="205">
        <f>SUM(N43:N45)</f>
        <v>215.78947368421052</v>
      </c>
      <c r="O46" s="141"/>
      <c r="P46" s="1017"/>
      <c r="Q46" s="1014"/>
      <c r="R46" s="518"/>
      <c r="S46" s="202"/>
      <c r="T46" s="202"/>
      <c r="U46" s="127"/>
      <c r="V46" s="525"/>
    </row>
    <row r="47" spans="2:22" ht="15" customHeight="1" thickTop="1" x14ac:dyDescent="0.15">
      <c r="B47" s="847"/>
      <c r="C47" s="269"/>
      <c r="D47" s="269"/>
      <c r="E47" s="269"/>
      <c r="F47" s="269"/>
      <c r="G47" s="449">
        <f t="shared" si="2"/>
        <v>0</v>
      </c>
      <c r="H47" s="129"/>
      <c r="I47" s="973" t="s">
        <v>166</v>
      </c>
      <c r="J47" s="201"/>
      <c r="K47" s="986"/>
      <c r="L47" s="986"/>
      <c r="M47" s="513"/>
      <c r="N47" s="217"/>
      <c r="O47" s="141"/>
      <c r="P47" s="1017"/>
      <c r="Q47" s="1014"/>
      <c r="R47" s="518"/>
      <c r="S47" s="202"/>
      <c r="T47" s="520"/>
      <c r="U47" s="202"/>
      <c r="V47" s="208"/>
    </row>
    <row r="48" spans="2:22" ht="15" customHeight="1" x14ac:dyDescent="0.15">
      <c r="B48" s="847"/>
      <c r="C48" s="269"/>
      <c r="D48" s="269"/>
      <c r="E48" s="269"/>
      <c r="F48" s="269"/>
      <c r="G48" s="449">
        <f>D48*F48</f>
        <v>0</v>
      </c>
      <c r="H48" s="129"/>
      <c r="I48" s="974"/>
      <c r="J48" s="202"/>
      <c r="K48" s="987"/>
      <c r="L48" s="987"/>
      <c r="M48" s="514"/>
      <c r="N48" s="208"/>
      <c r="O48" s="141"/>
      <c r="P48" s="1017"/>
      <c r="Q48" s="1015"/>
      <c r="R48" s="518"/>
      <c r="S48" s="202"/>
      <c r="T48" s="202"/>
      <c r="U48" s="127"/>
      <c r="V48" s="525"/>
    </row>
    <row r="49" spans="2:22" ht="15" customHeight="1" thickBot="1" x14ac:dyDescent="0.2">
      <c r="B49" s="999"/>
      <c r="C49" s="121" t="s">
        <v>110</v>
      </c>
      <c r="D49" s="122"/>
      <c r="E49" s="122"/>
      <c r="F49" s="122"/>
      <c r="G49" s="123">
        <f>SUM(G39:G48)</f>
        <v>12467.800000000001</v>
      </c>
      <c r="H49" s="129"/>
      <c r="I49" s="974"/>
      <c r="J49" s="127"/>
      <c r="K49" s="987"/>
      <c r="L49" s="987"/>
      <c r="M49" s="514"/>
      <c r="N49" s="208"/>
      <c r="O49" s="141"/>
      <c r="P49" s="1017"/>
      <c r="Q49" s="522" t="s">
        <v>174</v>
      </c>
      <c r="R49" s="523"/>
      <c r="S49" s="523"/>
      <c r="T49" s="523"/>
      <c r="U49" s="523"/>
      <c r="V49" s="524">
        <f>SUM(V44:V48)</f>
        <v>742.85714285714289</v>
      </c>
    </row>
    <row r="50" spans="2:22" ht="15" customHeight="1" thickTop="1" thickBot="1" x14ac:dyDescent="0.2">
      <c r="B50" s="997" t="s">
        <v>339</v>
      </c>
      <c r="C50" s="269" t="s">
        <v>495</v>
      </c>
      <c r="D50" s="236">
        <v>2.5</v>
      </c>
      <c r="E50" s="448" t="s">
        <v>107</v>
      </c>
      <c r="F50" s="269">
        <v>14966</v>
      </c>
      <c r="G50" s="449">
        <f>D50*F50</f>
        <v>37415</v>
      </c>
      <c r="H50" s="129"/>
      <c r="I50" s="988"/>
      <c r="J50" s="199" t="s">
        <v>110</v>
      </c>
      <c r="K50" s="984"/>
      <c r="L50" s="985"/>
      <c r="M50" s="200"/>
      <c r="N50" s="205">
        <f>SUM(N47:N49)</f>
        <v>0</v>
      </c>
      <c r="O50" s="141"/>
      <c r="P50" s="1017"/>
      <c r="Q50" s="1013" t="s">
        <v>188</v>
      </c>
      <c r="R50" s="518" t="s">
        <v>178</v>
      </c>
      <c r="S50" s="202">
        <v>25000</v>
      </c>
      <c r="T50" s="520">
        <v>1</v>
      </c>
      <c r="U50" s="535">
        <v>190</v>
      </c>
      <c r="V50" s="208">
        <v>1190.4761904761906</v>
      </c>
    </row>
    <row r="51" spans="2:22" ht="15" customHeight="1" thickTop="1" x14ac:dyDescent="0.15">
      <c r="B51" s="847"/>
      <c r="C51" s="269"/>
      <c r="D51" s="269"/>
      <c r="E51" s="269"/>
      <c r="F51" s="269"/>
      <c r="G51" s="449">
        <f>D51*F51</f>
        <v>0</v>
      </c>
      <c r="H51" s="129"/>
      <c r="I51" s="973" t="s">
        <v>167</v>
      </c>
      <c r="J51" s="201" t="s">
        <v>41</v>
      </c>
      <c r="K51" s="976">
        <v>2400</v>
      </c>
      <c r="L51" s="977"/>
      <c r="M51" s="535">
        <v>190</v>
      </c>
      <c r="N51" s="526">
        <f>+K51/M51*10</f>
        <v>126.31578947368422</v>
      </c>
      <c r="O51" s="141"/>
      <c r="P51" s="1017"/>
      <c r="Q51" s="1014"/>
      <c r="R51" s="518"/>
      <c r="S51" s="202"/>
      <c r="T51" s="520"/>
      <c r="U51" s="202"/>
      <c r="V51" s="208"/>
    </row>
    <row r="52" spans="2:22" ht="15" customHeight="1" x14ac:dyDescent="0.15">
      <c r="B52" s="847"/>
      <c r="C52" s="269"/>
      <c r="D52" s="269"/>
      <c r="E52" s="269"/>
      <c r="F52" s="269"/>
      <c r="G52" s="449">
        <f>D52*F52</f>
        <v>0</v>
      </c>
      <c r="H52" s="129"/>
      <c r="I52" s="974"/>
      <c r="J52" s="202" t="s">
        <v>178</v>
      </c>
      <c r="K52" s="978">
        <v>5000</v>
      </c>
      <c r="L52" s="979"/>
      <c r="M52" s="535">
        <v>190</v>
      </c>
      <c r="N52" s="208">
        <f>K52/M52*10</f>
        <v>263.15789473684208</v>
      </c>
      <c r="O52" s="141"/>
      <c r="P52" s="1017"/>
      <c r="Q52" s="1014"/>
      <c r="R52" s="518"/>
      <c r="S52" s="202"/>
      <c r="T52" s="202"/>
      <c r="U52" s="127"/>
      <c r="V52" s="525"/>
    </row>
    <row r="53" spans="2:22" ht="14.25" thickBot="1" x14ac:dyDescent="0.2">
      <c r="B53" s="999"/>
      <c r="C53" s="121" t="s">
        <v>110</v>
      </c>
      <c r="D53" s="122"/>
      <c r="E53" s="122"/>
      <c r="F53" s="122"/>
      <c r="G53" s="123">
        <f>SUM(G50:G52)</f>
        <v>37415</v>
      </c>
      <c r="I53" s="974"/>
      <c r="J53" s="202"/>
      <c r="K53" s="978"/>
      <c r="L53" s="979"/>
      <c r="M53" s="209"/>
      <c r="N53" s="208"/>
      <c r="O53" s="141"/>
      <c r="P53" s="1017"/>
      <c r="Q53" s="1014"/>
      <c r="R53" s="518"/>
      <c r="S53" s="202"/>
      <c r="T53" s="520"/>
      <c r="U53" s="202"/>
      <c r="V53" s="208"/>
    </row>
    <row r="54" spans="2:22" ht="14.25" customHeight="1" thickTop="1" x14ac:dyDescent="0.15">
      <c r="B54" s="997" t="s">
        <v>130</v>
      </c>
      <c r="C54" s="269" t="s">
        <v>495</v>
      </c>
      <c r="D54" s="236">
        <v>0.2</v>
      </c>
      <c r="E54" s="448" t="s">
        <v>111</v>
      </c>
      <c r="F54" s="269">
        <v>1211</v>
      </c>
      <c r="G54" s="449">
        <f>D54*F54</f>
        <v>242.20000000000002</v>
      </c>
      <c r="I54" s="974"/>
      <c r="J54" s="514"/>
      <c r="K54" s="980"/>
      <c r="L54" s="981"/>
      <c r="M54" s="209"/>
      <c r="N54" s="208"/>
      <c r="O54" s="141"/>
      <c r="P54" s="1017"/>
      <c r="Q54" s="1015"/>
      <c r="R54" s="518"/>
      <c r="S54" s="202"/>
      <c r="T54" s="202"/>
      <c r="U54" s="127"/>
      <c r="V54" s="525"/>
    </row>
    <row r="55" spans="2:22" x14ac:dyDescent="0.15">
      <c r="B55" s="847"/>
      <c r="C55" s="269"/>
      <c r="D55" s="269"/>
      <c r="E55" s="448"/>
      <c r="F55" s="269"/>
      <c r="G55" s="449">
        <f>D55*F55</f>
        <v>0</v>
      </c>
      <c r="I55" s="974"/>
      <c r="J55" s="202"/>
      <c r="K55" s="978"/>
      <c r="L55" s="979"/>
      <c r="M55" s="209"/>
      <c r="N55" s="218"/>
      <c r="O55" s="141"/>
      <c r="P55" s="1018"/>
      <c r="Q55" s="527" t="s">
        <v>174</v>
      </c>
      <c r="R55" s="528"/>
      <c r="S55" s="528"/>
      <c r="T55" s="528"/>
      <c r="U55" s="528"/>
      <c r="V55" s="529">
        <f>SUM(V50:V54)</f>
        <v>1190.4761904761906</v>
      </c>
    </row>
    <row r="56" spans="2:22" ht="14.25" thickBot="1" x14ac:dyDescent="0.2">
      <c r="B56" s="847"/>
      <c r="C56" s="269"/>
      <c r="D56" s="269"/>
      <c r="E56" s="448"/>
      <c r="F56" s="269"/>
      <c r="G56" s="449">
        <f>D56*F56</f>
        <v>0</v>
      </c>
      <c r="I56" s="975"/>
      <c r="J56" s="203" t="s">
        <v>110</v>
      </c>
      <c r="K56" s="982"/>
      <c r="L56" s="983"/>
      <c r="M56" s="204"/>
      <c r="N56" s="206">
        <f>SUM(N51:N55)</f>
        <v>389.4736842105263</v>
      </c>
      <c r="O56" s="141"/>
      <c r="P56" s="1011" t="s">
        <v>168</v>
      </c>
      <c r="Q56" s="1012"/>
      <c r="R56" s="507"/>
      <c r="S56" s="507"/>
      <c r="T56" s="507"/>
      <c r="U56" s="507"/>
      <c r="V56" s="508">
        <f>SUM(V43,V49,V55)</f>
        <v>4617.5438596491231</v>
      </c>
    </row>
    <row r="57" spans="2:22" ht="14.25" thickBot="1" x14ac:dyDescent="0.2">
      <c r="B57" s="998"/>
      <c r="C57" s="124" t="s">
        <v>112</v>
      </c>
      <c r="D57" s="125"/>
      <c r="E57" s="125"/>
      <c r="F57" s="125"/>
      <c r="G57" s="126">
        <f>SUM(G54:G56)</f>
        <v>242.20000000000002</v>
      </c>
      <c r="I57" s="991" t="s">
        <v>168</v>
      </c>
      <c r="J57" s="992"/>
      <c r="K57" s="995"/>
      <c r="L57" s="996"/>
      <c r="M57" s="148"/>
      <c r="N57" s="207">
        <f>SUM(N42,N46,N50,N56)</f>
        <v>2148.3157894736842</v>
      </c>
      <c r="O57" s="141"/>
      <c r="V57" s="29"/>
    </row>
    <row r="58" spans="2:22" x14ac:dyDescent="0.15">
      <c r="O58" s="141"/>
    </row>
    <row r="59" spans="2:22" x14ac:dyDescent="0.15">
      <c r="I59" s="141"/>
      <c r="J59" s="141"/>
      <c r="K59" s="141"/>
      <c r="L59" s="141"/>
      <c r="M59" s="141"/>
      <c r="N59" s="141"/>
      <c r="O59" s="141"/>
    </row>
    <row r="60" spans="2:22" x14ac:dyDescent="0.15">
      <c r="I60" s="141"/>
      <c r="J60" s="141"/>
      <c r="K60" s="141"/>
      <c r="L60" s="141"/>
      <c r="M60" s="141"/>
      <c r="N60" s="141"/>
      <c r="O60" s="141"/>
    </row>
    <row r="61" spans="2:22" x14ac:dyDescent="0.15">
      <c r="I61" s="141"/>
      <c r="J61" s="141"/>
      <c r="K61" s="141"/>
      <c r="L61" s="141"/>
      <c r="M61" s="141"/>
      <c r="N61" s="141"/>
      <c r="O61" s="141"/>
    </row>
    <row r="62" spans="2:22" x14ac:dyDescent="0.15">
      <c r="I62" s="141"/>
      <c r="J62" s="141"/>
      <c r="K62" s="141"/>
      <c r="L62" s="141"/>
      <c r="M62" s="141"/>
      <c r="N62" s="141"/>
      <c r="O62" s="141"/>
    </row>
    <row r="63" spans="2:22" x14ac:dyDescent="0.15">
      <c r="I63" s="141"/>
      <c r="J63" s="141"/>
      <c r="K63" s="141"/>
      <c r="L63" s="141"/>
      <c r="M63" s="141"/>
      <c r="N63" s="141"/>
      <c r="O63" s="141"/>
    </row>
    <row r="64" spans="2:22" x14ac:dyDescent="0.15">
      <c r="I64" s="141"/>
      <c r="J64" s="141"/>
      <c r="K64" s="141"/>
      <c r="L64" s="141"/>
      <c r="M64" s="141"/>
      <c r="N64" s="141"/>
      <c r="O64" s="141"/>
    </row>
    <row r="65" spans="9:15" x14ac:dyDescent="0.15">
      <c r="I65" s="141"/>
      <c r="J65" s="141"/>
      <c r="K65" s="141"/>
      <c r="L65" s="141"/>
      <c r="M65" s="141"/>
      <c r="N65" s="141"/>
      <c r="O65" s="141"/>
    </row>
    <row r="66" spans="9:15" x14ac:dyDescent="0.15">
      <c r="I66" s="141"/>
      <c r="J66" s="141"/>
      <c r="K66" s="141"/>
      <c r="L66" s="141"/>
      <c r="M66" s="141"/>
      <c r="N66" s="141"/>
      <c r="O66" s="141"/>
    </row>
    <row r="67" spans="9:15" x14ac:dyDescent="0.15">
      <c r="I67" s="141"/>
      <c r="J67" s="141"/>
      <c r="K67" s="141"/>
      <c r="L67" s="141"/>
      <c r="M67" s="141"/>
      <c r="N67" s="141"/>
      <c r="O67" s="141"/>
    </row>
    <row r="68" spans="9:15" x14ac:dyDescent="0.15">
      <c r="I68" s="141"/>
      <c r="J68" s="141"/>
      <c r="K68" s="141"/>
      <c r="L68" s="141"/>
      <c r="M68" s="141"/>
      <c r="N68" s="141"/>
      <c r="O68" s="141"/>
    </row>
    <row r="69" spans="9:15" x14ac:dyDescent="0.15">
      <c r="I69" s="141"/>
      <c r="J69" s="141"/>
      <c r="K69" s="141"/>
      <c r="L69" s="141"/>
      <c r="M69" s="141"/>
      <c r="N69" s="141"/>
      <c r="O69" s="141"/>
    </row>
    <row r="70" spans="9:15" x14ac:dyDescent="0.15">
      <c r="I70" s="141"/>
      <c r="J70" s="141"/>
      <c r="K70" s="141"/>
      <c r="L70" s="141"/>
      <c r="M70" s="141"/>
      <c r="N70" s="141"/>
      <c r="O70" s="141"/>
    </row>
    <row r="71" spans="9:15" x14ac:dyDescent="0.15">
      <c r="I71" s="141"/>
      <c r="J71" s="141"/>
      <c r="K71" s="141"/>
      <c r="L71" s="141"/>
      <c r="M71" s="141"/>
      <c r="N71" s="141"/>
      <c r="O71" s="141"/>
    </row>
    <row r="72" spans="9:15" x14ac:dyDescent="0.15">
      <c r="I72" s="141"/>
      <c r="J72" s="141"/>
      <c r="K72" s="141"/>
      <c r="L72" s="141"/>
      <c r="M72" s="141"/>
      <c r="N72" s="141"/>
      <c r="O72" s="141"/>
    </row>
    <row r="73" spans="9:15" x14ac:dyDescent="0.15">
      <c r="I73" s="141"/>
      <c r="J73" s="141"/>
      <c r="K73" s="141"/>
      <c r="L73" s="141"/>
      <c r="M73" s="141"/>
      <c r="N73" s="141"/>
      <c r="O73" s="141"/>
    </row>
    <row r="74" spans="9:15" x14ac:dyDescent="0.15">
      <c r="I74" s="141"/>
      <c r="J74" s="141"/>
      <c r="K74" s="141"/>
      <c r="L74" s="141"/>
      <c r="M74" s="141"/>
      <c r="N74" s="141"/>
      <c r="O74" s="141"/>
    </row>
    <row r="75" spans="9:15" x14ac:dyDescent="0.15">
      <c r="I75" s="141"/>
      <c r="J75" s="141"/>
      <c r="K75" s="141"/>
      <c r="L75" s="141"/>
      <c r="M75" s="141"/>
      <c r="N75" s="141"/>
      <c r="O75" s="141"/>
    </row>
    <row r="76" spans="9:15" x14ac:dyDescent="0.15">
      <c r="I76" s="141"/>
      <c r="J76" s="141"/>
      <c r="K76" s="141"/>
      <c r="L76" s="141"/>
      <c r="M76" s="141"/>
      <c r="N76" s="141"/>
      <c r="O76" s="141"/>
    </row>
    <row r="77" spans="9:15" x14ac:dyDescent="0.15">
      <c r="I77" s="141"/>
      <c r="J77" s="141"/>
      <c r="K77" s="141"/>
      <c r="L77" s="141"/>
      <c r="M77" s="141"/>
      <c r="N77" s="141"/>
      <c r="O77" s="141"/>
    </row>
    <row r="78" spans="9:15" x14ac:dyDescent="0.15">
      <c r="I78" s="141"/>
      <c r="J78" s="141"/>
      <c r="K78" s="141"/>
      <c r="L78" s="141"/>
      <c r="M78" s="141"/>
      <c r="N78" s="141"/>
      <c r="O78" s="141"/>
    </row>
    <row r="79" spans="9:15" x14ac:dyDescent="0.15">
      <c r="I79" s="141"/>
      <c r="J79" s="141"/>
      <c r="K79" s="141"/>
      <c r="L79" s="141"/>
      <c r="M79" s="141"/>
      <c r="N79" s="141"/>
      <c r="O79" s="141"/>
    </row>
    <row r="80" spans="9:15" x14ac:dyDescent="0.15">
      <c r="I80" s="141"/>
      <c r="J80" s="141"/>
      <c r="K80" s="141"/>
      <c r="L80" s="141"/>
      <c r="M80" s="141"/>
      <c r="N80" s="141"/>
      <c r="O80" s="141"/>
    </row>
    <row r="81" spans="2:15" x14ac:dyDescent="0.15">
      <c r="I81" s="141"/>
      <c r="J81" s="141"/>
      <c r="K81" s="141"/>
      <c r="L81" s="141"/>
      <c r="M81" s="141"/>
      <c r="N81" s="141"/>
      <c r="O81" s="141"/>
    </row>
    <row r="82" spans="2:15" x14ac:dyDescent="0.15">
      <c r="I82" s="141"/>
      <c r="J82" s="141"/>
      <c r="K82" s="141"/>
      <c r="L82" s="141"/>
      <c r="M82" s="141"/>
      <c r="N82" s="141"/>
      <c r="O82" s="141"/>
    </row>
    <row r="83" spans="2:15" x14ac:dyDescent="0.15">
      <c r="B83" s="128"/>
      <c r="C83" s="129"/>
      <c r="D83" s="129"/>
      <c r="E83" s="129"/>
      <c r="F83" s="129"/>
      <c r="I83" s="141"/>
      <c r="J83" s="141"/>
      <c r="K83" s="141"/>
      <c r="L83" s="141"/>
      <c r="M83" s="141"/>
      <c r="N83" s="141"/>
      <c r="O83" s="141"/>
    </row>
    <row r="84" spans="2:15" x14ac:dyDescent="0.15">
      <c r="B84" s="128"/>
      <c r="C84" s="129"/>
      <c r="D84" s="129"/>
      <c r="E84" s="129"/>
      <c r="F84" s="129"/>
      <c r="I84" s="141"/>
      <c r="J84" s="141"/>
      <c r="K84" s="141"/>
      <c r="L84" s="141"/>
      <c r="M84" s="141"/>
      <c r="N84" s="141"/>
      <c r="O84" s="141"/>
    </row>
    <row r="85" spans="2:15" x14ac:dyDescent="0.15">
      <c r="I85" s="141"/>
      <c r="J85" s="141"/>
      <c r="K85" s="141"/>
      <c r="L85" s="141"/>
      <c r="M85" s="141"/>
      <c r="N85" s="141"/>
      <c r="O85" s="141"/>
    </row>
    <row r="86" spans="2:15" x14ac:dyDescent="0.15">
      <c r="I86" s="141"/>
      <c r="J86" s="141"/>
      <c r="K86" s="141"/>
      <c r="L86" s="141"/>
      <c r="M86" s="141"/>
      <c r="N86" s="141"/>
      <c r="O86" s="141"/>
    </row>
    <row r="87" spans="2:15" x14ac:dyDescent="0.15">
      <c r="I87" s="141"/>
      <c r="J87" s="141"/>
      <c r="K87" s="141"/>
      <c r="L87" s="141"/>
      <c r="M87" s="141"/>
      <c r="N87" s="141"/>
      <c r="O87" s="141"/>
    </row>
    <row r="88" spans="2:15" x14ac:dyDescent="0.15">
      <c r="I88" s="141"/>
      <c r="J88" s="141"/>
      <c r="K88" s="141"/>
      <c r="L88" s="141"/>
      <c r="M88" s="141"/>
      <c r="N88" s="141"/>
      <c r="O88" s="141"/>
    </row>
    <row r="89" spans="2:15" x14ac:dyDescent="0.15">
      <c r="I89" s="141"/>
      <c r="J89" s="141"/>
      <c r="K89" s="141"/>
      <c r="L89" s="141"/>
      <c r="M89" s="141"/>
      <c r="N89" s="141"/>
      <c r="O89" s="141"/>
    </row>
    <row r="90" spans="2:15" x14ac:dyDescent="0.15">
      <c r="I90" s="141"/>
      <c r="J90" s="141"/>
      <c r="K90" s="141"/>
      <c r="L90" s="141"/>
      <c r="M90" s="141"/>
      <c r="N90" s="141"/>
      <c r="O90" s="141"/>
    </row>
    <row r="91" spans="2:15" x14ac:dyDescent="0.15">
      <c r="I91" s="141"/>
      <c r="J91" s="141"/>
      <c r="K91" s="141"/>
      <c r="L91" s="141"/>
      <c r="M91" s="141"/>
      <c r="N91" s="141"/>
      <c r="O91" s="141"/>
    </row>
    <row r="92" spans="2:15" x14ac:dyDescent="0.15">
      <c r="I92" s="141"/>
      <c r="J92" s="141"/>
      <c r="K92" s="141"/>
      <c r="L92" s="141"/>
      <c r="M92" s="141"/>
      <c r="N92" s="141"/>
      <c r="O92" s="141"/>
    </row>
    <row r="93" spans="2:15" x14ac:dyDescent="0.15">
      <c r="I93" s="141"/>
      <c r="J93" s="141"/>
      <c r="K93" s="141"/>
      <c r="L93" s="141"/>
      <c r="M93" s="141"/>
      <c r="N93" s="141"/>
      <c r="O93" s="141"/>
    </row>
    <row r="94" spans="2:15" x14ac:dyDescent="0.15">
      <c r="I94" s="141"/>
      <c r="J94" s="141"/>
      <c r="K94" s="141"/>
      <c r="L94" s="141"/>
      <c r="M94" s="141"/>
      <c r="N94" s="141"/>
      <c r="O94" s="141"/>
    </row>
    <row r="95" spans="2:15" x14ac:dyDescent="0.15">
      <c r="I95" s="141"/>
      <c r="J95" s="141"/>
      <c r="K95" s="141"/>
      <c r="L95" s="141"/>
      <c r="M95" s="141"/>
      <c r="N95" s="141"/>
      <c r="O95" s="141"/>
    </row>
    <row r="96" spans="2:15" x14ac:dyDescent="0.15">
      <c r="I96" s="141"/>
      <c r="J96" s="141"/>
      <c r="K96" s="141"/>
      <c r="L96" s="141"/>
      <c r="M96" s="141"/>
      <c r="N96" s="141"/>
      <c r="O96" s="141"/>
    </row>
    <row r="97" spans="9:15" x14ac:dyDescent="0.15">
      <c r="I97" s="141"/>
      <c r="J97" s="141"/>
      <c r="K97" s="141"/>
      <c r="L97" s="141"/>
      <c r="M97" s="141"/>
      <c r="N97" s="141"/>
      <c r="O97" s="141"/>
    </row>
    <row r="98" spans="9:15" x14ac:dyDescent="0.15">
      <c r="I98" s="141"/>
      <c r="J98" s="141"/>
      <c r="K98" s="141"/>
      <c r="L98" s="141"/>
      <c r="M98" s="141"/>
      <c r="N98" s="141"/>
      <c r="O98" s="141"/>
    </row>
    <row r="99" spans="9:15" x14ac:dyDescent="0.15">
      <c r="I99" s="141"/>
      <c r="J99" s="141"/>
      <c r="K99" s="141"/>
      <c r="L99" s="141"/>
      <c r="M99" s="141"/>
      <c r="N99" s="141"/>
      <c r="O99" s="141"/>
    </row>
    <row r="100" spans="9:15" x14ac:dyDescent="0.15">
      <c r="I100" s="141"/>
      <c r="J100" s="141"/>
      <c r="K100" s="141"/>
      <c r="L100" s="141"/>
      <c r="M100" s="141"/>
      <c r="N100" s="141"/>
      <c r="O100" s="141"/>
    </row>
    <row r="101" spans="9:15" x14ac:dyDescent="0.15">
      <c r="I101" s="141"/>
      <c r="J101" s="141"/>
      <c r="K101" s="141"/>
      <c r="L101" s="141"/>
      <c r="M101" s="141"/>
      <c r="N101" s="141"/>
      <c r="O101" s="141"/>
    </row>
    <row r="102" spans="9:15" x14ac:dyDescent="0.15">
      <c r="I102" s="141"/>
      <c r="J102" s="141"/>
      <c r="K102" s="141"/>
      <c r="L102" s="141"/>
      <c r="M102" s="141"/>
      <c r="N102" s="141"/>
      <c r="O102" s="141"/>
    </row>
    <row r="103" spans="9:15" x14ac:dyDescent="0.15">
      <c r="I103" s="141"/>
      <c r="J103" s="141"/>
      <c r="K103" s="141"/>
      <c r="L103" s="141"/>
      <c r="M103" s="141"/>
      <c r="N103" s="141"/>
      <c r="O103" s="141"/>
    </row>
    <row r="104" spans="9:15" x14ac:dyDescent="0.15">
      <c r="I104" s="141"/>
      <c r="J104" s="141"/>
      <c r="K104" s="141"/>
      <c r="L104" s="141"/>
      <c r="M104" s="141"/>
      <c r="N104" s="141"/>
      <c r="O104" s="141"/>
    </row>
    <row r="105" spans="9:15" x14ac:dyDescent="0.15">
      <c r="I105" s="141"/>
      <c r="J105" s="141"/>
      <c r="K105" s="141"/>
      <c r="L105" s="141"/>
      <c r="M105" s="141"/>
      <c r="N105" s="141"/>
      <c r="O105" s="141"/>
    </row>
    <row r="106" spans="9:15" x14ac:dyDescent="0.15">
      <c r="I106" s="141"/>
      <c r="J106" s="141"/>
      <c r="K106" s="141"/>
      <c r="L106" s="141"/>
      <c r="M106" s="141"/>
      <c r="N106" s="141"/>
      <c r="O106" s="141"/>
    </row>
    <row r="107" spans="9:15" x14ac:dyDescent="0.15">
      <c r="I107" s="141"/>
      <c r="J107" s="141"/>
      <c r="K107" s="141"/>
      <c r="L107" s="141"/>
      <c r="M107" s="141"/>
      <c r="N107" s="141"/>
      <c r="O107" s="141"/>
    </row>
    <row r="108" spans="9:15" x14ac:dyDescent="0.15">
      <c r="I108" s="141"/>
      <c r="J108" s="141"/>
      <c r="K108" s="141"/>
      <c r="L108" s="141"/>
      <c r="M108" s="141"/>
      <c r="N108" s="141"/>
      <c r="O108" s="141"/>
    </row>
    <row r="109" spans="9:15" x14ac:dyDescent="0.15">
      <c r="I109" s="141"/>
      <c r="J109" s="141"/>
      <c r="K109" s="141"/>
      <c r="L109" s="141"/>
      <c r="M109" s="141"/>
      <c r="N109" s="141"/>
      <c r="O109" s="141"/>
    </row>
    <row r="110" spans="9:15" x14ac:dyDescent="0.15">
      <c r="I110" s="141"/>
      <c r="J110" s="141"/>
      <c r="K110" s="141"/>
      <c r="L110" s="141"/>
      <c r="M110" s="141"/>
      <c r="N110" s="141"/>
      <c r="O110" s="141"/>
    </row>
    <row r="111" spans="9:15" x14ac:dyDescent="0.15">
      <c r="I111" s="141"/>
      <c r="J111" s="141"/>
      <c r="K111" s="141"/>
      <c r="L111" s="141"/>
      <c r="M111" s="141"/>
      <c r="N111" s="141"/>
      <c r="O111" s="141"/>
    </row>
    <row r="112" spans="9:15" x14ac:dyDescent="0.15">
      <c r="I112" s="141"/>
      <c r="J112" s="141"/>
      <c r="K112" s="141"/>
      <c r="L112" s="141"/>
      <c r="M112" s="141"/>
      <c r="N112" s="141"/>
      <c r="O112" s="141"/>
    </row>
    <row r="113" spans="9:15" x14ac:dyDescent="0.15">
      <c r="I113" s="141"/>
      <c r="J113" s="141"/>
      <c r="K113" s="141"/>
      <c r="L113" s="141"/>
      <c r="M113" s="141"/>
      <c r="N113" s="141"/>
      <c r="O113" s="141"/>
    </row>
    <row r="114" spans="9:15" x14ac:dyDescent="0.15">
      <c r="I114" s="141"/>
      <c r="J114" s="141"/>
      <c r="K114" s="141"/>
      <c r="L114" s="141"/>
      <c r="M114" s="141"/>
      <c r="N114" s="141"/>
      <c r="O114" s="141"/>
    </row>
    <row r="115" spans="9:15" x14ac:dyDescent="0.15">
      <c r="I115" s="141"/>
      <c r="J115" s="141"/>
      <c r="K115" s="141"/>
      <c r="L115" s="141"/>
      <c r="M115" s="141"/>
      <c r="N115" s="141"/>
      <c r="O115" s="141"/>
    </row>
    <row r="116" spans="9:15" x14ac:dyDescent="0.15">
      <c r="I116" s="141"/>
      <c r="J116" s="141"/>
      <c r="K116" s="141"/>
      <c r="L116" s="141"/>
      <c r="M116" s="141"/>
      <c r="N116" s="141"/>
      <c r="O116" s="141"/>
    </row>
    <row r="117" spans="9:15" x14ac:dyDescent="0.15">
      <c r="I117" s="141"/>
      <c r="J117" s="141"/>
      <c r="K117" s="141"/>
      <c r="L117" s="141"/>
      <c r="M117" s="141"/>
      <c r="N117" s="141"/>
      <c r="O117" s="141"/>
    </row>
    <row r="118" spans="9:15" x14ac:dyDescent="0.15">
      <c r="I118" s="141"/>
      <c r="J118" s="141"/>
      <c r="K118" s="141"/>
      <c r="L118" s="141"/>
      <c r="M118" s="141"/>
      <c r="N118" s="141"/>
      <c r="O118" s="141"/>
    </row>
    <row r="119" spans="9:15" x14ac:dyDescent="0.15">
      <c r="I119" s="141"/>
      <c r="J119" s="141"/>
      <c r="K119" s="141"/>
      <c r="L119" s="141"/>
      <c r="M119" s="141"/>
      <c r="N119" s="141"/>
      <c r="O119" s="141"/>
    </row>
    <row r="120" spans="9:15" x14ac:dyDescent="0.15">
      <c r="I120" s="141"/>
      <c r="J120" s="141"/>
      <c r="K120" s="141"/>
      <c r="L120" s="141"/>
      <c r="M120" s="141"/>
      <c r="N120" s="141"/>
      <c r="O120" s="141"/>
    </row>
    <row r="121" spans="9:15" x14ac:dyDescent="0.15">
      <c r="I121" s="141"/>
      <c r="J121" s="141"/>
      <c r="K121" s="141"/>
      <c r="L121" s="141"/>
      <c r="M121" s="141"/>
      <c r="N121" s="141"/>
      <c r="O121" s="141"/>
    </row>
    <row r="122" spans="9:15" x14ac:dyDescent="0.15">
      <c r="I122" s="141"/>
      <c r="J122" s="141"/>
      <c r="K122" s="141"/>
      <c r="L122" s="141"/>
      <c r="M122" s="141"/>
      <c r="N122" s="141"/>
      <c r="O122" s="141"/>
    </row>
    <row r="123" spans="9:15" x14ac:dyDescent="0.15">
      <c r="I123" s="141"/>
      <c r="J123" s="141"/>
      <c r="K123" s="141"/>
      <c r="L123" s="141"/>
      <c r="M123" s="141"/>
      <c r="N123" s="141"/>
      <c r="O123" s="141"/>
    </row>
    <row r="124" spans="9:15" x14ac:dyDescent="0.15">
      <c r="I124" s="141"/>
      <c r="J124" s="141"/>
      <c r="K124" s="141"/>
      <c r="L124" s="141"/>
      <c r="M124" s="141"/>
      <c r="N124" s="141"/>
      <c r="O124" s="141"/>
    </row>
    <row r="125" spans="9:15" x14ac:dyDescent="0.15">
      <c r="I125" s="141"/>
      <c r="J125" s="141"/>
      <c r="K125" s="141"/>
      <c r="L125" s="141"/>
      <c r="M125" s="141"/>
      <c r="N125" s="141"/>
      <c r="O125" s="141"/>
    </row>
    <row r="126" spans="9:15" x14ac:dyDescent="0.15">
      <c r="I126" s="141"/>
      <c r="J126" s="141"/>
      <c r="K126" s="141"/>
      <c r="L126" s="141"/>
      <c r="M126" s="141"/>
      <c r="N126" s="141"/>
      <c r="O126" s="141"/>
    </row>
    <row r="127" spans="9:15" x14ac:dyDescent="0.15">
      <c r="I127" s="141"/>
      <c r="J127" s="141"/>
      <c r="K127" s="141"/>
      <c r="L127" s="141"/>
      <c r="M127" s="141"/>
      <c r="N127" s="141"/>
      <c r="O127" s="141"/>
    </row>
    <row r="128" spans="9:15" x14ac:dyDescent="0.15">
      <c r="I128" s="141"/>
      <c r="J128" s="141"/>
      <c r="K128" s="141"/>
      <c r="L128" s="141"/>
      <c r="M128" s="141"/>
      <c r="N128" s="141"/>
      <c r="O128" s="141"/>
    </row>
    <row r="129" spans="9:15" x14ac:dyDescent="0.15">
      <c r="I129" s="141"/>
      <c r="J129" s="141"/>
      <c r="K129" s="141"/>
      <c r="L129" s="141"/>
      <c r="M129" s="141"/>
      <c r="N129" s="141"/>
      <c r="O129" s="141"/>
    </row>
    <row r="130" spans="9:15" x14ac:dyDescent="0.15">
      <c r="I130" s="141"/>
      <c r="J130" s="141"/>
      <c r="K130" s="141"/>
      <c r="L130" s="141"/>
      <c r="M130" s="141"/>
      <c r="N130" s="141"/>
      <c r="O130" s="141"/>
    </row>
    <row r="131" spans="9:15" x14ac:dyDescent="0.15">
      <c r="I131" s="141"/>
      <c r="J131" s="141"/>
      <c r="K131" s="141"/>
      <c r="L131" s="141"/>
      <c r="M131" s="141"/>
      <c r="N131" s="141"/>
      <c r="O131" s="141"/>
    </row>
    <row r="132" spans="9:15" x14ac:dyDescent="0.15">
      <c r="I132" s="141"/>
      <c r="J132" s="141"/>
      <c r="K132" s="141"/>
      <c r="L132" s="141"/>
      <c r="M132" s="141"/>
      <c r="N132" s="141"/>
      <c r="O132" s="141"/>
    </row>
    <row r="133" spans="9:15" x14ac:dyDescent="0.15">
      <c r="I133" s="141"/>
      <c r="J133" s="141"/>
      <c r="K133" s="141"/>
      <c r="L133" s="141"/>
      <c r="M133" s="141"/>
      <c r="N133" s="141"/>
      <c r="O133" s="141"/>
    </row>
    <row r="134" spans="9:15" x14ac:dyDescent="0.15">
      <c r="I134" s="141"/>
      <c r="J134" s="141"/>
      <c r="K134" s="141"/>
      <c r="L134" s="141"/>
      <c r="M134" s="141"/>
      <c r="N134" s="141"/>
      <c r="O134" s="141"/>
    </row>
    <row r="135" spans="9:15" x14ac:dyDescent="0.15">
      <c r="I135" s="141"/>
      <c r="J135" s="141"/>
      <c r="K135" s="141"/>
      <c r="L135" s="141"/>
      <c r="M135" s="141"/>
      <c r="N135" s="141"/>
      <c r="O135" s="141"/>
    </row>
    <row r="136" spans="9:15" x14ac:dyDescent="0.15">
      <c r="I136" s="141"/>
      <c r="J136" s="141"/>
      <c r="K136" s="141"/>
      <c r="L136" s="141"/>
      <c r="M136" s="141"/>
      <c r="N136" s="141"/>
      <c r="O136" s="141"/>
    </row>
    <row r="137" spans="9:15" x14ac:dyDescent="0.15">
      <c r="I137" s="141"/>
      <c r="J137" s="141"/>
      <c r="K137" s="141"/>
      <c r="L137" s="141"/>
      <c r="M137" s="141"/>
      <c r="N137" s="141"/>
      <c r="O137" s="141"/>
    </row>
    <row r="138" spans="9:15" x14ac:dyDescent="0.15">
      <c r="I138" s="141"/>
      <c r="J138" s="141"/>
      <c r="K138" s="141"/>
      <c r="L138" s="141"/>
      <c r="M138" s="141"/>
      <c r="N138" s="141"/>
      <c r="O138" s="141"/>
    </row>
    <row r="139" spans="9:15" x14ac:dyDescent="0.15">
      <c r="I139" s="141"/>
      <c r="J139" s="141"/>
      <c r="K139" s="141"/>
      <c r="L139" s="141"/>
      <c r="M139" s="141"/>
      <c r="N139" s="141"/>
    </row>
    <row r="140" spans="9:15" x14ac:dyDescent="0.15">
      <c r="I140" s="141"/>
      <c r="J140" s="141"/>
      <c r="K140" s="141"/>
      <c r="L140" s="141"/>
      <c r="M140" s="141"/>
      <c r="N140" s="141"/>
    </row>
    <row r="141" spans="9:15" x14ac:dyDescent="0.15">
      <c r="I141" s="141"/>
      <c r="J141" s="141"/>
      <c r="K141" s="141"/>
      <c r="L141" s="141"/>
      <c r="M141" s="141"/>
      <c r="N141" s="141"/>
    </row>
    <row r="142" spans="9:15" x14ac:dyDescent="0.15">
      <c r="I142" s="141"/>
      <c r="J142" s="141"/>
      <c r="K142" s="141"/>
      <c r="L142" s="141"/>
      <c r="M142" s="141"/>
      <c r="N142" s="141"/>
    </row>
    <row r="143" spans="9:15" x14ac:dyDescent="0.15">
      <c r="I143" s="141"/>
      <c r="J143" s="141"/>
      <c r="K143" s="141"/>
      <c r="L143" s="141"/>
      <c r="M143" s="141"/>
      <c r="N143" s="141"/>
    </row>
    <row r="144" spans="9:15" x14ac:dyDescent="0.15">
      <c r="I144" s="141"/>
      <c r="J144" s="141"/>
      <c r="K144" s="141"/>
      <c r="L144" s="141"/>
      <c r="M144" s="141"/>
      <c r="N144" s="141"/>
    </row>
    <row r="145" spans="9:14" x14ac:dyDescent="0.15">
      <c r="I145" s="141"/>
      <c r="J145" s="141"/>
      <c r="K145" s="141"/>
      <c r="L145" s="141"/>
      <c r="M145" s="141"/>
      <c r="N145" s="141"/>
    </row>
    <row r="146" spans="9:14" x14ac:dyDescent="0.15">
      <c r="I146" s="141"/>
      <c r="J146" s="141"/>
      <c r="K146" s="141"/>
      <c r="L146" s="141"/>
      <c r="M146" s="141"/>
      <c r="N146" s="141"/>
    </row>
    <row r="147" spans="9:14" x14ac:dyDescent="0.15">
      <c r="I147" s="141"/>
      <c r="J147" s="141"/>
      <c r="K147" s="141"/>
      <c r="L147" s="141"/>
      <c r="M147" s="141"/>
      <c r="N147" s="141"/>
    </row>
    <row r="148" spans="9:14" x14ac:dyDescent="0.15">
      <c r="I148" s="141"/>
      <c r="J148" s="141"/>
      <c r="K148" s="141"/>
      <c r="L148" s="141"/>
      <c r="M148" s="141"/>
      <c r="N148" s="141"/>
    </row>
    <row r="149" spans="9:14" x14ac:dyDescent="0.15">
      <c r="I149" s="141"/>
      <c r="J149" s="141"/>
      <c r="K149" s="141"/>
      <c r="L149" s="141"/>
      <c r="M149" s="141"/>
      <c r="N149" s="141"/>
    </row>
    <row r="150" spans="9:14" x14ac:dyDescent="0.15">
      <c r="I150" s="141"/>
      <c r="J150" s="141"/>
      <c r="K150" s="141"/>
      <c r="L150" s="141"/>
      <c r="M150" s="141"/>
      <c r="N150" s="141"/>
    </row>
    <row r="151" spans="9:14" x14ac:dyDescent="0.15">
      <c r="I151" s="141"/>
      <c r="J151" s="141"/>
      <c r="K151" s="141"/>
      <c r="L151" s="141"/>
      <c r="M151" s="141"/>
      <c r="N151" s="141"/>
    </row>
    <row r="152" spans="9:14" x14ac:dyDescent="0.15">
      <c r="I152" s="141"/>
      <c r="J152" s="141"/>
      <c r="K152" s="141"/>
      <c r="L152" s="141"/>
      <c r="M152" s="141"/>
      <c r="N152" s="141"/>
    </row>
    <row r="153" spans="9:14" x14ac:dyDescent="0.15">
      <c r="I153" s="141"/>
      <c r="J153" s="141"/>
      <c r="K153" s="141"/>
      <c r="L153" s="141"/>
      <c r="M153" s="141"/>
      <c r="N153" s="141"/>
    </row>
    <row r="154" spans="9:14" x14ac:dyDescent="0.15">
      <c r="I154" s="141"/>
      <c r="J154" s="141"/>
      <c r="K154" s="141"/>
      <c r="L154" s="141"/>
      <c r="M154" s="141"/>
      <c r="N154" s="141"/>
    </row>
    <row r="155" spans="9:14" x14ac:dyDescent="0.15">
      <c r="J155" s="141"/>
      <c r="K155" s="141"/>
      <c r="L155" s="141"/>
      <c r="M155" s="141"/>
      <c r="N155" s="141"/>
    </row>
    <row r="156" spans="9:14" x14ac:dyDescent="0.15">
      <c r="J156" s="141"/>
      <c r="K156" s="141"/>
      <c r="L156" s="141"/>
      <c r="M156" s="141"/>
      <c r="N156" s="141"/>
    </row>
    <row r="172" spans="15:15" x14ac:dyDescent="0.15">
      <c r="O172" s="141"/>
    </row>
    <row r="173" spans="15:15" x14ac:dyDescent="0.15">
      <c r="O173" s="141"/>
    </row>
    <row r="174" spans="15:15" x14ac:dyDescent="0.15">
      <c r="O174" s="141"/>
    </row>
    <row r="175" spans="15:15" x14ac:dyDescent="0.15">
      <c r="O175" s="141"/>
    </row>
    <row r="176" spans="15:15" x14ac:dyDescent="0.15">
      <c r="O176" s="141"/>
    </row>
    <row r="177" spans="15:15" x14ac:dyDescent="0.15">
      <c r="O177" s="141"/>
    </row>
    <row r="178" spans="15:15" x14ac:dyDescent="0.15">
      <c r="O178" s="141"/>
    </row>
    <row r="179" spans="15:15" x14ac:dyDescent="0.15">
      <c r="O179" s="141"/>
    </row>
    <row r="180" spans="15:15" x14ac:dyDescent="0.15">
      <c r="O180" s="141"/>
    </row>
    <row r="181" spans="15:15" x14ac:dyDescent="0.15">
      <c r="O181" s="141"/>
    </row>
    <row r="182" spans="15:15" x14ac:dyDescent="0.15">
      <c r="O182" s="141"/>
    </row>
    <row r="183" spans="15:15" x14ac:dyDescent="0.15">
      <c r="O183" s="141"/>
    </row>
    <row r="184" spans="15:15" x14ac:dyDescent="0.15">
      <c r="O184" s="141"/>
    </row>
    <row r="185" spans="15:15" x14ac:dyDescent="0.15">
      <c r="O185" s="141"/>
    </row>
    <row r="186" spans="15:15" x14ac:dyDescent="0.15">
      <c r="O186" s="141"/>
    </row>
    <row r="187" spans="15:15" x14ac:dyDescent="0.15">
      <c r="O187" s="141"/>
    </row>
    <row r="188" spans="15:15" x14ac:dyDescent="0.15">
      <c r="O188" s="141"/>
    </row>
    <row r="189" spans="15:15" x14ac:dyDescent="0.15">
      <c r="O189" s="141"/>
    </row>
    <row r="190" spans="15:15" x14ac:dyDescent="0.15">
      <c r="O190" s="141"/>
    </row>
    <row r="191" spans="15:15" x14ac:dyDescent="0.15">
      <c r="O191" s="141"/>
    </row>
  </sheetData>
  <mergeCells count="71">
    <mergeCell ref="P56:Q56"/>
    <mergeCell ref="Q44:Q48"/>
    <mergeCell ref="Q50:Q54"/>
    <mergeCell ref="P44:P55"/>
    <mergeCell ref="P37:P43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B54:B57"/>
    <mergeCell ref="B50:B53"/>
    <mergeCell ref="B5:B7"/>
    <mergeCell ref="B8:B11"/>
    <mergeCell ref="B12:B16"/>
    <mergeCell ref="B21:B24"/>
    <mergeCell ref="B17:B20"/>
    <mergeCell ref="B28:B38"/>
    <mergeCell ref="B39:B49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K34:L34"/>
    <mergeCell ref="K35:L35"/>
    <mergeCell ref="K36:L36"/>
    <mergeCell ref="K39:L39"/>
    <mergeCell ref="K40:L40"/>
    <mergeCell ref="Q36:R36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zoomScale="75" zoomScaleNormal="75" zoomScaleSheetLayoutView="80" workbookViewId="0"/>
  </sheetViews>
  <sheetFormatPr defaultRowHeight="13.5" x14ac:dyDescent="0.15"/>
  <cols>
    <col min="1" max="1" width="1.625" style="29" customWidth="1"/>
    <col min="2" max="2" width="18" style="29" customWidth="1"/>
    <col min="3" max="15" width="6.125" style="29" customWidth="1"/>
    <col min="16" max="16384" width="9" style="29"/>
  </cols>
  <sheetData>
    <row r="1" spans="2:15" ht="9.9499999999999993" customHeight="1" x14ac:dyDescent="0.15"/>
    <row r="2" spans="2:15" ht="24.95" customHeight="1" x14ac:dyDescent="0.15">
      <c r="B2" s="29" t="s">
        <v>400</v>
      </c>
    </row>
    <row r="3" spans="2:15" ht="20.100000000000001" customHeight="1" x14ac:dyDescent="0.15">
      <c r="D3" s="80" t="s">
        <v>189</v>
      </c>
      <c r="E3" s="79" t="s">
        <v>349</v>
      </c>
      <c r="F3" s="79"/>
      <c r="G3" s="80" t="s">
        <v>190</v>
      </c>
      <c r="H3" s="79" t="s">
        <v>369</v>
      </c>
      <c r="I3" s="79"/>
    </row>
    <row r="4" spans="2:15" ht="20.100000000000001" customHeight="1" x14ac:dyDescent="0.15"/>
    <row r="5" spans="2:15" ht="20.100000000000001" customHeight="1" thickBot="1" x14ac:dyDescent="0.2">
      <c r="B5" s="5" t="s">
        <v>200</v>
      </c>
      <c r="C5" s="5" t="s">
        <v>245</v>
      </c>
      <c r="D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20.100000000000001" customHeight="1" x14ac:dyDescent="0.15">
      <c r="B6" s="289" t="s">
        <v>244</v>
      </c>
      <c r="C6" s="293">
        <v>1</v>
      </c>
      <c r="D6" s="293">
        <v>2</v>
      </c>
      <c r="E6" s="293">
        <v>3</v>
      </c>
      <c r="F6" s="293">
        <v>4</v>
      </c>
      <c r="G6" s="293">
        <v>5</v>
      </c>
      <c r="H6" s="293">
        <v>6</v>
      </c>
      <c r="I6" s="293">
        <v>7</v>
      </c>
      <c r="J6" s="293">
        <v>8</v>
      </c>
      <c r="K6" s="293">
        <v>9</v>
      </c>
      <c r="L6" s="293">
        <v>10</v>
      </c>
      <c r="M6" s="293">
        <v>11</v>
      </c>
      <c r="N6" s="293">
        <v>12</v>
      </c>
      <c r="O6" s="116" t="s">
        <v>201</v>
      </c>
    </row>
    <row r="7" spans="2:15" ht="20.100000000000001" customHeight="1" x14ac:dyDescent="0.15">
      <c r="B7" s="294" t="s">
        <v>365</v>
      </c>
      <c r="C7" s="246">
        <v>804</v>
      </c>
      <c r="D7" s="246">
        <v>609</v>
      </c>
      <c r="E7" s="246">
        <v>421</v>
      </c>
      <c r="F7" s="246">
        <v>385</v>
      </c>
      <c r="G7" s="246">
        <v>625</v>
      </c>
      <c r="H7" s="246">
        <v>939</v>
      </c>
      <c r="I7" s="246">
        <v>946</v>
      </c>
      <c r="J7" s="246">
        <v>759</v>
      </c>
      <c r="K7" s="246">
        <v>709</v>
      </c>
      <c r="L7" s="246">
        <v>451</v>
      </c>
      <c r="M7" s="246">
        <v>516</v>
      </c>
      <c r="N7" s="246">
        <v>692</v>
      </c>
      <c r="O7" s="117">
        <f t="shared" ref="O7:O12" si="0">AVERAGE(C7:N7)</f>
        <v>654.66666666666663</v>
      </c>
    </row>
    <row r="8" spans="2:15" ht="20.100000000000001" customHeight="1" x14ac:dyDescent="0.15">
      <c r="B8" s="294" t="s">
        <v>364</v>
      </c>
      <c r="C8" s="246">
        <v>650</v>
      </c>
      <c r="D8" s="246">
        <v>770</v>
      </c>
      <c r="E8" s="246">
        <v>539</v>
      </c>
      <c r="F8" s="246">
        <v>414</v>
      </c>
      <c r="G8" s="246">
        <v>590</v>
      </c>
      <c r="H8" s="246">
        <v>688</v>
      </c>
      <c r="I8" s="246">
        <v>721</v>
      </c>
      <c r="J8" s="246">
        <v>862</v>
      </c>
      <c r="K8" s="246">
        <v>599</v>
      </c>
      <c r="L8" s="246">
        <v>490</v>
      </c>
      <c r="M8" s="246">
        <v>412</v>
      </c>
      <c r="N8" s="246">
        <v>539</v>
      </c>
      <c r="O8" s="117">
        <f t="shared" si="0"/>
        <v>606.16666666666663</v>
      </c>
    </row>
    <row r="9" spans="2:15" ht="20.100000000000001" customHeight="1" x14ac:dyDescent="0.15">
      <c r="B9" s="294" t="s">
        <v>363</v>
      </c>
      <c r="C9" s="246">
        <v>466</v>
      </c>
      <c r="D9" s="246">
        <v>766</v>
      </c>
      <c r="E9" s="246">
        <v>481</v>
      </c>
      <c r="F9" s="246">
        <v>379</v>
      </c>
      <c r="G9" s="246">
        <v>393</v>
      </c>
      <c r="H9" s="246">
        <v>724</v>
      </c>
      <c r="I9" s="246">
        <v>760</v>
      </c>
      <c r="J9" s="246">
        <v>678</v>
      </c>
      <c r="K9" s="246">
        <v>424</v>
      </c>
      <c r="L9" s="246">
        <v>395</v>
      </c>
      <c r="M9" s="246">
        <v>266</v>
      </c>
      <c r="N9" s="246">
        <v>405</v>
      </c>
      <c r="O9" s="117">
        <f t="shared" si="0"/>
        <v>511.41666666666669</v>
      </c>
    </row>
    <row r="10" spans="2:15" ht="20.100000000000001" customHeight="1" x14ac:dyDescent="0.15">
      <c r="B10" s="294" t="s">
        <v>362</v>
      </c>
      <c r="C10" s="246">
        <v>601</v>
      </c>
      <c r="D10" s="246">
        <v>655</v>
      </c>
      <c r="E10" s="246">
        <v>485</v>
      </c>
      <c r="F10" s="246">
        <v>681</v>
      </c>
      <c r="G10" s="246">
        <v>781</v>
      </c>
      <c r="H10" s="246">
        <v>806</v>
      </c>
      <c r="I10" s="246">
        <v>824</v>
      </c>
      <c r="J10" s="246">
        <v>1185</v>
      </c>
      <c r="K10" s="246">
        <v>925</v>
      </c>
      <c r="L10" s="246">
        <v>626</v>
      </c>
      <c r="M10" s="246">
        <v>495</v>
      </c>
      <c r="N10" s="246">
        <v>489</v>
      </c>
      <c r="O10" s="117">
        <f t="shared" si="0"/>
        <v>712.75</v>
      </c>
    </row>
    <row r="11" spans="2:15" ht="20.100000000000001" customHeight="1" x14ac:dyDescent="0.15">
      <c r="B11" s="294" t="s">
        <v>361</v>
      </c>
      <c r="C11" s="246">
        <v>443</v>
      </c>
      <c r="D11" s="246">
        <v>460</v>
      </c>
      <c r="E11" s="246">
        <v>341</v>
      </c>
      <c r="F11" s="246">
        <v>484</v>
      </c>
      <c r="G11" s="246">
        <v>650</v>
      </c>
      <c r="H11" s="246">
        <v>761</v>
      </c>
      <c r="I11" s="246">
        <v>582</v>
      </c>
      <c r="J11" s="246">
        <v>611</v>
      </c>
      <c r="K11" s="246">
        <v>594</v>
      </c>
      <c r="L11" s="246">
        <v>413</v>
      </c>
      <c r="M11" s="246">
        <v>387</v>
      </c>
      <c r="N11" s="246">
        <v>402</v>
      </c>
      <c r="O11" s="117">
        <f t="shared" si="0"/>
        <v>510.66666666666669</v>
      </c>
    </row>
    <row r="12" spans="2:15" ht="20.100000000000001" customHeight="1" thickBot="1" x14ac:dyDescent="0.2">
      <c r="B12" s="292" t="s">
        <v>202</v>
      </c>
      <c r="C12" s="290">
        <f t="shared" ref="C12:N12" si="1">AVERAGE(C7:C11)</f>
        <v>592.79999999999995</v>
      </c>
      <c r="D12" s="290">
        <f t="shared" si="1"/>
        <v>652</v>
      </c>
      <c r="E12" s="290">
        <f t="shared" si="1"/>
        <v>453.4</v>
      </c>
      <c r="F12" s="290">
        <f t="shared" si="1"/>
        <v>468.6</v>
      </c>
      <c r="G12" s="290">
        <f t="shared" si="1"/>
        <v>607.79999999999995</v>
      </c>
      <c r="H12" s="290">
        <f t="shared" si="1"/>
        <v>783.6</v>
      </c>
      <c r="I12" s="290">
        <f t="shared" si="1"/>
        <v>766.6</v>
      </c>
      <c r="J12" s="290">
        <f t="shared" si="1"/>
        <v>819</v>
      </c>
      <c r="K12" s="290">
        <f t="shared" si="1"/>
        <v>650.20000000000005</v>
      </c>
      <c r="L12" s="290">
        <f t="shared" si="1"/>
        <v>475</v>
      </c>
      <c r="M12" s="290">
        <f t="shared" si="1"/>
        <v>415.2</v>
      </c>
      <c r="N12" s="290">
        <f t="shared" si="1"/>
        <v>505.4</v>
      </c>
      <c r="O12" s="291">
        <f t="shared" si="0"/>
        <v>599.13333333333321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zoomScale="75" zoomScaleNormal="75" zoomScaleSheetLayoutView="80" workbookViewId="0">
      <selection activeCell="S35" sqref="S35"/>
    </sheetView>
  </sheetViews>
  <sheetFormatPr defaultRowHeight="13.5" x14ac:dyDescent="0.15"/>
  <cols>
    <col min="1" max="1" width="1.625" style="64" customWidth="1"/>
    <col min="2" max="2" width="7.625" style="64" customWidth="1"/>
    <col min="3" max="3" width="25.625" style="64" customWidth="1"/>
    <col min="4" max="11" width="21.25" style="64" customWidth="1"/>
    <col min="12" max="16384" width="9" style="64"/>
  </cols>
  <sheetData>
    <row r="1" spans="2:11" ht="9.9499999999999993" customHeight="1" x14ac:dyDescent="0.15"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2:11" ht="24.95" customHeight="1" thickBot="1" x14ac:dyDescent="0.2">
      <c r="B2" s="223" t="s">
        <v>368</v>
      </c>
      <c r="F2" s="242" t="s">
        <v>189</v>
      </c>
      <c r="G2" s="223" t="s">
        <v>405</v>
      </c>
      <c r="I2" s="242" t="s">
        <v>190</v>
      </c>
      <c r="J2" s="64" t="s">
        <v>369</v>
      </c>
    </row>
    <row r="3" spans="2:11" ht="29.25" customHeight="1" x14ac:dyDescent="0.15">
      <c r="B3" s="718" t="s">
        <v>84</v>
      </c>
      <c r="C3" s="719"/>
      <c r="D3" s="487" t="s">
        <v>324</v>
      </c>
      <c r="E3" s="487" t="s">
        <v>326</v>
      </c>
      <c r="F3" s="487" t="s">
        <v>325</v>
      </c>
      <c r="G3" s="487" t="s">
        <v>327</v>
      </c>
      <c r="H3" s="487" t="s">
        <v>328</v>
      </c>
      <c r="I3" s="487" t="s">
        <v>329</v>
      </c>
      <c r="J3" s="488" t="s">
        <v>259</v>
      </c>
      <c r="K3" s="489" t="s">
        <v>406</v>
      </c>
    </row>
    <row r="4" spans="2:11" ht="150" customHeight="1" x14ac:dyDescent="0.15">
      <c r="B4" s="717" t="s">
        <v>75</v>
      </c>
      <c r="C4" s="465" t="s">
        <v>76</v>
      </c>
      <c r="D4" s="577" t="s">
        <v>471</v>
      </c>
      <c r="E4" s="577" t="s">
        <v>472</v>
      </c>
      <c r="F4" s="578" t="s">
        <v>473</v>
      </c>
      <c r="G4" s="577" t="s">
        <v>474</v>
      </c>
      <c r="H4" s="577" t="s">
        <v>475</v>
      </c>
      <c r="I4" s="577" t="s">
        <v>476</v>
      </c>
      <c r="J4" s="579" t="s">
        <v>477</v>
      </c>
      <c r="K4" s="580" t="s">
        <v>478</v>
      </c>
    </row>
    <row r="5" spans="2:11" ht="41.25" customHeight="1" x14ac:dyDescent="0.15">
      <c r="B5" s="717"/>
      <c r="C5" s="465" t="s">
        <v>77</v>
      </c>
      <c r="D5" s="467" t="s">
        <v>430</v>
      </c>
      <c r="E5" s="467" t="s">
        <v>431</v>
      </c>
      <c r="F5" s="467" t="s">
        <v>330</v>
      </c>
      <c r="G5" s="467" t="s">
        <v>331</v>
      </c>
      <c r="H5" s="465" t="s">
        <v>331</v>
      </c>
      <c r="I5" s="465" t="s">
        <v>331</v>
      </c>
      <c r="J5" s="465"/>
      <c r="K5" s="491"/>
    </row>
    <row r="6" spans="2:11" ht="150" customHeight="1" x14ac:dyDescent="0.15">
      <c r="B6" s="717"/>
      <c r="C6" s="465" t="s">
        <v>83</v>
      </c>
      <c r="D6" s="380" t="s">
        <v>407</v>
      </c>
      <c r="E6" s="408" t="s">
        <v>408</v>
      </c>
      <c r="F6" s="67"/>
      <c r="G6" s="380" t="s">
        <v>332</v>
      </c>
      <c r="H6" s="66" t="s">
        <v>436</v>
      </c>
      <c r="I6" s="66" t="s">
        <v>409</v>
      </c>
      <c r="J6" s="66" t="s">
        <v>337</v>
      </c>
      <c r="K6" s="490" t="s">
        <v>410</v>
      </c>
    </row>
    <row r="7" spans="2:11" ht="20.100000000000001" customHeight="1" x14ac:dyDescent="0.15">
      <c r="B7" s="717"/>
      <c r="C7" s="68" t="s">
        <v>80</v>
      </c>
      <c r="D7" s="466">
        <v>9</v>
      </c>
      <c r="E7" s="466">
        <v>3</v>
      </c>
      <c r="F7" s="467" t="s">
        <v>411</v>
      </c>
      <c r="G7" s="466">
        <v>1</v>
      </c>
      <c r="H7" s="465">
        <v>5</v>
      </c>
      <c r="I7" s="465">
        <v>3</v>
      </c>
      <c r="J7" s="465">
        <v>22</v>
      </c>
      <c r="K7" s="491"/>
    </row>
    <row r="8" spans="2:11" ht="20.100000000000001" customHeight="1" x14ac:dyDescent="0.15">
      <c r="B8" s="717"/>
      <c r="C8" s="466" t="s">
        <v>81</v>
      </c>
      <c r="D8" s="407">
        <v>5</v>
      </c>
      <c r="E8" s="496">
        <v>47</v>
      </c>
      <c r="F8" s="466">
        <v>24</v>
      </c>
      <c r="G8" s="466">
        <v>4</v>
      </c>
      <c r="H8" s="465" t="s">
        <v>412</v>
      </c>
      <c r="I8" s="465">
        <v>6</v>
      </c>
      <c r="J8" s="465">
        <v>130</v>
      </c>
      <c r="K8" s="491">
        <v>140</v>
      </c>
    </row>
    <row r="9" spans="2:11" ht="20.100000000000001" customHeight="1" x14ac:dyDescent="0.15">
      <c r="B9" s="717"/>
      <c r="C9" s="465" t="s">
        <v>82</v>
      </c>
      <c r="D9" s="465">
        <v>1</v>
      </c>
      <c r="E9" s="465">
        <v>1</v>
      </c>
      <c r="F9" s="465">
        <v>1</v>
      </c>
      <c r="G9" s="465">
        <v>1</v>
      </c>
      <c r="H9" s="465">
        <v>1</v>
      </c>
      <c r="I9" s="465">
        <v>1</v>
      </c>
      <c r="J9" s="465" t="s">
        <v>413</v>
      </c>
      <c r="K9" s="491">
        <v>1</v>
      </c>
    </row>
    <row r="10" spans="2:11" ht="150" customHeight="1" x14ac:dyDescent="0.15">
      <c r="B10" s="722" t="s">
        <v>78</v>
      </c>
      <c r="C10" s="723"/>
      <c r="D10" s="66" t="s">
        <v>434</v>
      </c>
      <c r="E10" s="66" t="s">
        <v>432</v>
      </c>
      <c r="F10" s="66" t="s">
        <v>435</v>
      </c>
      <c r="G10" s="380" t="s">
        <v>333</v>
      </c>
      <c r="H10" s="67"/>
      <c r="I10" s="380" t="s">
        <v>336</v>
      </c>
      <c r="J10" s="380" t="s">
        <v>310</v>
      </c>
      <c r="K10" s="492" t="s">
        <v>433</v>
      </c>
    </row>
    <row r="11" spans="2:11" ht="150" customHeight="1" thickBot="1" x14ac:dyDescent="0.2">
      <c r="B11" s="720" t="s">
        <v>79</v>
      </c>
      <c r="C11" s="721"/>
      <c r="D11" s="581" t="s">
        <v>479</v>
      </c>
      <c r="E11" s="582" t="s">
        <v>480</v>
      </c>
      <c r="F11" s="582" t="s">
        <v>481</v>
      </c>
      <c r="G11" s="583" t="s">
        <v>482</v>
      </c>
      <c r="H11" s="584"/>
      <c r="I11" s="584" t="s">
        <v>483</v>
      </c>
      <c r="J11" s="584"/>
      <c r="K11" s="585"/>
    </row>
    <row r="12" spans="2:11" ht="9.75" customHeight="1" x14ac:dyDescent="0.15">
      <c r="B12" s="70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zoomScale="75" zoomScaleNormal="75" zoomScaleSheetLayoutView="85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5" width="20.625" style="10" customWidth="1"/>
    <col min="6" max="6" width="18.625" style="10" customWidth="1"/>
    <col min="7" max="12" width="16.625" style="10" customWidth="1"/>
    <col min="13" max="13" width="7.625" style="10" customWidth="1"/>
    <col min="14" max="15" width="12.625" style="10" customWidth="1"/>
    <col min="16" max="17" width="7.625" style="10" customWidth="1"/>
    <col min="18" max="18" width="1.25" style="10" customWidth="1"/>
    <col min="19" max="16384" width="9" style="10"/>
  </cols>
  <sheetData>
    <row r="1" spans="2:18" ht="9.9499999999999993" customHeight="1" x14ac:dyDescent="0.15"/>
    <row r="2" spans="2:18" ht="24.95" customHeight="1" thickBot="1" x14ac:dyDescent="0.2">
      <c r="B2" s="11" t="s">
        <v>74</v>
      </c>
      <c r="C2" s="12"/>
      <c r="D2" s="12"/>
      <c r="E2" s="428"/>
      <c r="Q2" s="13"/>
      <c r="R2" s="13"/>
    </row>
    <row r="3" spans="2:18" ht="20.100000000000001" customHeight="1" x14ac:dyDescent="0.15">
      <c r="B3" s="766" t="s">
        <v>241</v>
      </c>
      <c r="C3" s="767"/>
      <c r="D3" s="767"/>
      <c r="E3" s="767"/>
      <c r="F3" s="14" t="s">
        <v>22</v>
      </c>
      <c r="G3" s="14" t="s">
        <v>346</v>
      </c>
      <c r="H3" s="394" t="s">
        <v>356</v>
      </c>
      <c r="I3" s="283" t="s">
        <v>347</v>
      </c>
      <c r="J3" s="271" t="s">
        <v>348</v>
      </c>
      <c r="K3" s="381" t="s">
        <v>445</v>
      </c>
      <c r="L3" s="744" t="s">
        <v>240</v>
      </c>
      <c r="M3" s="745"/>
      <c r="N3" s="745"/>
      <c r="O3" s="745"/>
      <c r="P3" s="745"/>
      <c r="Q3" s="745"/>
      <c r="R3" s="746"/>
    </row>
    <row r="4" spans="2:18" ht="20.100000000000001" customHeight="1" thickBot="1" x14ac:dyDescent="0.2">
      <c r="B4" s="768"/>
      <c r="C4" s="769"/>
      <c r="D4" s="769"/>
      <c r="E4" s="769"/>
      <c r="F4" s="270">
        <f t="shared" ref="F4:F9" si="0">SUM(G4:K4)</f>
        <v>175</v>
      </c>
      <c r="G4" s="270">
        <v>25</v>
      </c>
      <c r="H4" s="270">
        <v>30</v>
      </c>
      <c r="I4" s="270">
        <v>60</v>
      </c>
      <c r="J4" s="270">
        <v>30</v>
      </c>
      <c r="K4" s="270">
        <v>30</v>
      </c>
      <c r="L4" s="747"/>
      <c r="M4" s="748"/>
      <c r="N4" s="748"/>
      <c r="O4" s="748"/>
      <c r="P4" s="748"/>
      <c r="Q4" s="748"/>
      <c r="R4" s="749"/>
    </row>
    <row r="5" spans="2:18" ht="20.100000000000001" customHeight="1" x14ac:dyDescent="0.15">
      <c r="B5" s="778" t="s">
        <v>43</v>
      </c>
      <c r="C5" s="779"/>
      <c r="D5" s="15" t="s">
        <v>154</v>
      </c>
      <c r="E5" s="16"/>
      <c r="F5" s="17">
        <f t="shared" si="0"/>
        <v>19219860</v>
      </c>
      <c r="G5" s="222">
        <f>'７－１　初夏取り部門収支'!F4*G$4/10</f>
        <v>2613600</v>
      </c>
      <c r="H5" s="435">
        <f>'７－２　夏取り部門収支'!F4*H$4/10</f>
        <v>2885520</v>
      </c>
      <c r="I5" s="435">
        <f>'７－３　秋取り部門収支'!F4*I$4/10</f>
        <v>5523660</v>
      </c>
      <c r="J5" s="435">
        <f>'７－４　ハウス冬取り部門収支'!F4*J$4/10</f>
        <v>4107840</v>
      </c>
      <c r="K5" s="435">
        <f>'７－５　冬春取り部門収支'!F4*K$4/10</f>
        <v>4089240</v>
      </c>
      <c r="L5" s="750"/>
      <c r="M5" s="751"/>
      <c r="N5" s="751"/>
      <c r="O5" s="751"/>
      <c r="P5" s="751"/>
      <c r="Q5" s="751"/>
      <c r="R5" s="752"/>
    </row>
    <row r="6" spans="2:18" ht="20.100000000000001" customHeight="1" x14ac:dyDescent="0.15">
      <c r="B6" s="780"/>
      <c r="C6" s="781"/>
      <c r="D6" s="18" t="s">
        <v>66</v>
      </c>
      <c r="E6" s="19"/>
      <c r="F6" s="20">
        <f t="shared" si="0"/>
        <v>0</v>
      </c>
      <c r="G6" s="23">
        <f>'７－１　初夏取り部門収支'!F5*G$4/10</f>
        <v>0</v>
      </c>
      <c r="H6" s="434">
        <f>'７－２　夏取り部門収支'!F5*H$4/10</f>
        <v>0</v>
      </c>
      <c r="I6" s="434">
        <f>'７－３　秋取り部門収支'!F5*I$4/10</f>
        <v>0</v>
      </c>
      <c r="J6" s="434">
        <f>'７－４　ハウス冬取り部門収支'!F5*J$4/10</f>
        <v>0</v>
      </c>
      <c r="K6" s="434">
        <f>'７－５　冬春取り部門収支'!F5*K$4/10</f>
        <v>0</v>
      </c>
      <c r="L6" s="738"/>
      <c r="M6" s="739"/>
      <c r="N6" s="739"/>
      <c r="O6" s="739"/>
      <c r="P6" s="739"/>
      <c r="Q6" s="739"/>
      <c r="R6" s="740"/>
    </row>
    <row r="7" spans="2:18" ht="20.100000000000001" customHeight="1" x14ac:dyDescent="0.15">
      <c r="B7" s="782"/>
      <c r="C7" s="783"/>
      <c r="D7" s="770" t="s">
        <v>150</v>
      </c>
      <c r="E7" s="771"/>
      <c r="F7" s="21">
        <f t="shared" si="0"/>
        <v>19219860</v>
      </c>
      <c r="G7" s="22">
        <f>G5+G6</f>
        <v>2613600</v>
      </c>
      <c r="H7" s="22">
        <f>H5+H6</f>
        <v>2885520</v>
      </c>
      <c r="I7" s="22">
        <f>I5+I6</f>
        <v>5523660</v>
      </c>
      <c r="J7" s="22">
        <f>J5+J6</f>
        <v>4107840</v>
      </c>
      <c r="K7" s="22">
        <f>K5+K6</f>
        <v>4089240</v>
      </c>
      <c r="L7" s="738"/>
      <c r="M7" s="739"/>
      <c r="N7" s="739"/>
      <c r="O7" s="739"/>
      <c r="P7" s="739"/>
      <c r="Q7" s="739"/>
      <c r="R7" s="740"/>
    </row>
    <row r="8" spans="2:18" ht="20.100000000000001" customHeight="1" x14ac:dyDescent="0.15">
      <c r="B8" s="734" t="s">
        <v>227</v>
      </c>
      <c r="C8" s="726" t="s">
        <v>242</v>
      </c>
      <c r="D8" s="18" t="s">
        <v>44</v>
      </c>
      <c r="E8" s="19"/>
      <c r="F8" s="20">
        <f t="shared" si="0"/>
        <v>413101.37875689525</v>
      </c>
      <c r="G8" s="23">
        <f>'７－１　初夏取り部門収支'!F6*G$4/10</f>
        <v>94748.022650664061</v>
      </c>
      <c r="H8" s="23">
        <f>'７－２　夏取り部門収支'!F6*H$4/10</f>
        <v>113697.62718079686</v>
      </c>
      <c r="I8" s="23">
        <f>'７－３　秋取り部門収支'!F6*I$4/10</f>
        <v>113697.62718079686</v>
      </c>
      <c r="J8" s="23">
        <f>'７－４　ハウス冬取り部門収支'!F6*J$4/10</f>
        <v>45479.050872318745</v>
      </c>
      <c r="K8" s="23">
        <f>'７－５　冬春取り部門収支'!F6*K$4/10</f>
        <v>45479.050872318745</v>
      </c>
      <c r="L8" s="738"/>
      <c r="M8" s="739"/>
      <c r="N8" s="739"/>
      <c r="O8" s="739"/>
      <c r="P8" s="739"/>
      <c r="Q8" s="739"/>
      <c r="R8" s="740"/>
    </row>
    <row r="9" spans="2:18" ht="20.100000000000001" customHeight="1" x14ac:dyDescent="0.15">
      <c r="B9" s="735"/>
      <c r="C9" s="727"/>
      <c r="D9" s="18" t="s">
        <v>45</v>
      </c>
      <c r="E9" s="19"/>
      <c r="F9" s="20">
        <f t="shared" si="0"/>
        <v>563305</v>
      </c>
      <c r="G9" s="23">
        <f>'７－１　初夏取り部門収支'!F7*G$4/10</f>
        <v>87145</v>
      </c>
      <c r="H9" s="23">
        <f>'７－２　夏取り部門収支'!F7*H$4/10</f>
        <v>104574</v>
      </c>
      <c r="I9" s="23">
        <f>'７－３　秋取り部門収支'!F7*I$4/10</f>
        <v>209148</v>
      </c>
      <c r="J9" s="23">
        <f>'７－４　ハウス冬取り部門収支'!F7*J$4/10</f>
        <v>81219</v>
      </c>
      <c r="K9" s="23">
        <f>'７－５　冬春取り部門収支'!F7*K$4/10</f>
        <v>81219</v>
      </c>
      <c r="L9" s="738"/>
      <c r="M9" s="739"/>
      <c r="N9" s="739"/>
      <c r="O9" s="739"/>
      <c r="P9" s="739"/>
      <c r="Q9" s="739"/>
      <c r="R9" s="740"/>
    </row>
    <row r="10" spans="2:18" ht="20.100000000000001" customHeight="1" x14ac:dyDescent="0.15">
      <c r="B10" s="735"/>
      <c r="C10" s="727"/>
      <c r="D10" s="18" t="s">
        <v>46</v>
      </c>
      <c r="E10" s="19"/>
      <c r="F10" s="20">
        <f t="shared" ref="F10:F21" si="1">SUM(G10:K10)</f>
        <v>854680.75</v>
      </c>
      <c r="G10" s="23">
        <f>'７－１　初夏取り部門収支'!F8*G$4/10</f>
        <v>154167.25</v>
      </c>
      <c r="H10" s="23">
        <f>'７－２　夏取り部門収支'!F8*H$4/10</f>
        <v>185000.7</v>
      </c>
      <c r="I10" s="23">
        <f>'７－３　秋取り部門収支'!F8*I$4/10</f>
        <v>370001.4</v>
      </c>
      <c r="J10" s="23">
        <f>'７－４　ハウス冬取り部門収支'!F8*J$4/10</f>
        <v>72755.700000000012</v>
      </c>
      <c r="K10" s="23">
        <f>'７－５　冬春取り部門収支'!F8*K$4/10</f>
        <v>72755.700000000012</v>
      </c>
      <c r="L10" s="738"/>
      <c r="M10" s="739"/>
      <c r="N10" s="739"/>
      <c r="O10" s="739"/>
      <c r="P10" s="739"/>
      <c r="Q10" s="739"/>
      <c r="R10" s="740"/>
    </row>
    <row r="11" spans="2:18" ht="20.100000000000001" customHeight="1" x14ac:dyDescent="0.15">
      <c r="B11" s="735"/>
      <c r="C11" s="727"/>
      <c r="D11" s="18" t="s">
        <v>67</v>
      </c>
      <c r="E11" s="19"/>
      <c r="F11" s="20">
        <f t="shared" si="1"/>
        <v>52396.09375</v>
      </c>
      <c r="G11" s="23">
        <f>'７－１　初夏取り部門収支'!F9*G$4/10</f>
        <v>7485.15625</v>
      </c>
      <c r="H11" s="23">
        <f>'７－２　夏取り部門収支'!F9*H$4/10</f>
        <v>8982.1875</v>
      </c>
      <c r="I11" s="23">
        <f>'７－３　秋取り部門収支'!F9*I$4/10</f>
        <v>17964.375</v>
      </c>
      <c r="J11" s="23">
        <f>'７－４　ハウス冬取り部門収支'!F9*J$4/10</f>
        <v>8982.1875</v>
      </c>
      <c r="K11" s="23">
        <f>'７－５　冬春取り部門収支'!F9*K$4/10</f>
        <v>8982.1875</v>
      </c>
      <c r="L11" s="738"/>
      <c r="M11" s="739"/>
      <c r="N11" s="739"/>
      <c r="O11" s="739"/>
      <c r="P11" s="739"/>
      <c r="Q11" s="739"/>
      <c r="R11" s="740"/>
    </row>
    <row r="12" spans="2:18" ht="20.100000000000001" customHeight="1" x14ac:dyDescent="0.15">
      <c r="B12" s="735"/>
      <c r="C12" s="727"/>
      <c r="D12" s="18" t="s">
        <v>47</v>
      </c>
      <c r="E12" s="19"/>
      <c r="F12" s="20">
        <f t="shared" si="1"/>
        <v>180000</v>
      </c>
      <c r="G12" s="23">
        <f>'７－１　初夏取り部門収支'!F10*G$4/10</f>
        <v>0</v>
      </c>
      <c r="H12" s="23">
        <f>'７－２　夏取り部門収支'!F10*H$4/10</f>
        <v>180000</v>
      </c>
      <c r="I12" s="23">
        <f>'７－３　秋取り部門収支'!F10*I$4/10</f>
        <v>0</v>
      </c>
      <c r="J12" s="23">
        <f>'７－４　ハウス冬取り部門収支'!F10*J$4/10</f>
        <v>0</v>
      </c>
      <c r="K12" s="23">
        <f>'７－５　冬春取り部門収支'!F10*K$4/10</f>
        <v>0</v>
      </c>
      <c r="L12" s="738"/>
      <c r="M12" s="739"/>
      <c r="N12" s="739"/>
      <c r="O12" s="739"/>
      <c r="P12" s="739"/>
      <c r="Q12" s="739"/>
      <c r="R12" s="740"/>
    </row>
    <row r="13" spans="2:18" ht="20.100000000000001" customHeight="1" x14ac:dyDescent="0.15">
      <c r="B13" s="735"/>
      <c r="C13" s="727"/>
      <c r="D13" s="18" t="s">
        <v>4</v>
      </c>
      <c r="E13" s="19"/>
      <c r="F13" s="20">
        <f t="shared" si="1"/>
        <v>82631.578947368413</v>
      </c>
      <c r="G13" s="23">
        <f>'７－１　初夏取り部門収支'!F11*G$4/10</f>
        <v>17894.73684210526</v>
      </c>
      <c r="H13" s="23">
        <f>'７－２　夏取り部門収支'!F11*H$4/10</f>
        <v>21473.684210526313</v>
      </c>
      <c r="I13" s="23">
        <f>'７－３　秋取り部門収支'!F11*I$4/10</f>
        <v>14526.315789473685</v>
      </c>
      <c r="J13" s="23">
        <f>'７－４　ハウス冬取り部門収支'!F11*J$4/10</f>
        <v>21473.684210526313</v>
      </c>
      <c r="K13" s="23">
        <f>'７－５　冬春取り部門収支'!F11*K$4/10</f>
        <v>7263.1578947368425</v>
      </c>
      <c r="L13" s="738"/>
      <c r="M13" s="739"/>
      <c r="N13" s="739"/>
      <c r="O13" s="739"/>
      <c r="P13" s="739"/>
      <c r="Q13" s="739"/>
      <c r="R13" s="740"/>
    </row>
    <row r="14" spans="2:18" ht="20.100000000000001" customHeight="1" x14ac:dyDescent="0.15">
      <c r="B14" s="735"/>
      <c r="C14" s="727"/>
      <c r="D14" s="18" t="s">
        <v>5</v>
      </c>
      <c r="E14" s="19"/>
      <c r="F14" s="20">
        <f t="shared" si="1"/>
        <v>813960</v>
      </c>
      <c r="G14" s="23">
        <f>'７－１　初夏取り部門収支'!F12*G$4/10</f>
        <v>88200</v>
      </c>
      <c r="H14" s="23">
        <f>'７－２　夏取り部門収支'!F12*H$4/10</f>
        <v>90720</v>
      </c>
      <c r="I14" s="23">
        <f>'７－３　秋取り部門収支'!F12*I$4/10</f>
        <v>272160</v>
      </c>
      <c r="J14" s="23">
        <f>'７－４　ハウス冬取り部門収支'!F12*J$4/10</f>
        <v>166320</v>
      </c>
      <c r="K14" s="23">
        <f>'７－５　冬春取り部門収支'!F12*K$4/10</f>
        <v>196560</v>
      </c>
      <c r="L14" s="738"/>
      <c r="M14" s="739"/>
      <c r="N14" s="739"/>
      <c r="O14" s="739"/>
      <c r="P14" s="739"/>
      <c r="Q14" s="739"/>
      <c r="R14" s="740"/>
    </row>
    <row r="15" spans="2:18" ht="20.100000000000001" customHeight="1" x14ac:dyDescent="0.15">
      <c r="B15" s="735"/>
      <c r="C15" s="727"/>
      <c r="D15" s="772" t="s">
        <v>48</v>
      </c>
      <c r="E15" s="263" t="s">
        <v>143</v>
      </c>
      <c r="F15" s="20">
        <f t="shared" si="1"/>
        <v>144710.52631578947</v>
      </c>
      <c r="G15" s="23">
        <f>'７－１　初夏取り部門収支'!F13*G$4/10</f>
        <v>7815.7894736842109</v>
      </c>
      <c r="H15" s="23">
        <f>'７－２　夏取り部門収支'!F13*H$4/10</f>
        <v>9378.9473684210516</v>
      </c>
      <c r="I15" s="23">
        <f>'７－３　秋取り部門収支'!F13*I$4/10</f>
        <v>18757.894736842103</v>
      </c>
      <c r="J15" s="23">
        <f>'７－４　ハウス冬取り部門収支'!F13*J$4/10</f>
        <v>99378.947368421053</v>
      </c>
      <c r="K15" s="23">
        <f>'７－５　冬春取り部門収支'!F13*K$4/10</f>
        <v>9378.9473684210516</v>
      </c>
      <c r="L15" s="738"/>
      <c r="M15" s="739"/>
      <c r="N15" s="739"/>
      <c r="O15" s="739"/>
      <c r="P15" s="739"/>
      <c r="Q15" s="739"/>
      <c r="R15" s="740"/>
    </row>
    <row r="16" spans="2:18" ht="20.100000000000001" customHeight="1" x14ac:dyDescent="0.15">
      <c r="B16" s="735"/>
      <c r="C16" s="727"/>
      <c r="D16" s="773"/>
      <c r="E16" s="263" t="s">
        <v>144</v>
      </c>
      <c r="F16" s="20">
        <f t="shared" si="1"/>
        <v>85519.736842105238</v>
      </c>
      <c r="G16" s="23">
        <f>'７－１　初夏取り部門収支'!F14*G$4/10</f>
        <v>12217.105263157893</v>
      </c>
      <c r="H16" s="23">
        <f>'７－２　夏取り部門収支'!F14*H$4/10</f>
        <v>14660.526315789471</v>
      </c>
      <c r="I16" s="23">
        <f>'７－３　秋取り部門収支'!F14*I$4/10</f>
        <v>29321.052631578943</v>
      </c>
      <c r="J16" s="23">
        <f>'７－４　ハウス冬取り部門収支'!F14*J$4/10</f>
        <v>14660.526315789471</v>
      </c>
      <c r="K16" s="23">
        <f>'７－５　冬春取り部門収支'!F14*K$4/10</f>
        <v>14660.526315789471</v>
      </c>
      <c r="L16" s="738"/>
      <c r="M16" s="739"/>
      <c r="N16" s="739"/>
      <c r="O16" s="739"/>
      <c r="P16" s="739"/>
      <c r="Q16" s="739"/>
      <c r="R16" s="740"/>
    </row>
    <row r="17" spans="2:18" ht="20.100000000000001" customHeight="1" x14ac:dyDescent="0.15">
      <c r="B17" s="735"/>
      <c r="C17" s="727"/>
      <c r="D17" s="774" t="s">
        <v>68</v>
      </c>
      <c r="E17" s="263" t="s">
        <v>143</v>
      </c>
      <c r="F17" s="20">
        <f>SUM(G17:K17)</f>
        <v>1127960.5263157894</v>
      </c>
      <c r="G17" s="23">
        <f>'７－１　初夏取り部門収支'!F15*G$4/10</f>
        <v>32565.789473684214</v>
      </c>
      <c r="H17" s="23">
        <f>'７－２　夏取り部門収支'!F15*H$4/10</f>
        <v>39078.947368421053</v>
      </c>
      <c r="I17" s="23">
        <f>'７－３　秋取り部門収支'!F15*I$4/10</f>
        <v>78157.894736842107</v>
      </c>
      <c r="J17" s="23">
        <f>'７－４　ハウス冬取り部門収支'!F15*J$4/10</f>
        <v>939078.94736842101</v>
      </c>
      <c r="K17" s="23">
        <f>'７－５　冬春取り部門収支'!F15*K$4/10</f>
        <v>39078.947368421053</v>
      </c>
      <c r="L17" s="738"/>
      <c r="M17" s="739"/>
      <c r="N17" s="739"/>
      <c r="O17" s="739"/>
      <c r="P17" s="739"/>
      <c r="Q17" s="739"/>
      <c r="R17" s="740"/>
    </row>
    <row r="18" spans="2:18" ht="20.100000000000001" customHeight="1" x14ac:dyDescent="0.15">
      <c r="B18" s="735"/>
      <c r="C18" s="727"/>
      <c r="D18" s="775"/>
      <c r="E18" s="263" t="s">
        <v>144</v>
      </c>
      <c r="F18" s="20">
        <f t="shared" si="1"/>
        <v>335131.57894736843</v>
      </c>
      <c r="G18" s="23">
        <f>'７－１　初夏取り部門収支'!F16*G$4/10</f>
        <v>47875.939849624054</v>
      </c>
      <c r="H18" s="23">
        <f>'７－２　夏取り部門収支'!F16*H$4/10</f>
        <v>57451.127819548863</v>
      </c>
      <c r="I18" s="23">
        <f>'７－３　秋取り部門収支'!F16*I$4/10</f>
        <v>114902.25563909773</v>
      </c>
      <c r="J18" s="23">
        <f>'７－４　ハウス冬取り部門収支'!F16*J$4/10</f>
        <v>57451.127819548863</v>
      </c>
      <c r="K18" s="23">
        <f>'７－５　冬春取り部門収支'!F16*K$4/10</f>
        <v>57451.127819548863</v>
      </c>
      <c r="L18" s="738"/>
      <c r="M18" s="739"/>
      <c r="N18" s="739"/>
      <c r="O18" s="739"/>
      <c r="P18" s="739"/>
      <c r="Q18" s="739"/>
      <c r="R18" s="740"/>
    </row>
    <row r="19" spans="2:18" ht="20.100000000000001" customHeight="1" x14ac:dyDescent="0.15">
      <c r="B19" s="735"/>
      <c r="C19" s="727"/>
      <c r="D19" s="773"/>
      <c r="E19" s="264" t="s">
        <v>49</v>
      </c>
      <c r="F19" s="20">
        <f t="shared" si="1"/>
        <v>0</v>
      </c>
      <c r="G19" s="23">
        <f>'７－１　初夏取り部門収支'!F17*G$4/10</f>
        <v>0</v>
      </c>
      <c r="H19" s="23">
        <f>'７－２　夏取り部門収支'!F17*H$4/10</f>
        <v>0</v>
      </c>
      <c r="I19" s="23">
        <f>'７－３　秋取り部門収支'!F17*I$4/10</f>
        <v>0</v>
      </c>
      <c r="J19" s="23">
        <f>'７－４　ハウス冬取り部門収支'!F17*J$4/10</f>
        <v>0</v>
      </c>
      <c r="K19" s="23">
        <f>'７－５　冬春取り部門収支'!F17*K$4/10</f>
        <v>0</v>
      </c>
      <c r="L19" s="738"/>
      <c r="M19" s="739"/>
      <c r="N19" s="739"/>
      <c r="O19" s="739"/>
      <c r="P19" s="739"/>
      <c r="Q19" s="739"/>
      <c r="R19" s="740"/>
    </row>
    <row r="20" spans="2:18" ht="20.100000000000001" customHeight="1" x14ac:dyDescent="0.15">
      <c r="B20" s="735"/>
      <c r="C20" s="727"/>
      <c r="D20" s="18" t="s">
        <v>50</v>
      </c>
      <c r="E20" s="19"/>
      <c r="F20" s="20">
        <f t="shared" si="1"/>
        <v>0</v>
      </c>
      <c r="G20" s="23">
        <f>'７－１　初夏取り部門収支'!F18*G$4/10</f>
        <v>0</v>
      </c>
      <c r="H20" s="23">
        <f>'７－２　夏取り部門収支'!F18*H$4/10</f>
        <v>0</v>
      </c>
      <c r="I20" s="23">
        <f>'７－３　秋取り部門収支'!F18*I$4/10</f>
        <v>0</v>
      </c>
      <c r="J20" s="23">
        <f>'７－４　ハウス冬取り部門収支'!F18*J$4/10</f>
        <v>0</v>
      </c>
      <c r="K20" s="23">
        <f>'７－５　冬春取り部門収支'!F18*K$4/10</f>
        <v>0</v>
      </c>
      <c r="L20" s="738"/>
      <c r="M20" s="739"/>
      <c r="N20" s="739"/>
      <c r="O20" s="739"/>
      <c r="P20" s="739"/>
      <c r="Q20" s="739"/>
      <c r="R20" s="740"/>
    </row>
    <row r="21" spans="2:18" ht="20.100000000000001" customHeight="1" x14ac:dyDescent="0.15">
      <c r="B21" s="735"/>
      <c r="C21" s="727"/>
      <c r="D21" s="18" t="s">
        <v>123</v>
      </c>
      <c r="E21" s="19"/>
      <c r="F21" s="20">
        <f t="shared" si="1"/>
        <v>47004.011816922386</v>
      </c>
      <c r="G21" s="23">
        <f>'７－１　初夏取り部門収支'!F19*G$4/10</f>
        <v>5556.7150485143393</v>
      </c>
      <c r="H21" s="23">
        <f>'７－２　夏取り部門収支'!F19*H$4/10</f>
        <v>8333.5126036717538</v>
      </c>
      <c r="I21" s="23">
        <f>'７－３　秋取り部門収支'!F19*I$4/10</f>
        <v>12511.482987016478</v>
      </c>
      <c r="J21" s="23">
        <f>'７－４　ハウス冬取り部門収支'!F19*J$4/10</f>
        <v>15220.193651060865</v>
      </c>
      <c r="K21" s="23">
        <f>'７－５　冬春取り部門収支'!F19*K$4/10</f>
        <v>5382.1075266589487</v>
      </c>
      <c r="L21" s="738"/>
      <c r="M21" s="739"/>
      <c r="N21" s="739"/>
      <c r="O21" s="739"/>
      <c r="P21" s="739"/>
      <c r="Q21" s="739"/>
      <c r="R21" s="740"/>
    </row>
    <row r="22" spans="2:18" ht="20.100000000000001" customHeight="1" x14ac:dyDescent="0.15">
      <c r="B22" s="735"/>
      <c r="C22" s="728"/>
      <c r="D22" s="776" t="s">
        <v>151</v>
      </c>
      <c r="E22" s="777"/>
      <c r="F22" s="274">
        <f t="shared" ref="F22:K22" si="2">SUM(F8:F21)</f>
        <v>4700401.1816922389</v>
      </c>
      <c r="G22" s="274">
        <f t="shared" si="2"/>
        <v>555671.50485143403</v>
      </c>
      <c r="H22" s="274">
        <f t="shared" si="2"/>
        <v>833351.26036717521</v>
      </c>
      <c r="I22" s="274">
        <f t="shared" si="2"/>
        <v>1251148.2987016479</v>
      </c>
      <c r="J22" s="274">
        <f t="shared" si="2"/>
        <v>1522019.3651060862</v>
      </c>
      <c r="K22" s="274">
        <f t="shared" si="2"/>
        <v>538210.75266589504</v>
      </c>
      <c r="L22" s="738"/>
      <c r="M22" s="739"/>
      <c r="N22" s="739"/>
      <c r="O22" s="739"/>
      <c r="P22" s="739"/>
      <c r="Q22" s="739"/>
      <c r="R22" s="740"/>
    </row>
    <row r="23" spans="2:18" ht="20.100000000000001" customHeight="1" x14ac:dyDescent="0.15">
      <c r="B23" s="735"/>
      <c r="C23" s="729" t="s">
        <v>148</v>
      </c>
      <c r="D23" s="761" t="s">
        <v>51</v>
      </c>
      <c r="E23" s="26" t="s">
        <v>1</v>
      </c>
      <c r="F23" s="23">
        <f t="shared" ref="F23:F31" si="3">SUM(G23:K23)</f>
        <v>2428350</v>
      </c>
      <c r="G23" s="23">
        <f>'７－１　初夏取り部門収支'!F21*G$4/10</f>
        <v>246750</v>
      </c>
      <c r="H23" s="23">
        <f>'７－２　夏取り部門収支'!F21*H$4/10</f>
        <v>340200</v>
      </c>
      <c r="I23" s="23">
        <f>'７－３　秋取り部門収支'!F21*I$4/10</f>
        <v>826200</v>
      </c>
      <c r="J23" s="23">
        <f>'７－４　ハウス冬取り部門収支'!F21*J$4/10</f>
        <v>465300</v>
      </c>
      <c r="K23" s="23">
        <f>'７－５　冬春取り部門収支'!F21*K$4/10</f>
        <v>549900</v>
      </c>
      <c r="L23" s="741"/>
      <c r="M23" s="742"/>
      <c r="N23" s="742"/>
      <c r="O23" s="742"/>
      <c r="P23" s="742"/>
      <c r="Q23" s="742"/>
      <c r="R23" s="743"/>
    </row>
    <row r="24" spans="2:18" ht="20.100000000000001" customHeight="1" x14ac:dyDescent="0.15">
      <c r="B24" s="735"/>
      <c r="C24" s="730"/>
      <c r="D24" s="762"/>
      <c r="E24" s="26" t="s">
        <v>2</v>
      </c>
      <c r="F24" s="23">
        <f>SUM(G24:K24)</f>
        <v>1711900</v>
      </c>
      <c r="G24" s="23">
        <f>'７－１　初夏取り部門収支'!F22*G$4/10</f>
        <v>185500</v>
      </c>
      <c r="H24" s="23">
        <f>'７－２　夏取り部門収支'!F22*H$4/10</f>
        <v>190800</v>
      </c>
      <c r="I24" s="23">
        <f>'７－３　秋取り部門収支'!F22*I$4/10</f>
        <v>572400</v>
      </c>
      <c r="J24" s="23">
        <f>'７－４　ハウス冬取り部門収支'!F22*J$4/10</f>
        <v>349800</v>
      </c>
      <c r="K24" s="23">
        <f>'７－５　冬春取り部門収支'!F22*K$4/10</f>
        <v>413400</v>
      </c>
      <c r="L24" s="741"/>
      <c r="M24" s="742"/>
      <c r="N24" s="742"/>
      <c r="O24" s="742"/>
      <c r="P24" s="742"/>
      <c r="Q24" s="742"/>
      <c r="R24" s="743"/>
    </row>
    <row r="25" spans="2:18" ht="20.100000000000001" customHeight="1" x14ac:dyDescent="0.15">
      <c r="B25" s="735"/>
      <c r="C25" s="730"/>
      <c r="D25" s="763"/>
      <c r="E25" s="26" t="s">
        <v>6</v>
      </c>
      <c r="F25" s="23">
        <f t="shared" si="3"/>
        <v>2421702.36</v>
      </c>
      <c r="G25" s="23">
        <f>'７－１　初夏取り部門収支'!F23*G$4/10</f>
        <v>329313.59999999998</v>
      </c>
      <c r="H25" s="23">
        <f>'７－２　夏取り部門収支'!F23*H$4/10</f>
        <v>363575.51999999996</v>
      </c>
      <c r="I25" s="23">
        <f>'７－３　秋取り部門収支'!F23*I$4/10</f>
        <v>695981.15999999992</v>
      </c>
      <c r="J25" s="23">
        <f>'７－４　ハウス冬取り部門収支'!F23*J$4/10</f>
        <v>517587.84</v>
      </c>
      <c r="K25" s="23">
        <f>'７－５　冬春取り部門収支'!F23*K$4/10</f>
        <v>515244.23999999993</v>
      </c>
      <c r="L25" s="741"/>
      <c r="M25" s="742"/>
      <c r="N25" s="742"/>
      <c r="O25" s="742"/>
      <c r="P25" s="742"/>
      <c r="Q25" s="742"/>
      <c r="R25" s="743"/>
    </row>
    <row r="26" spans="2:18" ht="20.100000000000001" customHeight="1" x14ac:dyDescent="0.15">
      <c r="B26" s="735"/>
      <c r="C26" s="730"/>
      <c r="D26" s="26" t="s">
        <v>225</v>
      </c>
      <c r="E26" s="27"/>
      <c r="F26" s="23">
        <f t="shared" si="3"/>
        <v>0</v>
      </c>
      <c r="G26" s="23">
        <f>'７－１　初夏取り部門収支'!F24*G$4/10</f>
        <v>0</v>
      </c>
      <c r="H26" s="23">
        <f>'７－２　夏取り部門収支'!F24*H$4/10</f>
        <v>0</v>
      </c>
      <c r="I26" s="23">
        <f>'７－３　秋取り部門収支'!F24*I$4/10</f>
        <v>0</v>
      </c>
      <c r="J26" s="23">
        <f>'７－４　ハウス冬取り部門収支'!F24*J$4/10</f>
        <v>0</v>
      </c>
      <c r="K26" s="23">
        <f>'７－５　冬春取り部門収支'!F24*K$4/10</f>
        <v>0</v>
      </c>
      <c r="L26" s="758"/>
      <c r="M26" s="759"/>
      <c r="N26" s="759"/>
      <c r="O26" s="759"/>
      <c r="P26" s="759"/>
      <c r="Q26" s="759"/>
      <c r="R26" s="760"/>
    </row>
    <row r="27" spans="2:18" ht="20.100000000000001" customHeight="1" x14ac:dyDescent="0.15">
      <c r="B27" s="735"/>
      <c r="C27" s="730"/>
      <c r="D27" s="26" t="s">
        <v>69</v>
      </c>
      <c r="E27" s="27"/>
      <c r="F27" s="23">
        <f t="shared" si="3"/>
        <v>0</v>
      </c>
      <c r="G27" s="23">
        <f>'７－１　初夏取り部門収支'!F25*G$4/10</f>
        <v>0</v>
      </c>
      <c r="H27" s="23">
        <f>'７－２　夏取り部門収支'!F25*H$4/10</f>
        <v>0</v>
      </c>
      <c r="I27" s="23">
        <f>'７－３　秋取り部門収支'!F25*I$4/10</f>
        <v>0</v>
      </c>
      <c r="J27" s="23">
        <f>'７－４　ハウス冬取り部門収支'!F25*J$4/10</f>
        <v>0</v>
      </c>
      <c r="K27" s="23">
        <f>'７－５　冬春取り部門収支'!F25*K$4/10</f>
        <v>0</v>
      </c>
      <c r="L27" s="738"/>
      <c r="M27" s="739"/>
      <c r="N27" s="739"/>
      <c r="O27" s="739"/>
      <c r="P27" s="739"/>
      <c r="Q27" s="739"/>
      <c r="R27" s="740"/>
    </row>
    <row r="28" spans="2:18" ht="20.100000000000001" customHeight="1" x14ac:dyDescent="0.15">
      <c r="B28" s="735"/>
      <c r="C28" s="730"/>
      <c r="D28" s="26" t="s">
        <v>90</v>
      </c>
      <c r="E28" s="27"/>
      <c r="F28" s="23">
        <f t="shared" si="3"/>
        <v>80807.017543859663</v>
      </c>
      <c r="G28" s="23">
        <f>'７－１　初夏取り部門収支'!F26*G$4/10</f>
        <v>11543.859649122807</v>
      </c>
      <c r="H28" s="23">
        <f>'７－２　夏取り部門収支'!F26*H$4/10</f>
        <v>13852.631578947368</v>
      </c>
      <c r="I28" s="23">
        <f>'７－３　秋取り部門収支'!F26*I$4/10</f>
        <v>27705.263157894737</v>
      </c>
      <c r="J28" s="23">
        <f>'７－４　ハウス冬取り部門収支'!F26*J$4/10</f>
        <v>13852.631578947368</v>
      </c>
      <c r="K28" s="23">
        <f>'７－５　冬春取り部門収支'!F26*K$4/10</f>
        <v>13852.631578947368</v>
      </c>
      <c r="L28" s="738"/>
      <c r="M28" s="739"/>
      <c r="N28" s="739"/>
      <c r="O28" s="739"/>
      <c r="P28" s="739"/>
      <c r="Q28" s="739"/>
      <c r="R28" s="740"/>
    </row>
    <row r="29" spans="2:18" ht="20.100000000000001" customHeight="1" x14ac:dyDescent="0.15">
      <c r="B29" s="735"/>
      <c r="C29" s="730"/>
      <c r="D29" s="26" t="s">
        <v>70</v>
      </c>
      <c r="E29" s="27"/>
      <c r="F29" s="23">
        <f t="shared" si="3"/>
        <v>14000</v>
      </c>
      <c r="G29" s="23">
        <f>'７－１　初夏取り部門収支'!F27*G$4/10</f>
        <v>2000</v>
      </c>
      <c r="H29" s="23">
        <f>'７－２　夏取り部門収支'!F27*H$4/10</f>
        <v>2400</v>
      </c>
      <c r="I29" s="23">
        <f>'７－３　秋取り部門収支'!F27*I$4/10</f>
        <v>4800</v>
      </c>
      <c r="J29" s="23">
        <f>'７－４　ハウス冬取り部門収支'!F27*J$4/10</f>
        <v>2400</v>
      </c>
      <c r="K29" s="23">
        <f>'７－５　冬春取り部門収支'!F27*K$4/10</f>
        <v>2400</v>
      </c>
      <c r="L29" s="738"/>
      <c r="M29" s="739"/>
      <c r="N29" s="739"/>
      <c r="O29" s="739"/>
      <c r="P29" s="739"/>
      <c r="Q29" s="739"/>
      <c r="R29" s="740"/>
    </row>
    <row r="30" spans="2:18" ht="20.100000000000001" customHeight="1" x14ac:dyDescent="0.15">
      <c r="B30" s="735"/>
      <c r="C30" s="730"/>
      <c r="D30" s="26" t="s">
        <v>52</v>
      </c>
      <c r="E30" s="27"/>
      <c r="F30" s="23">
        <f t="shared" si="3"/>
        <v>37595.526315789473</v>
      </c>
      <c r="G30" s="23">
        <f>'７－１　初夏取り部門収支'!F28*G$4/10</f>
        <v>5370.7894736842109</v>
      </c>
      <c r="H30" s="23">
        <f>'７－２　夏取り部門収支'!F28*H$4/10</f>
        <v>6444.9473684210525</v>
      </c>
      <c r="I30" s="23">
        <f>'７－３　秋取り部門収支'!F28*I$4/10</f>
        <v>12889.894736842105</v>
      </c>
      <c r="J30" s="23">
        <f>'７－４　ハウス冬取り部門収支'!F28*J$4/10</f>
        <v>6444.9473684210525</v>
      </c>
      <c r="K30" s="23">
        <f>'７－５　冬春取り部門収支'!F28*K$4/10</f>
        <v>6444.9473684210525</v>
      </c>
      <c r="L30" s="738"/>
      <c r="M30" s="739"/>
      <c r="N30" s="739"/>
      <c r="O30" s="739"/>
      <c r="P30" s="739"/>
      <c r="Q30" s="739"/>
      <c r="R30" s="740"/>
    </row>
    <row r="31" spans="2:18" ht="20.100000000000001" customHeight="1" x14ac:dyDescent="0.15">
      <c r="B31" s="735"/>
      <c r="C31" s="730"/>
      <c r="D31" s="26" t="s">
        <v>226</v>
      </c>
      <c r="E31" s="27"/>
      <c r="F31" s="23">
        <f t="shared" si="3"/>
        <v>67619.746503632821</v>
      </c>
      <c r="G31" s="23">
        <f>'７－１　初夏取り部門収支'!F29*G$4/10</f>
        <v>7883.6186780081507</v>
      </c>
      <c r="H31" s="23">
        <f>'７－２　夏取り部門収支'!F29*H$4/10</f>
        <v>9265.3848378522052</v>
      </c>
      <c r="I31" s="23">
        <f>'７－３　秋取り部門収支'!F29*I$4/10</f>
        <v>21615.922402977139</v>
      </c>
      <c r="J31" s="23">
        <f>'７－４　ハウス冬取り部門収支'!F29*J$4/10</f>
        <v>13690.761807549177</v>
      </c>
      <c r="K31" s="23">
        <f>'７－５　冬春取り部門収支'!F29*K$4/10</f>
        <v>15164.058777246144</v>
      </c>
      <c r="L31" s="738"/>
      <c r="M31" s="739"/>
      <c r="N31" s="739"/>
      <c r="O31" s="739"/>
      <c r="P31" s="739"/>
      <c r="Q31" s="739"/>
      <c r="R31" s="740"/>
    </row>
    <row r="32" spans="2:18" ht="20.100000000000001" customHeight="1" x14ac:dyDescent="0.15">
      <c r="B32" s="735"/>
      <c r="C32" s="730"/>
      <c r="D32" s="764" t="s">
        <v>228</v>
      </c>
      <c r="E32" s="765"/>
      <c r="F32" s="272">
        <f t="shared" ref="F32:K32" si="4">SUM(F23:F31)</f>
        <v>6761974.6503632814</v>
      </c>
      <c r="G32" s="272">
        <f t="shared" si="4"/>
        <v>788361.86780081515</v>
      </c>
      <c r="H32" s="272">
        <f t="shared" si="4"/>
        <v>926538.48378522065</v>
      </c>
      <c r="I32" s="272">
        <f t="shared" si="4"/>
        <v>2161592.2402977138</v>
      </c>
      <c r="J32" s="272">
        <f t="shared" si="4"/>
        <v>1369076.1807549179</v>
      </c>
      <c r="K32" s="272">
        <f t="shared" si="4"/>
        <v>1516405.8777246147</v>
      </c>
      <c r="L32" s="738"/>
      <c r="M32" s="739"/>
      <c r="N32" s="739"/>
      <c r="O32" s="739"/>
      <c r="P32" s="739"/>
      <c r="Q32" s="739"/>
      <c r="R32" s="740"/>
    </row>
    <row r="33" spans="2:18" ht="20.100000000000001" customHeight="1" x14ac:dyDescent="0.15">
      <c r="B33" s="735"/>
      <c r="C33" s="755" t="s">
        <v>229</v>
      </c>
      <c r="D33" s="756"/>
      <c r="E33" s="757"/>
      <c r="F33" s="23">
        <f>'５－２作業時間（合計）'!AN119*'４　経営収支'!M33</f>
        <v>2498400</v>
      </c>
      <c r="G33" s="273"/>
      <c r="H33" s="284"/>
      <c r="I33" s="287"/>
      <c r="J33" s="287"/>
      <c r="K33" s="382"/>
      <c r="L33" s="24" t="s">
        <v>231</v>
      </c>
      <c r="M33" s="278">
        <v>900</v>
      </c>
      <c r="N33" s="276" t="s">
        <v>232</v>
      </c>
      <c r="O33" s="444" t="s">
        <v>394</v>
      </c>
      <c r="P33" s="276"/>
      <c r="Q33" s="276"/>
      <c r="R33" s="277"/>
    </row>
    <row r="34" spans="2:18" ht="20.100000000000001" customHeight="1" x14ac:dyDescent="0.15">
      <c r="B34" s="753" t="s">
        <v>230</v>
      </c>
      <c r="C34" s="754"/>
      <c r="D34" s="754"/>
      <c r="E34" s="754"/>
      <c r="F34" s="275">
        <f t="shared" ref="F34:K34" si="5">F22+F32+F33</f>
        <v>13960775.83205552</v>
      </c>
      <c r="G34" s="275">
        <f t="shared" si="5"/>
        <v>1344033.3726522492</v>
      </c>
      <c r="H34" s="275">
        <f t="shared" si="5"/>
        <v>1759889.744152396</v>
      </c>
      <c r="I34" s="275">
        <f t="shared" si="5"/>
        <v>3412740.5389993619</v>
      </c>
      <c r="J34" s="275">
        <f t="shared" si="5"/>
        <v>2891095.5458610039</v>
      </c>
      <c r="K34" s="275">
        <f t="shared" si="5"/>
        <v>2054616.6303905097</v>
      </c>
      <c r="L34" s="738"/>
      <c r="M34" s="739"/>
      <c r="N34" s="739"/>
      <c r="O34" s="739"/>
      <c r="P34" s="739"/>
      <c r="Q34" s="739"/>
      <c r="R34" s="740"/>
    </row>
    <row r="35" spans="2:18" ht="20.100000000000001" customHeight="1" x14ac:dyDescent="0.15">
      <c r="B35" s="724" t="s">
        <v>233</v>
      </c>
      <c r="C35" s="725"/>
      <c r="D35" s="725"/>
      <c r="E35" s="725"/>
      <c r="F35" s="279">
        <f>F7-F34</f>
        <v>5259084.1679444797</v>
      </c>
      <c r="G35" s="279">
        <f t="shared" ref="G35:K35" si="6">G7-G34</f>
        <v>1269566.6273477508</v>
      </c>
      <c r="H35" s="279">
        <f t="shared" si="6"/>
        <v>1125630.255847604</v>
      </c>
      <c r="I35" s="279">
        <f t="shared" si="6"/>
        <v>2110919.4610006381</v>
      </c>
      <c r="J35" s="279">
        <f t="shared" si="6"/>
        <v>1216744.4541389961</v>
      </c>
      <c r="K35" s="279">
        <f t="shared" si="6"/>
        <v>2034623.3696094903</v>
      </c>
      <c r="L35" s="738"/>
      <c r="M35" s="739"/>
      <c r="N35" s="739"/>
      <c r="O35" s="739"/>
      <c r="P35" s="739"/>
      <c r="Q35" s="739"/>
      <c r="R35" s="740"/>
    </row>
    <row r="36" spans="2:18" ht="20.100000000000001" customHeight="1" x14ac:dyDescent="0.15">
      <c r="B36" s="724" t="s">
        <v>234</v>
      </c>
      <c r="C36" s="725"/>
      <c r="D36" s="725"/>
      <c r="E36" s="725"/>
      <c r="F36" s="281">
        <f t="shared" ref="F36:K36" si="7">F35/F7</f>
        <v>0.27362760019815335</v>
      </c>
      <c r="G36" s="281">
        <f t="shared" si="7"/>
        <v>0.48575398964943023</v>
      </c>
      <c r="H36" s="281">
        <f t="shared" si="7"/>
        <v>0.39009615453977237</v>
      </c>
      <c r="I36" s="281">
        <f t="shared" si="7"/>
        <v>0.38215955743123908</v>
      </c>
      <c r="J36" s="281">
        <f t="shared" si="7"/>
        <v>0.29620054679320423</v>
      </c>
      <c r="K36" s="281">
        <f t="shared" si="7"/>
        <v>0.49755538183366355</v>
      </c>
      <c r="L36" s="605" t="s">
        <v>392</v>
      </c>
      <c r="M36" s="278">
        <f>'５－２作業時間（合計）'!AN103</f>
        <v>244.5</v>
      </c>
      <c r="N36" s="444" t="s">
        <v>393</v>
      </c>
      <c r="O36" s="442"/>
      <c r="P36" s="442"/>
      <c r="Q36" s="442"/>
      <c r="R36" s="443"/>
    </row>
    <row r="37" spans="2:18" ht="20.100000000000001" customHeight="1" x14ac:dyDescent="0.15">
      <c r="B37" s="724" t="s">
        <v>238</v>
      </c>
      <c r="C37" s="725"/>
      <c r="D37" s="725"/>
      <c r="E37" s="725"/>
      <c r="F37" s="279">
        <f>SUM(G37:K37,M36)</f>
        <v>7782</v>
      </c>
      <c r="G37" s="279">
        <f>'５－２作業時間（合計）'!AN18</f>
        <v>908.5</v>
      </c>
      <c r="H37" s="279">
        <f>'５－２作業時間（合計）'!AN35</f>
        <v>900</v>
      </c>
      <c r="I37" s="279">
        <f>'５－２作業時間（合計）'!AN52</f>
        <v>2600</v>
      </c>
      <c r="J37" s="279">
        <f>'５－２作業時間（合計）'!AN69</f>
        <v>1389</v>
      </c>
      <c r="K37" s="285">
        <f>'５－２作業時間（合計）'!AN86</f>
        <v>1740</v>
      </c>
      <c r="L37" s="24" t="s">
        <v>235</v>
      </c>
      <c r="M37" s="278">
        <f>'５－２作業時間（合計）'!AN117</f>
        <v>5000</v>
      </c>
      <c r="N37" s="276" t="s">
        <v>236</v>
      </c>
      <c r="O37" s="280" t="s">
        <v>237</v>
      </c>
      <c r="P37" s="278">
        <f>'５－２作業時間（合計）'!AN119</f>
        <v>2776</v>
      </c>
      <c r="Q37" s="276" t="s">
        <v>236</v>
      </c>
      <c r="R37" s="277"/>
    </row>
    <row r="38" spans="2:18" ht="20.100000000000001" customHeight="1" thickBot="1" x14ac:dyDescent="0.2">
      <c r="B38" s="736" t="s">
        <v>239</v>
      </c>
      <c r="C38" s="737"/>
      <c r="D38" s="737"/>
      <c r="E38" s="737"/>
      <c r="F38" s="282">
        <f>F35/M37</f>
        <v>1051.8168335888959</v>
      </c>
      <c r="G38" s="282"/>
      <c r="H38" s="286"/>
      <c r="I38" s="286"/>
      <c r="J38" s="282"/>
      <c r="K38" s="286"/>
      <c r="L38" s="731"/>
      <c r="M38" s="732"/>
      <c r="N38" s="732"/>
      <c r="O38" s="732"/>
      <c r="P38" s="732"/>
      <c r="Q38" s="732"/>
      <c r="R38" s="733"/>
    </row>
  </sheetData>
  <mergeCells count="49">
    <mergeCell ref="D32:E32"/>
    <mergeCell ref="B3:E4"/>
    <mergeCell ref="D7:E7"/>
    <mergeCell ref="D15:D16"/>
    <mergeCell ref="D17:D19"/>
    <mergeCell ref="D22:E22"/>
    <mergeCell ref="B5:C7"/>
    <mergeCell ref="L14:R14"/>
    <mergeCell ref="L15:R15"/>
    <mergeCell ref="L16:R16"/>
    <mergeCell ref="L17:R17"/>
    <mergeCell ref="B34:E34"/>
    <mergeCell ref="L18:R18"/>
    <mergeCell ref="L19:R19"/>
    <mergeCell ref="L20:R20"/>
    <mergeCell ref="L21:R21"/>
    <mergeCell ref="L22:R22"/>
    <mergeCell ref="C33:E33"/>
    <mergeCell ref="L26:R26"/>
    <mergeCell ref="L24:R24"/>
    <mergeCell ref="L25:R25"/>
    <mergeCell ref="L27:R27"/>
    <mergeCell ref="D23:D25"/>
    <mergeCell ref="L9:R9"/>
    <mergeCell ref="L10:R10"/>
    <mergeCell ref="L11:R11"/>
    <mergeCell ref="L12:R12"/>
    <mergeCell ref="L13:R13"/>
    <mergeCell ref="L3:R4"/>
    <mergeCell ref="L5:R5"/>
    <mergeCell ref="L6:R6"/>
    <mergeCell ref="L7:R7"/>
    <mergeCell ref="L8:R8"/>
    <mergeCell ref="B36:E36"/>
    <mergeCell ref="B37:E37"/>
    <mergeCell ref="C8:C22"/>
    <mergeCell ref="C23:C32"/>
    <mergeCell ref="L38:R38"/>
    <mergeCell ref="B8:B33"/>
    <mergeCell ref="B38:E38"/>
    <mergeCell ref="L34:R34"/>
    <mergeCell ref="L35:R35"/>
    <mergeCell ref="L28:R28"/>
    <mergeCell ref="L29:R29"/>
    <mergeCell ref="L30:R30"/>
    <mergeCell ref="L31:R31"/>
    <mergeCell ref="L32:R32"/>
    <mergeCell ref="L23:R23"/>
    <mergeCell ref="B35:E35"/>
  </mergeCells>
  <phoneticPr fontId="4"/>
  <pageMargins left="0.78740157480314965" right="0.78740157480314965" top="0.78740157480314965" bottom="0.78740157480314965" header="0.39370078740157483" footer="0.39370078740157483"/>
  <pageSetup paperSize="9" scale="55" orientation="landscape" verticalDpi="300" r:id="rId1"/>
  <headerFooter alignWithMargins="0"/>
  <rowBreaks count="1" manualBreakCount="1">
    <brk id="35" max="17" man="1"/>
  </rowBreaks>
  <colBreaks count="1" manualBreakCount="1">
    <brk id="1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103"/>
  <sheetViews>
    <sheetView zoomScale="75" zoomScaleNormal="75" zoomScaleSheetLayoutView="100" workbookViewId="0"/>
  </sheetViews>
  <sheetFormatPr defaultRowHeight="13.5" x14ac:dyDescent="0.15"/>
  <cols>
    <col min="1" max="1" width="1.375" style="303" customWidth="1"/>
    <col min="2" max="3" width="18.75" style="303" customWidth="1"/>
    <col min="4" max="39" width="5.5" style="303" customWidth="1"/>
    <col min="40" max="40" width="6.25" style="303" customWidth="1"/>
    <col min="41" max="41" width="1.5" style="303" customWidth="1"/>
    <col min="42" max="16384" width="9" style="303"/>
  </cols>
  <sheetData>
    <row r="1" spans="2:41" x14ac:dyDescent="0.15">
      <c r="C1" s="351"/>
    </row>
    <row r="2" spans="2:41" x14ac:dyDescent="0.15">
      <c r="B2" s="2" t="s">
        <v>290</v>
      </c>
      <c r="C2" s="2"/>
    </row>
    <row r="3" spans="2:41" ht="14.25" thickBot="1" x14ac:dyDescent="0.2">
      <c r="B3" s="304" t="s">
        <v>265</v>
      </c>
      <c r="C3" s="304"/>
      <c r="D3" s="305"/>
      <c r="E3" s="305"/>
      <c r="F3" s="305"/>
      <c r="G3" s="305"/>
      <c r="H3" s="305"/>
      <c r="I3" s="305"/>
      <c r="J3" s="305"/>
      <c r="K3" s="305"/>
      <c r="L3" s="305"/>
      <c r="N3" s="305"/>
      <c r="O3" s="306"/>
      <c r="P3" s="306"/>
      <c r="Q3" s="306"/>
      <c r="R3" s="306"/>
      <c r="S3" s="306"/>
      <c r="T3" s="306"/>
      <c r="U3" s="305"/>
      <c r="V3" s="305"/>
      <c r="W3" s="307"/>
      <c r="X3" s="306"/>
      <c r="Z3" s="306"/>
      <c r="AA3" s="306"/>
      <c r="AB3" s="306"/>
      <c r="AC3" s="306"/>
      <c r="AD3" s="306"/>
      <c r="AE3" s="306"/>
      <c r="AF3" s="305"/>
      <c r="AG3" s="305"/>
      <c r="AH3" s="305"/>
      <c r="AI3" s="305"/>
      <c r="AJ3" s="305"/>
      <c r="AK3" s="305"/>
      <c r="AL3" s="305"/>
      <c r="AM3" s="305"/>
      <c r="AN3" s="305"/>
    </row>
    <row r="4" spans="2:41" x14ac:dyDescent="0.15">
      <c r="B4" s="790" t="s">
        <v>276</v>
      </c>
      <c r="C4" s="791"/>
      <c r="D4" s="308"/>
      <c r="E4" s="309" t="s">
        <v>266</v>
      </c>
      <c r="F4" s="310"/>
      <c r="G4" s="308"/>
      <c r="H4" s="309" t="s">
        <v>267</v>
      </c>
      <c r="I4" s="310"/>
      <c r="J4" s="311" t="s">
        <v>268</v>
      </c>
      <c r="K4" s="309" t="s">
        <v>269</v>
      </c>
      <c r="L4" s="310"/>
      <c r="M4" s="308"/>
      <c r="N4" s="309" t="s">
        <v>270</v>
      </c>
      <c r="O4" s="310"/>
      <c r="P4" s="308"/>
      <c r="Q4" s="309" t="s">
        <v>271</v>
      </c>
      <c r="R4" s="310"/>
      <c r="S4" s="308"/>
      <c r="T4" s="309" t="s">
        <v>272</v>
      </c>
      <c r="U4" s="310"/>
      <c r="V4" s="308"/>
      <c r="W4" s="309" t="s">
        <v>273</v>
      </c>
      <c r="X4" s="310"/>
      <c r="Y4" s="308"/>
      <c r="Z4" s="309" t="s">
        <v>274</v>
      </c>
      <c r="AA4" s="310"/>
      <c r="AB4" s="308"/>
      <c r="AC4" s="309" t="s">
        <v>275</v>
      </c>
      <c r="AD4" s="310"/>
      <c r="AE4" s="311" t="s">
        <v>268</v>
      </c>
      <c r="AF4" s="310">
        <v>10</v>
      </c>
      <c r="AG4" s="310"/>
      <c r="AH4" s="308"/>
      <c r="AI4" s="310">
        <v>11</v>
      </c>
      <c r="AJ4" s="310"/>
      <c r="AK4" s="308"/>
      <c r="AL4" s="310">
        <v>12</v>
      </c>
      <c r="AM4" s="310"/>
      <c r="AN4" s="312" t="s">
        <v>29</v>
      </c>
    </row>
    <row r="5" spans="2:41" x14ac:dyDescent="0.15">
      <c r="B5" s="792"/>
      <c r="C5" s="793"/>
      <c r="D5" s="313" t="s">
        <v>30</v>
      </c>
      <c r="E5" s="314" t="s">
        <v>31</v>
      </c>
      <c r="F5" s="314" t="s">
        <v>32</v>
      </c>
      <c r="G5" s="313" t="s">
        <v>30</v>
      </c>
      <c r="H5" s="314" t="s">
        <v>31</v>
      </c>
      <c r="I5" s="314" t="s">
        <v>32</v>
      </c>
      <c r="J5" s="313" t="s">
        <v>30</v>
      </c>
      <c r="K5" s="314" t="s">
        <v>31</v>
      </c>
      <c r="L5" s="314" t="s">
        <v>32</v>
      </c>
      <c r="M5" s="313" t="s">
        <v>30</v>
      </c>
      <c r="N5" s="314" t="s">
        <v>31</v>
      </c>
      <c r="O5" s="314" t="s">
        <v>32</v>
      </c>
      <c r="P5" s="313" t="s">
        <v>30</v>
      </c>
      <c r="Q5" s="314" t="s">
        <v>31</v>
      </c>
      <c r="R5" s="314" t="s">
        <v>32</v>
      </c>
      <c r="S5" s="313" t="s">
        <v>30</v>
      </c>
      <c r="T5" s="315" t="s">
        <v>31</v>
      </c>
      <c r="U5" s="315" t="s">
        <v>32</v>
      </c>
      <c r="V5" s="313" t="s">
        <v>30</v>
      </c>
      <c r="W5" s="314" t="s">
        <v>31</v>
      </c>
      <c r="X5" s="314" t="s">
        <v>32</v>
      </c>
      <c r="Y5" s="313" t="s">
        <v>30</v>
      </c>
      <c r="Z5" s="314" t="s">
        <v>31</v>
      </c>
      <c r="AA5" s="314" t="s">
        <v>32</v>
      </c>
      <c r="AB5" s="313" t="s">
        <v>30</v>
      </c>
      <c r="AC5" s="314" t="s">
        <v>31</v>
      </c>
      <c r="AD5" s="314" t="s">
        <v>32</v>
      </c>
      <c r="AE5" s="313" t="s">
        <v>30</v>
      </c>
      <c r="AF5" s="314" t="s">
        <v>31</v>
      </c>
      <c r="AG5" s="314" t="s">
        <v>32</v>
      </c>
      <c r="AH5" s="313" t="s">
        <v>30</v>
      </c>
      <c r="AI5" s="314" t="s">
        <v>31</v>
      </c>
      <c r="AJ5" s="314" t="s">
        <v>32</v>
      </c>
      <c r="AK5" s="313" t="s">
        <v>30</v>
      </c>
      <c r="AL5" s="314" t="s">
        <v>31</v>
      </c>
      <c r="AM5" s="314" t="s">
        <v>32</v>
      </c>
      <c r="AN5" s="316"/>
    </row>
    <row r="6" spans="2:41" x14ac:dyDescent="0.15">
      <c r="B6" s="794" t="s">
        <v>277</v>
      </c>
      <c r="C6" s="795"/>
      <c r="D6" s="317"/>
      <c r="E6" s="318"/>
      <c r="F6" s="318"/>
      <c r="G6" s="318"/>
      <c r="H6" s="318"/>
      <c r="I6" s="318"/>
      <c r="J6" s="318"/>
      <c r="K6" s="318"/>
      <c r="L6" s="318" t="s">
        <v>384</v>
      </c>
      <c r="M6" s="318"/>
      <c r="N6" s="318"/>
      <c r="O6" s="318"/>
      <c r="P6" s="318"/>
      <c r="Q6" s="318"/>
      <c r="R6" s="318"/>
      <c r="S6" s="318"/>
      <c r="T6" s="318" t="s">
        <v>385</v>
      </c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9"/>
    </row>
    <row r="7" spans="2:41" x14ac:dyDescent="0.15">
      <c r="B7" s="796"/>
      <c r="C7" s="797"/>
      <c r="D7" s="317"/>
      <c r="E7" s="318"/>
      <c r="F7" s="318"/>
      <c r="G7" s="318"/>
      <c r="H7" s="318"/>
      <c r="I7" s="318"/>
      <c r="J7" s="318"/>
      <c r="K7" s="318"/>
      <c r="L7" s="318"/>
      <c r="M7" s="320"/>
      <c r="N7" s="320"/>
      <c r="O7" s="318"/>
      <c r="P7" s="318"/>
      <c r="Q7" s="320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 t="s">
        <v>278</v>
      </c>
      <c r="AC7" s="318"/>
      <c r="AD7" s="318"/>
      <c r="AE7" s="318"/>
      <c r="AF7" s="321"/>
      <c r="AG7" s="321"/>
      <c r="AH7" s="321"/>
      <c r="AI7" s="321"/>
      <c r="AJ7" s="318"/>
      <c r="AK7" s="318"/>
      <c r="AL7" s="318"/>
      <c r="AM7" s="318"/>
      <c r="AN7" s="319"/>
    </row>
    <row r="8" spans="2:41" x14ac:dyDescent="0.15">
      <c r="B8" s="792"/>
      <c r="C8" s="793"/>
      <c r="D8" s="313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 t="s">
        <v>278</v>
      </c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22"/>
    </row>
    <row r="9" spans="2:41" x14ac:dyDescent="0.15">
      <c r="B9" s="788" t="s">
        <v>279</v>
      </c>
      <c r="C9" s="789"/>
      <c r="D9" s="323"/>
      <c r="E9" s="324"/>
      <c r="F9" s="324"/>
      <c r="G9" s="323"/>
      <c r="H9" s="324"/>
      <c r="I9" s="324"/>
      <c r="J9" s="323"/>
      <c r="K9" s="324">
        <v>6</v>
      </c>
      <c r="L9" s="324"/>
      <c r="M9" s="323"/>
      <c r="N9" s="324"/>
      <c r="O9" s="324"/>
      <c r="P9" s="323">
        <v>6</v>
      </c>
      <c r="Q9" s="324"/>
      <c r="R9" s="324"/>
      <c r="S9" s="323"/>
      <c r="T9" s="324"/>
      <c r="U9" s="324"/>
      <c r="V9" s="323"/>
      <c r="W9" s="324"/>
      <c r="X9" s="324"/>
      <c r="Y9" s="323"/>
      <c r="Z9" s="324"/>
      <c r="AA9" s="324"/>
      <c r="AB9" s="323"/>
      <c r="AC9" s="324"/>
      <c r="AD9" s="324"/>
      <c r="AE9" s="323"/>
      <c r="AF9" s="324"/>
      <c r="AG9" s="324"/>
      <c r="AH9" s="323"/>
      <c r="AI9" s="324"/>
      <c r="AJ9" s="324"/>
      <c r="AK9" s="323"/>
      <c r="AL9" s="324"/>
      <c r="AM9" s="324"/>
      <c r="AN9" s="325">
        <f t="shared" ref="AN9:AN16" si="0">SUM(D9:AM9)</f>
        <v>12</v>
      </c>
    </row>
    <row r="10" spans="2:41" x14ac:dyDescent="0.15">
      <c r="B10" s="788" t="s">
        <v>280</v>
      </c>
      <c r="C10" s="789"/>
      <c r="D10" s="323"/>
      <c r="E10" s="324"/>
      <c r="F10" s="324"/>
      <c r="G10" s="323"/>
      <c r="H10" s="324"/>
      <c r="I10" s="324"/>
      <c r="J10" s="323"/>
      <c r="K10" s="324">
        <v>1</v>
      </c>
      <c r="L10" s="324"/>
      <c r="M10" s="323"/>
      <c r="N10" s="324"/>
      <c r="O10" s="324"/>
      <c r="P10" s="323">
        <v>1</v>
      </c>
      <c r="Q10" s="324"/>
      <c r="R10" s="324"/>
      <c r="S10" s="323"/>
      <c r="T10" s="324"/>
      <c r="U10" s="324"/>
      <c r="V10" s="323"/>
      <c r="W10" s="324"/>
      <c r="X10" s="324"/>
      <c r="Y10" s="323"/>
      <c r="Z10" s="324"/>
      <c r="AA10" s="324"/>
      <c r="AB10" s="323"/>
      <c r="AC10" s="324"/>
      <c r="AD10" s="324"/>
      <c r="AE10" s="323"/>
      <c r="AF10" s="324"/>
      <c r="AG10" s="324"/>
      <c r="AH10" s="323"/>
      <c r="AI10" s="324"/>
      <c r="AJ10" s="324"/>
      <c r="AK10" s="323"/>
      <c r="AL10" s="324"/>
      <c r="AM10" s="324"/>
      <c r="AN10" s="325">
        <f t="shared" si="0"/>
        <v>2</v>
      </c>
    </row>
    <row r="11" spans="2:41" x14ac:dyDescent="0.15">
      <c r="B11" s="798" t="s">
        <v>281</v>
      </c>
      <c r="C11" s="799"/>
      <c r="D11" s="403"/>
      <c r="E11" s="404"/>
      <c r="F11" s="404"/>
      <c r="G11" s="403"/>
      <c r="H11" s="404"/>
      <c r="I11" s="404"/>
      <c r="J11" s="403"/>
      <c r="K11" s="404">
        <v>5</v>
      </c>
      <c r="L11" s="404">
        <v>5</v>
      </c>
      <c r="M11" s="403">
        <v>5</v>
      </c>
      <c r="N11" s="404">
        <v>5</v>
      </c>
      <c r="O11" s="404">
        <v>5</v>
      </c>
      <c r="P11" s="403">
        <v>5</v>
      </c>
      <c r="Q11" s="404">
        <v>5</v>
      </c>
      <c r="R11" s="404">
        <v>5</v>
      </c>
      <c r="S11" s="403">
        <v>5</v>
      </c>
      <c r="T11" s="404">
        <v>5</v>
      </c>
      <c r="U11" s="404"/>
      <c r="V11" s="403"/>
      <c r="W11" s="404"/>
      <c r="X11" s="404"/>
      <c r="Y11" s="403"/>
      <c r="Z11" s="404"/>
      <c r="AA11" s="404"/>
      <c r="AB11" s="403"/>
      <c r="AC11" s="404"/>
      <c r="AD11" s="404"/>
      <c r="AE11" s="403"/>
      <c r="AF11" s="404"/>
      <c r="AG11" s="404"/>
      <c r="AH11" s="403"/>
      <c r="AI11" s="404"/>
      <c r="AJ11" s="404"/>
      <c r="AK11" s="403"/>
      <c r="AL11" s="404"/>
      <c r="AM11" s="404"/>
      <c r="AN11" s="531">
        <f t="shared" si="0"/>
        <v>50</v>
      </c>
      <c r="AO11" s="532"/>
    </row>
    <row r="12" spans="2:41" x14ac:dyDescent="0.15">
      <c r="B12" s="798" t="s">
        <v>282</v>
      </c>
      <c r="C12" s="799"/>
      <c r="D12" s="403"/>
      <c r="E12" s="404"/>
      <c r="F12" s="404"/>
      <c r="G12" s="403"/>
      <c r="H12" s="404"/>
      <c r="I12" s="404"/>
      <c r="J12" s="403"/>
      <c r="K12" s="404"/>
      <c r="L12" s="404">
        <v>2</v>
      </c>
      <c r="M12" s="403">
        <v>3</v>
      </c>
      <c r="N12" s="404">
        <v>3</v>
      </c>
      <c r="O12" s="404">
        <v>3</v>
      </c>
      <c r="P12" s="403">
        <v>3</v>
      </c>
      <c r="Q12" s="404">
        <v>3</v>
      </c>
      <c r="R12" s="404">
        <v>3</v>
      </c>
      <c r="S12" s="403">
        <v>2</v>
      </c>
      <c r="T12" s="404">
        <v>2</v>
      </c>
      <c r="U12" s="404"/>
      <c r="V12" s="403"/>
      <c r="W12" s="404"/>
      <c r="X12" s="404"/>
      <c r="Y12" s="403"/>
      <c r="Z12" s="404"/>
      <c r="AA12" s="404"/>
      <c r="AB12" s="403"/>
      <c r="AC12" s="404"/>
      <c r="AD12" s="404"/>
      <c r="AE12" s="403"/>
      <c r="AF12" s="404"/>
      <c r="AG12" s="404"/>
      <c r="AH12" s="403"/>
      <c r="AI12" s="404"/>
      <c r="AJ12" s="404"/>
      <c r="AK12" s="403"/>
      <c r="AL12" s="404"/>
      <c r="AM12" s="404"/>
      <c r="AN12" s="531">
        <f t="shared" si="0"/>
        <v>24</v>
      </c>
      <c r="AO12" s="532"/>
    </row>
    <row r="13" spans="2:41" x14ac:dyDescent="0.15">
      <c r="B13" s="788" t="s">
        <v>334</v>
      </c>
      <c r="C13" s="789"/>
      <c r="D13" s="323"/>
      <c r="E13" s="324"/>
      <c r="F13" s="324"/>
      <c r="G13" s="323"/>
      <c r="H13" s="324"/>
      <c r="I13" s="324"/>
      <c r="J13" s="323"/>
      <c r="K13" s="324"/>
      <c r="L13" s="324"/>
      <c r="M13" s="323"/>
      <c r="N13" s="324">
        <v>1</v>
      </c>
      <c r="O13" s="324">
        <v>1</v>
      </c>
      <c r="P13" s="323">
        <v>1</v>
      </c>
      <c r="Q13" s="324">
        <v>1</v>
      </c>
      <c r="R13" s="324">
        <v>1</v>
      </c>
      <c r="S13" s="323">
        <v>1</v>
      </c>
      <c r="T13" s="324">
        <v>1</v>
      </c>
      <c r="U13" s="324">
        <v>1</v>
      </c>
      <c r="V13" s="323">
        <v>1</v>
      </c>
      <c r="W13" s="324"/>
      <c r="X13" s="324"/>
      <c r="Y13" s="323"/>
      <c r="Z13" s="324"/>
      <c r="AA13" s="324"/>
      <c r="AB13" s="323"/>
      <c r="AC13" s="324"/>
      <c r="AD13" s="324"/>
      <c r="AE13" s="323"/>
      <c r="AF13" s="324"/>
      <c r="AG13" s="324"/>
      <c r="AH13" s="323"/>
      <c r="AI13" s="324"/>
      <c r="AJ13" s="324"/>
      <c r="AK13" s="323"/>
      <c r="AL13" s="324"/>
      <c r="AM13" s="324"/>
      <c r="AN13" s="325">
        <f t="shared" si="0"/>
        <v>9</v>
      </c>
    </row>
    <row r="14" spans="2:41" x14ac:dyDescent="0.15">
      <c r="B14" s="788" t="s">
        <v>283</v>
      </c>
      <c r="C14" s="789"/>
      <c r="D14" s="323"/>
      <c r="E14" s="324"/>
      <c r="F14" s="324"/>
      <c r="G14" s="323"/>
      <c r="H14" s="324"/>
      <c r="I14" s="324"/>
      <c r="J14" s="323"/>
      <c r="K14" s="324"/>
      <c r="L14" s="324"/>
      <c r="M14" s="323"/>
      <c r="N14" s="324">
        <v>2</v>
      </c>
      <c r="O14" s="324">
        <v>2</v>
      </c>
      <c r="P14" s="323">
        <v>2</v>
      </c>
      <c r="Q14" s="324">
        <v>2</v>
      </c>
      <c r="R14" s="324">
        <v>2</v>
      </c>
      <c r="S14" s="323">
        <v>2</v>
      </c>
      <c r="T14" s="324"/>
      <c r="U14" s="324"/>
      <c r="V14" s="323"/>
      <c r="W14" s="324"/>
      <c r="X14" s="324"/>
      <c r="Y14" s="323"/>
      <c r="Z14" s="324"/>
      <c r="AA14" s="324"/>
      <c r="AB14" s="323"/>
      <c r="AC14" s="324"/>
      <c r="AD14" s="324"/>
      <c r="AE14" s="323"/>
      <c r="AF14" s="324"/>
      <c r="AG14" s="324"/>
      <c r="AH14" s="323"/>
      <c r="AI14" s="324"/>
      <c r="AJ14" s="324"/>
      <c r="AK14" s="323"/>
      <c r="AL14" s="324"/>
      <c r="AM14" s="324"/>
      <c r="AN14" s="325">
        <f t="shared" si="0"/>
        <v>12</v>
      </c>
    </row>
    <row r="15" spans="2:41" x14ac:dyDescent="0.15">
      <c r="B15" s="788" t="s">
        <v>292</v>
      </c>
      <c r="C15" s="789"/>
      <c r="D15" s="323"/>
      <c r="E15" s="324"/>
      <c r="F15" s="324"/>
      <c r="G15" s="323"/>
      <c r="H15" s="324"/>
      <c r="I15" s="324"/>
      <c r="J15" s="323"/>
      <c r="K15" s="324"/>
      <c r="L15" s="324"/>
      <c r="M15" s="323"/>
      <c r="N15" s="324"/>
      <c r="O15" s="324"/>
      <c r="P15" s="323"/>
      <c r="Q15" s="324"/>
      <c r="R15" s="436">
        <v>23</v>
      </c>
      <c r="S15" s="439">
        <v>20</v>
      </c>
      <c r="T15" s="436">
        <v>20</v>
      </c>
      <c r="U15" s="436">
        <v>20</v>
      </c>
      <c r="V15" s="323">
        <v>20</v>
      </c>
      <c r="W15" s="324">
        <v>20</v>
      </c>
      <c r="X15" s="324"/>
      <c r="Y15" s="323"/>
      <c r="Z15" s="324"/>
      <c r="AA15" s="324"/>
      <c r="AB15" s="323"/>
      <c r="AC15" s="324"/>
      <c r="AD15" s="324"/>
      <c r="AE15" s="323"/>
      <c r="AF15" s="324"/>
      <c r="AG15" s="324"/>
      <c r="AH15" s="323"/>
      <c r="AI15" s="324"/>
      <c r="AJ15" s="324"/>
      <c r="AK15" s="323"/>
      <c r="AL15" s="324"/>
      <c r="AM15" s="324"/>
      <c r="AN15" s="325">
        <f t="shared" si="0"/>
        <v>123</v>
      </c>
    </row>
    <row r="16" spans="2:41" x14ac:dyDescent="0.15">
      <c r="B16" s="788" t="s">
        <v>291</v>
      </c>
      <c r="C16" s="789"/>
      <c r="D16" s="323"/>
      <c r="E16" s="324"/>
      <c r="F16" s="324"/>
      <c r="G16" s="323"/>
      <c r="H16" s="324"/>
      <c r="I16" s="324"/>
      <c r="J16" s="323"/>
      <c r="K16" s="324"/>
      <c r="L16" s="324"/>
      <c r="M16" s="323"/>
      <c r="N16" s="324"/>
      <c r="O16" s="324"/>
      <c r="P16" s="323"/>
      <c r="Q16" s="324"/>
      <c r="R16" s="324">
        <v>24</v>
      </c>
      <c r="S16" s="323">
        <v>21</v>
      </c>
      <c r="T16" s="324">
        <v>21</v>
      </c>
      <c r="U16" s="324">
        <v>21</v>
      </c>
      <c r="V16" s="323">
        <v>21</v>
      </c>
      <c r="W16" s="324">
        <v>21</v>
      </c>
      <c r="X16" s="324"/>
      <c r="Y16" s="323"/>
      <c r="Z16" s="324"/>
      <c r="AA16" s="324"/>
      <c r="AB16" s="323"/>
      <c r="AC16" s="324"/>
      <c r="AD16" s="324"/>
      <c r="AE16" s="323"/>
      <c r="AF16" s="324"/>
      <c r="AG16" s="324"/>
      <c r="AH16" s="323"/>
      <c r="AI16" s="324"/>
      <c r="AJ16" s="324"/>
      <c r="AK16" s="323"/>
      <c r="AL16" s="324"/>
      <c r="AM16" s="324"/>
      <c r="AN16" s="325">
        <f t="shared" si="0"/>
        <v>129</v>
      </c>
    </row>
    <row r="17" spans="2:40" x14ac:dyDescent="0.15">
      <c r="B17" s="784" t="s">
        <v>284</v>
      </c>
      <c r="C17" s="785"/>
      <c r="D17" s="326">
        <f t="shared" ref="D17:AM17" si="1">SUM(D9:D16)</f>
        <v>0</v>
      </c>
      <c r="E17" s="327">
        <f t="shared" si="1"/>
        <v>0</v>
      </c>
      <c r="F17" s="328">
        <f t="shared" si="1"/>
        <v>0</v>
      </c>
      <c r="G17" s="326">
        <f t="shared" si="1"/>
        <v>0</v>
      </c>
      <c r="H17" s="327">
        <f t="shared" si="1"/>
        <v>0</v>
      </c>
      <c r="I17" s="328">
        <f t="shared" si="1"/>
        <v>0</v>
      </c>
      <c r="J17" s="326">
        <f t="shared" si="1"/>
        <v>0</v>
      </c>
      <c r="K17" s="327">
        <f t="shared" si="1"/>
        <v>12</v>
      </c>
      <c r="L17" s="328">
        <f t="shared" si="1"/>
        <v>7</v>
      </c>
      <c r="M17" s="326">
        <f t="shared" si="1"/>
        <v>8</v>
      </c>
      <c r="N17" s="327">
        <f t="shared" si="1"/>
        <v>11</v>
      </c>
      <c r="O17" s="328">
        <f t="shared" si="1"/>
        <v>11</v>
      </c>
      <c r="P17" s="326">
        <f t="shared" si="1"/>
        <v>18</v>
      </c>
      <c r="Q17" s="327">
        <f t="shared" si="1"/>
        <v>11</v>
      </c>
      <c r="R17" s="328">
        <f t="shared" si="1"/>
        <v>58</v>
      </c>
      <c r="S17" s="326">
        <f t="shared" si="1"/>
        <v>51</v>
      </c>
      <c r="T17" s="327">
        <f t="shared" si="1"/>
        <v>49</v>
      </c>
      <c r="U17" s="328">
        <f t="shared" si="1"/>
        <v>42</v>
      </c>
      <c r="V17" s="326">
        <f t="shared" si="1"/>
        <v>42</v>
      </c>
      <c r="W17" s="327">
        <f t="shared" si="1"/>
        <v>41</v>
      </c>
      <c r="X17" s="328">
        <f t="shared" si="1"/>
        <v>0</v>
      </c>
      <c r="Y17" s="326">
        <f t="shared" si="1"/>
        <v>0</v>
      </c>
      <c r="Z17" s="327">
        <f t="shared" si="1"/>
        <v>0</v>
      </c>
      <c r="AA17" s="328">
        <f t="shared" si="1"/>
        <v>0</v>
      </c>
      <c r="AB17" s="326">
        <f t="shared" si="1"/>
        <v>0</v>
      </c>
      <c r="AC17" s="327">
        <f t="shared" si="1"/>
        <v>0</v>
      </c>
      <c r="AD17" s="328">
        <f t="shared" si="1"/>
        <v>0</v>
      </c>
      <c r="AE17" s="326">
        <f t="shared" si="1"/>
        <v>0</v>
      </c>
      <c r="AF17" s="327">
        <f t="shared" si="1"/>
        <v>0</v>
      </c>
      <c r="AG17" s="328">
        <f t="shared" si="1"/>
        <v>0</v>
      </c>
      <c r="AH17" s="326">
        <f t="shared" si="1"/>
        <v>0</v>
      </c>
      <c r="AI17" s="327">
        <f t="shared" si="1"/>
        <v>0</v>
      </c>
      <c r="AJ17" s="328">
        <f t="shared" si="1"/>
        <v>0</v>
      </c>
      <c r="AK17" s="326">
        <f t="shared" si="1"/>
        <v>0</v>
      </c>
      <c r="AL17" s="327">
        <f t="shared" si="1"/>
        <v>0</v>
      </c>
      <c r="AM17" s="328">
        <f t="shared" si="1"/>
        <v>0</v>
      </c>
      <c r="AN17" s="325"/>
    </row>
    <row r="18" spans="2:40" ht="14.25" thickBot="1" x14ac:dyDescent="0.2">
      <c r="B18" s="786" t="s">
        <v>285</v>
      </c>
      <c r="C18" s="787"/>
      <c r="D18" s="329"/>
      <c r="E18" s="330">
        <f>SUM(D17:F17)</f>
        <v>0</v>
      </c>
      <c r="F18" s="330"/>
      <c r="G18" s="329"/>
      <c r="H18" s="330">
        <f>SUM(G17:I17)</f>
        <v>0</v>
      </c>
      <c r="I18" s="330"/>
      <c r="J18" s="329"/>
      <c r="K18" s="330">
        <f>SUM(J17:L17)</f>
        <v>19</v>
      </c>
      <c r="L18" s="330"/>
      <c r="M18" s="329"/>
      <c r="N18" s="330">
        <f>SUM(M17:O17)</f>
        <v>30</v>
      </c>
      <c r="O18" s="330"/>
      <c r="P18" s="329"/>
      <c r="Q18" s="330">
        <f>SUM(P17:R17)</f>
        <v>87</v>
      </c>
      <c r="R18" s="330"/>
      <c r="S18" s="329"/>
      <c r="T18" s="330">
        <f>SUM(S17:U17)</f>
        <v>142</v>
      </c>
      <c r="U18" s="330"/>
      <c r="V18" s="329"/>
      <c r="W18" s="330">
        <f>SUM(V17:X17)</f>
        <v>83</v>
      </c>
      <c r="X18" s="330"/>
      <c r="Y18" s="329"/>
      <c r="Z18" s="330">
        <f>SUM(Y17:AA17)</f>
        <v>0</v>
      </c>
      <c r="AA18" s="330"/>
      <c r="AB18" s="329"/>
      <c r="AC18" s="330">
        <f>SUM(AB17:AD17)</f>
        <v>0</v>
      </c>
      <c r="AD18" s="330"/>
      <c r="AE18" s="329"/>
      <c r="AF18" s="330">
        <f>SUM(AE17:AG17)</f>
        <v>0</v>
      </c>
      <c r="AG18" s="330"/>
      <c r="AH18" s="329"/>
      <c r="AI18" s="330">
        <f>SUM(AH17:AJ17)</f>
        <v>0</v>
      </c>
      <c r="AJ18" s="330"/>
      <c r="AK18" s="329"/>
      <c r="AL18" s="330">
        <f>SUM(AK17:AM17)</f>
        <v>0</v>
      </c>
      <c r="AM18" s="330"/>
      <c r="AN18" s="331">
        <f>SUM(D18:AM18)</f>
        <v>361</v>
      </c>
    </row>
    <row r="19" spans="2:40" x14ac:dyDescent="0.15">
      <c r="B19" s="318"/>
      <c r="C19" s="318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02"/>
      <c r="W19" s="402"/>
      <c r="X19" s="402"/>
      <c r="Y19" s="402"/>
      <c r="Z19" s="402"/>
      <c r="AA19" s="402"/>
      <c r="AB19" s="402"/>
      <c r="AC19" s="402"/>
      <c r="AD19" s="402"/>
      <c r="AE19" s="402"/>
      <c r="AF19" s="402"/>
      <c r="AG19" s="402"/>
      <c r="AH19" s="402"/>
      <c r="AI19" s="402"/>
      <c r="AJ19" s="402"/>
      <c r="AK19" s="402"/>
      <c r="AL19" s="402"/>
      <c r="AM19" s="402"/>
      <c r="AN19" s="402"/>
    </row>
    <row r="20" spans="2:40" ht="14.25" thickBot="1" x14ac:dyDescent="0.2">
      <c r="B20" s="332" t="s">
        <v>359</v>
      </c>
      <c r="C20" s="332"/>
      <c r="D20" s="305"/>
      <c r="E20" s="305"/>
      <c r="F20" s="305"/>
      <c r="G20" s="305"/>
      <c r="H20" s="305"/>
      <c r="I20" s="305"/>
      <c r="J20" s="305"/>
      <c r="K20" s="305"/>
      <c r="L20" s="305"/>
      <c r="N20" s="305"/>
      <c r="O20" s="431"/>
      <c r="P20" s="431"/>
      <c r="Q20" s="431"/>
      <c r="R20" s="431"/>
      <c r="S20" s="431"/>
      <c r="T20" s="431"/>
      <c r="U20" s="431"/>
      <c r="V20" s="431"/>
      <c r="W20" s="432"/>
      <c r="X20" s="431"/>
      <c r="Y20" s="433"/>
      <c r="Z20" s="431"/>
      <c r="AA20" s="431"/>
      <c r="AB20" s="431"/>
      <c r="AC20" s="431"/>
      <c r="AD20" s="431"/>
      <c r="AE20" s="431"/>
      <c r="AF20" s="305"/>
      <c r="AG20" s="305"/>
      <c r="AH20" s="305"/>
      <c r="AI20" s="305"/>
      <c r="AJ20" s="305"/>
      <c r="AK20" s="305"/>
      <c r="AL20" s="305"/>
      <c r="AM20" s="305"/>
      <c r="AN20" s="305"/>
    </row>
    <row r="21" spans="2:40" x14ac:dyDescent="0.15">
      <c r="B21" s="790" t="s">
        <v>276</v>
      </c>
      <c r="C21" s="791"/>
      <c r="D21" s="308"/>
      <c r="E21" s="309" t="s">
        <v>266</v>
      </c>
      <c r="F21" s="310"/>
      <c r="G21" s="308"/>
      <c r="H21" s="309" t="s">
        <v>267</v>
      </c>
      <c r="I21" s="310"/>
      <c r="J21" s="311" t="s">
        <v>268</v>
      </c>
      <c r="K21" s="309" t="s">
        <v>269</v>
      </c>
      <c r="L21" s="310"/>
      <c r="M21" s="308"/>
      <c r="N21" s="309" t="s">
        <v>270</v>
      </c>
      <c r="O21" s="429"/>
      <c r="P21" s="430"/>
      <c r="Q21" s="315" t="s">
        <v>271</v>
      </c>
      <c r="R21" s="429"/>
      <c r="S21" s="430"/>
      <c r="T21" s="315" t="s">
        <v>272</v>
      </c>
      <c r="U21" s="429"/>
      <c r="V21" s="430"/>
      <c r="W21" s="315" t="s">
        <v>273</v>
      </c>
      <c r="X21" s="429"/>
      <c r="Y21" s="430"/>
      <c r="Z21" s="315" t="s">
        <v>274</v>
      </c>
      <c r="AA21" s="429"/>
      <c r="AB21" s="430"/>
      <c r="AC21" s="315" t="s">
        <v>275</v>
      </c>
      <c r="AD21" s="429"/>
      <c r="AE21" s="313" t="s">
        <v>268</v>
      </c>
      <c r="AF21" s="310">
        <v>10</v>
      </c>
      <c r="AG21" s="310"/>
      <c r="AH21" s="308"/>
      <c r="AI21" s="310">
        <v>11</v>
      </c>
      <c r="AJ21" s="310"/>
      <c r="AK21" s="308"/>
      <c r="AL21" s="310">
        <v>12</v>
      </c>
      <c r="AM21" s="310"/>
      <c r="AN21" s="312" t="s">
        <v>29</v>
      </c>
    </row>
    <row r="22" spans="2:40" x14ac:dyDescent="0.15">
      <c r="B22" s="792"/>
      <c r="C22" s="793"/>
      <c r="D22" s="313" t="s">
        <v>30</v>
      </c>
      <c r="E22" s="314" t="s">
        <v>31</v>
      </c>
      <c r="F22" s="314" t="s">
        <v>32</v>
      </c>
      <c r="G22" s="313" t="s">
        <v>30</v>
      </c>
      <c r="H22" s="314" t="s">
        <v>31</v>
      </c>
      <c r="I22" s="314" t="s">
        <v>32</v>
      </c>
      <c r="J22" s="313" t="s">
        <v>30</v>
      </c>
      <c r="K22" s="314" t="s">
        <v>31</v>
      </c>
      <c r="L22" s="314" t="s">
        <v>32</v>
      </c>
      <c r="M22" s="313" t="s">
        <v>30</v>
      </c>
      <c r="N22" s="314" t="s">
        <v>31</v>
      </c>
      <c r="O22" s="314" t="s">
        <v>32</v>
      </c>
      <c r="P22" s="313" t="s">
        <v>30</v>
      </c>
      <c r="Q22" s="314" t="s">
        <v>31</v>
      </c>
      <c r="R22" s="314" t="s">
        <v>32</v>
      </c>
      <c r="S22" s="313" t="s">
        <v>30</v>
      </c>
      <c r="T22" s="315" t="s">
        <v>31</v>
      </c>
      <c r="U22" s="315" t="s">
        <v>32</v>
      </c>
      <c r="V22" s="313" t="s">
        <v>30</v>
      </c>
      <c r="W22" s="314" t="s">
        <v>31</v>
      </c>
      <c r="X22" s="314" t="s">
        <v>32</v>
      </c>
      <c r="Y22" s="313" t="s">
        <v>30</v>
      </c>
      <c r="Z22" s="314" t="s">
        <v>31</v>
      </c>
      <c r="AA22" s="314" t="s">
        <v>32</v>
      </c>
      <c r="AB22" s="313" t="s">
        <v>30</v>
      </c>
      <c r="AC22" s="314" t="s">
        <v>31</v>
      </c>
      <c r="AD22" s="314" t="s">
        <v>32</v>
      </c>
      <c r="AE22" s="313" t="s">
        <v>30</v>
      </c>
      <c r="AF22" s="314" t="s">
        <v>31</v>
      </c>
      <c r="AG22" s="314" t="s">
        <v>32</v>
      </c>
      <c r="AH22" s="313" t="s">
        <v>30</v>
      </c>
      <c r="AI22" s="314" t="s">
        <v>31</v>
      </c>
      <c r="AJ22" s="314" t="s">
        <v>32</v>
      </c>
      <c r="AK22" s="313" t="s">
        <v>30</v>
      </c>
      <c r="AL22" s="314" t="s">
        <v>31</v>
      </c>
      <c r="AM22" s="314" t="s">
        <v>32</v>
      </c>
      <c r="AN22" s="316"/>
    </row>
    <row r="23" spans="2:40" x14ac:dyDescent="0.15">
      <c r="B23" s="794" t="s">
        <v>277</v>
      </c>
      <c r="C23" s="795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 t="s">
        <v>385</v>
      </c>
      <c r="V23" s="318"/>
      <c r="W23" s="318" t="s">
        <v>385</v>
      </c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9"/>
    </row>
    <row r="24" spans="2:40" x14ac:dyDescent="0.15">
      <c r="B24" s="796"/>
      <c r="C24" s="797"/>
      <c r="D24" s="317"/>
      <c r="E24" s="318"/>
      <c r="F24" s="318"/>
      <c r="G24" s="318"/>
      <c r="H24" s="318"/>
      <c r="I24" s="318"/>
      <c r="J24" s="318"/>
      <c r="K24" s="318"/>
      <c r="L24" s="318"/>
      <c r="M24" s="320"/>
      <c r="N24" s="320"/>
      <c r="O24" s="318"/>
      <c r="P24" s="318"/>
      <c r="Q24" s="320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 t="s">
        <v>278</v>
      </c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9"/>
    </row>
    <row r="25" spans="2:40" x14ac:dyDescent="0.15">
      <c r="B25" s="792"/>
      <c r="C25" s="793"/>
      <c r="D25" s="313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22"/>
    </row>
    <row r="26" spans="2:40" x14ac:dyDescent="0.15">
      <c r="B26" s="788" t="s">
        <v>279</v>
      </c>
      <c r="C26" s="789"/>
      <c r="D26" s="323"/>
      <c r="E26" s="324"/>
      <c r="F26" s="324"/>
      <c r="G26" s="323"/>
      <c r="H26" s="324"/>
      <c r="I26" s="324"/>
      <c r="J26" s="323"/>
      <c r="K26" s="324"/>
      <c r="L26" s="324"/>
      <c r="M26" s="340"/>
      <c r="N26" s="334"/>
      <c r="O26" s="333"/>
      <c r="P26" s="341"/>
      <c r="Q26" s="334"/>
      <c r="R26" s="324"/>
      <c r="S26" s="323"/>
      <c r="T26" s="324">
        <v>12</v>
      </c>
      <c r="U26" s="324"/>
      <c r="V26" s="323"/>
      <c r="W26" s="324"/>
      <c r="X26" s="324"/>
      <c r="Y26" s="323"/>
      <c r="Z26" s="324"/>
      <c r="AA26" s="324"/>
      <c r="AB26" s="323"/>
      <c r="AC26" s="324"/>
      <c r="AD26" s="324"/>
      <c r="AE26" s="323"/>
      <c r="AF26" s="324"/>
      <c r="AG26" s="324"/>
      <c r="AH26" s="323"/>
      <c r="AI26" s="324"/>
      <c r="AJ26" s="324"/>
      <c r="AK26" s="323"/>
      <c r="AL26" s="324"/>
      <c r="AM26" s="324"/>
      <c r="AN26" s="325">
        <f t="shared" ref="AN26:AN31" si="2">SUM(D26:AM26)</f>
        <v>12</v>
      </c>
    </row>
    <row r="27" spans="2:40" x14ac:dyDescent="0.15">
      <c r="B27" s="788" t="s">
        <v>280</v>
      </c>
      <c r="C27" s="789"/>
      <c r="D27" s="323"/>
      <c r="E27" s="324"/>
      <c r="F27" s="324"/>
      <c r="G27" s="323"/>
      <c r="H27" s="324"/>
      <c r="I27" s="324"/>
      <c r="J27" s="323"/>
      <c r="K27" s="324"/>
      <c r="L27" s="324"/>
      <c r="M27" s="342"/>
      <c r="N27" s="334"/>
      <c r="O27" s="335"/>
      <c r="P27" s="343"/>
      <c r="Q27" s="334"/>
      <c r="R27" s="324"/>
      <c r="S27" s="323"/>
      <c r="T27" s="324">
        <v>2</v>
      </c>
      <c r="U27" s="324"/>
      <c r="V27" s="323"/>
      <c r="W27" s="324"/>
      <c r="X27" s="324"/>
      <c r="Y27" s="323"/>
      <c r="Z27" s="324"/>
      <c r="AA27" s="324"/>
      <c r="AB27" s="323"/>
      <c r="AC27" s="324"/>
      <c r="AD27" s="324"/>
      <c r="AE27" s="323"/>
      <c r="AF27" s="324"/>
      <c r="AG27" s="324"/>
      <c r="AH27" s="323"/>
      <c r="AI27" s="324"/>
      <c r="AJ27" s="324"/>
      <c r="AK27" s="323"/>
      <c r="AL27" s="324"/>
      <c r="AM27" s="324"/>
      <c r="AN27" s="325">
        <f t="shared" si="2"/>
        <v>2</v>
      </c>
    </row>
    <row r="28" spans="2:40" x14ac:dyDescent="0.15">
      <c r="B28" s="788" t="s">
        <v>281</v>
      </c>
      <c r="C28" s="789"/>
      <c r="D28" s="323"/>
      <c r="E28" s="324"/>
      <c r="F28" s="324"/>
      <c r="G28" s="323"/>
      <c r="H28" s="324"/>
      <c r="I28" s="324"/>
      <c r="J28" s="323"/>
      <c r="K28" s="324"/>
      <c r="L28" s="324"/>
      <c r="M28" s="342"/>
      <c r="N28" s="334"/>
      <c r="O28" s="335"/>
      <c r="P28" s="343"/>
      <c r="Q28" s="334"/>
      <c r="R28" s="324"/>
      <c r="S28" s="323"/>
      <c r="T28" s="324">
        <v>10</v>
      </c>
      <c r="U28" s="324">
        <v>14</v>
      </c>
      <c r="V28" s="323">
        <v>14</v>
      </c>
      <c r="W28" s="324">
        <v>10</v>
      </c>
      <c r="X28" s="324"/>
      <c r="Y28" s="323"/>
      <c r="Z28" s="324"/>
      <c r="AA28" s="324"/>
      <c r="AB28" s="323"/>
      <c r="AC28" s="324"/>
      <c r="AD28" s="324"/>
      <c r="AE28" s="323"/>
      <c r="AF28" s="324"/>
      <c r="AG28" s="324"/>
      <c r="AH28" s="323"/>
      <c r="AI28" s="324"/>
      <c r="AJ28" s="324"/>
      <c r="AK28" s="323"/>
      <c r="AL28" s="324"/>
      <c r="AM28" s="324"/>
      <c r="AN28" s="325">
        <f t="shared" si="2"/>
        <v>48</v>
      </c>
    </row>
    <row r="29" spans="2:40" x14ac:dyDescent="0.15">
      <c r="B29" s="788" t="s">
        <v>282</v>
      </c>
      <c r="C29" s="789"/>
      <c r="D29" s="323"/>
      <c r="E29" s="324"/>
      <c r="F29" s="324"/>
      <c r="G29" s="323"/>
      <c r="H29" s="324"/>
      <c r="I29" s="324"/>
      <c r="J29" s="323"/>
      <c r="K29" s="324"/>
      <c r="L29" s="324"/>
      <c r="M29" s="342"/>
      <c r="N29" s="334"/>
      <c r="O29" s="335"/>
      <c r="P29" s="343"/>
      <c r="Q29" s="334"/>
      <c r="R29" s="324"/>
      <c r="S29" s="323"/>
      <c r="T29" s="324"/>
      <c r="U29" s="324">
        <v>8</v>
      </c>
      <c r="V29" s="323">
        <v>8</v>
      </c>
      <c r="W29" s="324">
        <v>8</v>
      </c>
      <c r="X29" s="324"/>
      <c r="Y29" s="323"/>
      <c r="Z29" s="324"/>
      <c r="AA29" s="324"/>
      <c r="AB29" s="323"/>
      <c r="AC29" s="324"/>
      <c r="AD29" s="324"/>
      <c r="AE29" s="323"/>
      <c r="AF29" s="324"/>
      <c r="AG29" s="324"/>
      <c r="AH29" s="323"/>
      <c r="AI29" s="324"/>
      <c r="AJ29" s="324"/>
      <c r="AK29" s="323"/>
      <c r="AL29" s="324"/>
      <c r="AM29" s="324"/>
      <c r="AN29" s="325">
        <f t="shared" si="2"/>
        <v>24</v>
      </c>
    </row>
    <row r="30" spans="2:40" x14ac:dyDescent="0.15">
      <c r="B30" s="788" t="s">
        <v>334</v>
      </c>
      <c r="C30" s="789"/>
      <c r="D30" s="323"/>
      <c r="E30" s="324"/>
      <c r="F30" s="324"/>
      <c r="G30" s="323"/>
      <c r="H30" s="324"/>
      <c r="I30" s="324"/>
      <c r="J30" s="323"/>
      <c r="K30" s="324"/>
      <c r="L30" s="324"/>
      <c r="M30" s="342"/>
      <c r="N30" s="334"/>
      <c r="O30" s="335"/>
      <c r="P30" s="343"/>
      <c r="Q30" s="334"/>
      <c r="R30" s="324"/>
      <c r="S30" s="323"/>
      <c r="T30" s="324"/>
      <c r="U30" s="324"/>
      <c r="V30" s="323">
        <v>2</v>
      </c>
      <c r="W30" s="324">
        <v>2</v>
      </c>
      <c r="X30" s="324">
        <v>2</v>
      </c>
      <c r="Y30" s="323"/>
      <c r="Z30" s="324"/>
      <c r="AA30" s="324"/>
      <c r="AB30" s="323"/>
      <c r="AC30" s="324"/>
      <c r="AD30" s="324"/>
      <c r="AE30" s="323"/>
      <c r="AF30" s="324"/>
      <c r="AG30" s="324"/>
      <c r="AH30" s="323"/>
      <c r="AI30" s="324"/>
      <c r="AJ30" s="324"/>
      <c r="AK30" s="323"/>
      <c r="AL30" s="324"/>
      <c r="AM30" s="324"/>
      <c r="AN30" s="325">
        <f t="shared" si="2"/>
        <v>6</v>
      </c>
    </row>
    <row r="31" spans="2:40" x14ac:dyDescent="0.15">
      <c r="B31" s="788" t="s">
        <v>283</v>
      </c>
      <c r="C31" s="789"/>
      <c r="D31" s="323"/>
      <c r="E31" s="324"/>
      <c r="F31" s="324"/>
      <c r="G31" s="323"/>
      <c r="H31" s="324"/>
      <c r="I31" s="324"/>
      <c r="J31" s="323"/>
      <c r="K31" s="324"/>
      <c r="L31" s="324"/>
      <c r="M31" s="342"/>
      <c r="N31" s="334"/>
      <c r="O31" s="335"/>
      <c r="P31" s="343"/>
      <c r="Q31" s="334"/>
      <c r="R31" s="324"/>
      <c r="S31" s="323"/>
      <c r="T31" s="324"/>
      <c r="U31" s="324"/>
      <c r="V31" s="323">
        <v>2</v>
      </c>
      <c r="W31" s="324">
        <v>2</v>
      </c>
      <c r="X31" s="324"/>
      <c r="Y31" s="323"/>
      <c r="Z31" s="324"/>
      <c r="AA31" s="324"/>
      <c r="AB31" s="323"/>
      <c r="AC31" s="324"/>
      <c r="AD31" s="324"/>
      <c r="AE31" s="323"/>
      <c r="AF31" s="324"/>
      <c r="AG31" s="324"/>
      <c r="AH31" s="323"/>
      <c r="AI31" s="324"/>
      <c r="AJ31" s="324"/>
      <c r="AK31" s="323"/>
      <c r="AL31" s="324"/>
      <c r="AM31" s="324"/>
      <c r="AN31" s="325">
        <f t="shared" si="2"/>
        <v>4</v>
      </c>
    </row>
    <row r="32" spans="2:40" x14ac:dyDescent="0.15">
      <c r="B32" s="788" t="s">
        <v>292</v>
      </c>
      <c r="C32" s="789"/>
      <c r="D32" s="323"/>
      <c r="E32" s="324"/>
      <c r="F32" s="324"/>
      <c r="G32" s="323"/>
      <c r="H32" s="324"/>
      <c r="I32" s="324"/>
      <c r="J32" s="403"/>
      <c r="K32" s="404"/>
      <c r="L32" s="404"/>
      <c r="M32" s="403"/>
      <c r="N32" s="404"/>
      <c r="O32" s="405"/>
      <c r="P32" s="406"/>
      <c r="Q32" s="334"/>
      <c r="R32" s="324"/>
      <c r="S32" s="323"/>
      <c r="T32" s="324"/>
      <c r="U32" s="324"/>
      <c r="V32" s="323"/>
      <c r="W32" s="324"/>
      <c r="X32" s="324">
        <v>32</v>
      </c>
      <c r="Y32" s="323">
        <v>32</v>
      </c>
      <c r="Z32" s="324">
        <v>32</v>
      </c>
      <c r="AA32" s="324"/>
      <c r="AB32" s="323"/>
      <c r="AC32" s="324"/>
      <c r="AD32" s="324"/>
      <c r="AE32" s="323"/>
      <c r="AF32" s="324"/>
      <c r="AG32" s="324"/>
      <c r="AH32" s="323"/>
      <c r="AI32" s="324"/>
      <c r="AJ32" s="324"/>
      <c r="AK32" s="323"/>
      <c r="AL32" s="324"/>
      <c r="AM32" s="324"/>
      <c r="AN32" s="325">
        <f>SUM(D32:AI32)</f>
        <v>96</v>
      </c>
    </row>
    <row r="33" spans="2:40" x14ac:dyDescent="0.15">
      <c r="B33" s="788" t="s">
        <v>291</v>
      </c>
      <c r="C33" s="789"/>
      <c r="D33" s="323"/>
      <c r="E33" s="324"/>
      <c r="F33" s="324"/>
      <c r="G33" s="323"/>
      <c r="H33" s="324"/>
      <c r="I33" s="324"/>
      <c r="J33" s="323"/>
      <c r="K33" s="324"/>
      <c r="L33" s="324"/>
      <c r="M33" s="323"/>
      <c r="N33" s="324"/>
      <c r="O33" s="335"/>
      <c r="P33" s="343"/>
      <c r="Q33" s="334"/>
      <c r="R33" s="324"/>
      <c r="S33" s="323"/>
      <c r="T33" s="324"/>
      <c r="U33" s="324"/>
      <c r="V33" s="323"/>
      <c r="W33" s="324"/>
      <c r="X33" s="324">
        <v>36</v>
      </c>
      <c r="Y33" s="323">
        <v>36</v>
      </c>
      <c r="Z33" s="324">
        <v>36</v>
      </c>
      <c r="AA33" s="324"/>
      <c r="AB33" s="323"/>
      <c r="AC33" s="324"/>
      <c r="AD33" s="324"/>
      <c r="AE33" s="323"/>
      <c r="AF33" s="324"/>
      <c r="AG33" s="324"/>
      <c r="AH33" s="323"/>
      <c r="AI33" s="324"/>
      <c r="AJ33" s="324"/>
      <c r="AK33" s="323"/>
      <c r="AL33" s="324"/>
      <c r="AM33" s="324"/>
      <c r="AN33" s="325">
        <f>SUM(D33:AI33)</f>
        <v>108</v>
      </c>
    </row>
    <row r="34" spans="2:40" x14ac:dyDescent="0.15">
      <c r="B34" s="784" t="s">
        <v>284</v>
      </c>
      <c r="C34" s="785"/>
      <c r="D34" s="326">
        <f t="shared" ref="D34:AM34" si="3">SUM(D26:D33)</f>
        <v>0</v>
      </c>
      <c r="E34" s="327">
        <f t="shared" si="3"/>
        <v>0</v>
      </c>
      <c r="F34" s="328">
        <f t="shared" si="3"/>
        <v>0</v>
      </c>
      <c r="G34" s="326">
        <f t="shared" si="3"/>
        <v>0</v>
      </c>
      <c r="H34" s="327">
        <f t="shared" si="3"/>
        <v>0</v>
      </c>
      <c r="I34" s="328">
        <f t="shared" si="3"/>
        <v>0</v>
      </c>
      <c r="J34" s="326">
        <f t="shared" si="3"/>
        <v>0</v>
      </c>
      <c r="K34" s="327">
        <f t="shared" si="3"/>
        <v>0</v>
      </c>
      <c r="L34" s="328">
        <f t="shared" si="3"/>
        <v>0</v>
      </c>
      <c r="M34" s="326">
        <f t="shared" si="3"/>
        <v>0</v>
      </c>
      <c r="N34" s="327">
        <f t="shared" si="3"/>
        <v>0</v>
      </c>
      <c r="O34" s="328">
        <f t="shared" si="3"/>
        <v>0</v>
      </c>
      <c r="P34" s="326">
        <f t="shared" si="3"/>
        <v>0</v>
      </c>
      <c r="Q34" s="327">
        <f t="shared" si="3"/>
        <v>0</v>
      </c>
      <c r="R34" s="328">
        <f t="shared" si="3"/>
        <v>0</v>
      </c>
      <c r="S34" s="326">
        <f t="shared" si="3"/>
        <v>0</v>
      </c>
      <c r="T34" s="327">
        <f t="shared" si="3"/>
        <v>24</v>
      </c>
      <c r="U34" s="328">
        <f t="shared" si="3"/>
        <v>22</v>
      </c>
      <c r="V34" s="326">
        <f t="shared" si="3"/>
        <v>26</v>
      </c>
      <c r="W34" s="327">
        <f t="shared" si="3"/>
        <v>22</v>
      </c>
      <c r="X34" s="328">
        <f t="shared" si="3"/>
        <v>70</v>
      </c>
      <c r="Y34" s="326">
        <f t="shared" si="3"/>
        <v>68</v>
      </c>
      <c r="Z34" s="327">
        <f t="shared" si="3"/>
        <v>68</v>
      </c>
      <c r="AA34" s="328">
        <f t="shared" si="3"/>
        <v>0</v>
      </c>
      <c r="AB34" s="326">
        <f t="shared" si="3"/>
        <v>0</v>
      </c>
      <c r="AC34" s="327">
        <f t="shared" si="3"/>
        <v>0</v>
      </c>
      <c r="AD34" s="328">
        <f t="shared" si="3"/>
        <v>0</v>
      </c>
      <c r="AE34" s="326">
        <f t="shared" si="3"/>
        <v>0</v>
      </c>
      <c r="AF34" s="327">
        <f t="shared" si="3"/>
        <v>0</v>
      </c>
      <c r="AG34" s="328">
        <f t="shared" si="3"/>
        <v>0</v>
      </c>
      <c r="AH34" s="326">
        <f t="shared" si="3"/>
        <v>0</v>
      </c>
      <c r="AI34" s="327">
        <f t="shared" si="3"/>
        <v>0</v>
      </c>
      <c r="AJ34" s="328">
        <f t="shared" si="3"/>
        <v>0</v>
      </c>
      <c r="AK34" s="326">
        <f t="shared" si="3"/>
        <v>0</v>
      </c>
      <c r="AL34" s="327">
        <f t="shared" si="3"/>
        <v>0</v>
      </c>
      <c r="AM34" s="328">
        <f t="shared" si="3"/>
        <v>0</v>
      </c>
      <c r="AN34" s="325"/>
    </row>
    <row r="35" spans="2:40" ht="14.25" thickBot="1" x14ac:dyDescent="0.2">
      <c r="B35" s="786" t="s">
        <v>285</v>
      </c>
      <c r="C35" s="787"/>
      <c r="D35" s="329"/>
      <c r="E35" s="330">
        <f>SUM(D34:F34)</f>
        <v>0</v>
      </c>
      <c r="F35" s="330"/>
      <c r="G35" s="329"/>
      <c r="H35" s="330">
        <f>SUM(G34:I34)</f>
        <v>0</v>
      </c>
      <c r="I35" s="330"/>
      <c r="J35" s="329"/>
      <c r="K35" s="330">
        <f>SUM(J34:L34)</f>
        <v>0</v>
      </c>
      <c r="L35" s="330"/>
      <c r="M35" s="329"/>
      <c r="N35" s="330">
        <f>SUM(M34:O34)</f>
        <v>0</v>
      </c>
      <c r="O35" s="330"/>
      <c r="P35" s="329"/>
      <c r="Q35" s="330">
        <f>SUM(P34:R34)</f>
        <v>0</v>
      </c>
      <c r="R35" s="330"/>
      <c r="S35" s="329"/>
      <c r="T35" s="330">
        <f>SUM(S34:U34)</f>
        <v>46</v>
      </c>
      <c r="U35" s="330"/>
      <c r="V35" s="329"/>
      <c r="W35" s="330">
        <f>SUM(V34:X34)</f>
        <v>118</v>
      </c>
      <c r="X35" s="330"/>
      <c r="Y35" s="329"/>
      <c r="Z35" s="330">
        <f>SUM(Y34:AA34)</f>
        <v>136</v>
      </c>
      <c r="AA35" s="330"/>
      <c r="AB35" s="329"/>
      <c r="AC35" s="330">
        <f>SUM(AB34:AD34)</f>
        <v>0</v>
      </c>
      <c r="AD35" s="330"/>
      <c r="AE35" s="329"/>
      <c r="AF35" s="330">
        <f>SUM(AE34:AG34)</f>
        <v>0</v>
      </c>
      <c r="AG35" s="330"/>
      <c r="AH35" s="329"/>
      <c r="AI35" s="330">
        <f>SUM(AH34:AJ34)</f>
        <v>0</v>
      </c>
      <c r="AJ35" s="330"/>
      <c r="AK35" s="329"/>
      <c r="AL35" s="330">
        <f>SUM(AK34:AM34)</f>
        <v>0</v>
      </c>
      <c r="AM35" s="330"/>
      <c r="AN35" s="331">
        <f>SUM(D35:AM35)</f>
        <v>300</v>
      </c>
    </row>
    <row r="37" spans="2:40" ht="14.25" thickBot="1" x14ac:dyDescent="0.2">
      <c r="B37" s="332" t="s">
        <v>286</v>
      </c>
      <c r="C37" s="332"/>
      <c r="D37" s="305"/>
      <c r="E37" s="305"/>
      <c r="F37" s="305"/>
      <c r="G37" s="305"/>
      <c r="H37" s="305"/>
      <c r="I37" s="305"/>
      <c r="J37" s="305"/>
      <c r="K37" s="305"/>
      <c r="L37" s="305"/>
      <c r="N37" s="305"/>
      <c r="O37" s="306"/>
      <c r="P37" s="306"/>
      <c r="Q37" s="306"/>
      <c r="R37" s="306"/>
      <c r="S37" s="306"/>
      <c r="T37" s="306"/>
      <c r="U37" s="305"/>
      <c r="V37" s="305"/>
      <c r="W37" s="307"/>
      <c r="X37" s="306"/>
      <c r="Z37" s="306"/>
      <c r="AA37" s="306"/>
      <c r="AB37" s="306"/>
      <c r="AC37" s="306"/>
      <c r="AD37" s="306"/>
      <c r="AE37" s="306"/>
      <c r="AF37" s="305"/>
      <c r="AG37" s="305"/>
      <c r="AH37" s="305"/>
      <c r="AI37" s="305"/>
      <c r="AJ37" s="305"/>
      <c r="AK37" s="305"/>
      <c r="AL37" s="305"/>
      <c r="AM37" s="305"/>
      <c r="AN37" s="305"/>
    </row>
    <row r="38" spans="2:40" x14ac:dyDescent="0.15">
      <c r="B38" s="790" t="s">
        <v>276</v>
      </c>
      <c r="C38" s="791"/>
      <c r="D38" s="308"/>
      <c r="E38" s="309" t="s">
        <v>266</v>
      </c>
      <c r="F38" s="310"/>
      <c r="G38" s="308"/>
      <c r="H38" s="309" t="s">
        <v>267</v>
      </c>
      <c r="I38" s="310"/>
      <c r="J38" s="311" t="s">
        <v>268</v>
      </c>
      <c r="K38" s="309" t="s">
        <v>269</v>
      </c>
      <c r="L38" s="310"/>
      <c r="M38" s="308"/>
      <c r="N38" s="309" t="s">
        <v>270</v>
      </c>
      <c r="O38" s="310"/>
      <c r="P38" s="308"/>
      <c r="Q38" s="309" t="s">
        <v>271</v>
      </c>
      <c r="R38" s="310"/>
      <c r="S38" s="308"/>
      <c r="T38" s="309" t="s">
        <v>272</v>
      </c>
      <c r="U38" s="310"/>
      <c r="V38" s="308"/>
      <c r="W38" s="309" t="s">
        <v>273</v>
      </c>
      <c r="X38" s="310"/>
      <c r="Y38" s="308"/>
      <c r="Z38" s="309" t="s">
        <v>274</v>
      </c>
      <c r="AA38" s="310"/>
      <c r="AB38" s="308"/>
      <c r="AC38" s="309" t="s">
        <v>275</v>
      </c>
      <c r="AD38" s="310"/>
      <c r="AE38" s="311" t="s">
        <v>268</v>
      </c>
      <c r="AF38" s="310">
        <v>10</v>
      </c>
      <c r="AG38" s="310"/>
      <c r="AH38" s="308"/>
      <c r="AI38" s="310">
        <v>11</v>
      </c>
      <c r="AJ38" s="310"/>
      <c r="AK38" s="308"/>
      <c r="AL38" s="310">
        <v>12</v>
      </c>
      <c r="AM38" s="310"/>
      <c r="AN38" s="312" t="s">
        <v>29</v>
      </c>
    </row>
    <row r="39" spans="2:40" x14ac:dyDescent="0.15">
      <c r="B39" s="792"/>
      <c r="C39" s="793"/>
      <c r="D39" s="313" t="s">
        <v>30</v>
      </c>
      <c r="E39" s="314" t="s">
        <v>31</v>
      </c>
      <c r="F39" s="314" t="s">
        <v>32</v>
      </c>
      <c r="G39" s="313" t="s">
        <v>30</v>
      </c>
      <c r="H39" s="314" t="s">
        <v>31</v>
      </c>
      <c r="I39" s="314" t="s">
        <v>32</v>
      </c>
      <c r="J39" s="313" t="s">
        <v>30</v>
      </c>
      <c r="K39" s="314" t="s">
        <v>31</v>
      </c>
      <c r="L39" s="314" t="s">
        <v>32</v>
      </c>
      <c r="M39" s="313" t="s">
        <v>30</v>
      </c>
      <c r="N39" s="314" t="s">
        <v>31</v>
      </c>
      <c r="O39" s="314" t="s">
        <v>32</v>
      </c>
      <c r="P39" s="313" t="s">
        <v>30</v>
      </c>
      <c r="Q39" s="314" t="s">
        <v>31</v>
      </c>
      <c r="R39" s="314" t="s">
        <v>32</v>
      </c>
      <c r="S39" s="313" t="s">
        <v>30</v>
      </c>
      <c r="T39" s="315" t="s">
        <v>31</v>
      </c>
      <c r="U39" s="315" t="s">
        <v>32</v>
      </c>
      <c r="V39" s="313" t="s">
        <v>30</v>
      </c>
      <c r="W39" s="314" t="s">
        <v>31</v>
      </c>
      <c r="X39" s="314" t="s">
        <v>32</v>
      </c>
      <c r="Y39" s="313" t="s">
        <v>30</v>
      </c>
      <c r="Z39" s="314" t="s">
        <v>31</v>
      </c>
      <c r="AA39" s="314" t="s">
        <v>32</v>
      </c>
      <c r="AB39" s="313" t="s">
        <v>30</v>
      </c>
      <c r="AC39" s="314" t="s">
        <v>31</v>
      </c>
      <c r="AD39" s="314" t="s">
        <v>32</v>
      </c>
      <c r="AE39" s="313" t="s">
        <v>30</v>
      </c>
      <c r="AF39" s="314" t="s">
        <v>31</v>
      </c>
      <c r="AG39" s="314" t="s">
        <v>32</v>
      </c>
      <c r="AH39" s="313" t="s">
        <v>30</v>
      </c>
      <c r="AI39" s="314" t="s">
        <v>31</v>
      </c>
      <c r="AJ39" s="314" t="s">
        <v>32</v>
      </c>
      <c r="AK39" s="313" t="s">
        <v>30</v>
      </c>
      <c r="AL39" s="314" t="s">
        <v>31</v>
      </c>
      <c r="AM39" s="314" t="s">
        <v>32</v>
      </c>
      <c r="AN39" s="316"/>
    </row>
    <row r="40" spans="2:40" x14ac:dyDescent="0.15">
      <c r="B40" s="794" t="s">
        <v>277</v>
      </c>
      <c r="C40" s="795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 t="s">
        <v>385</v>
      </c>
      <c r="Z40" s="318"/>
      <c r="AA40" s="318"/>
      <c r="AB40" s="318"/>
      <c r="AC40" s="318"/>
      <c r="AD40" s="318"/>
      <c r="AE40" s="318" t="s">
        <v>385</v>
      </c>
      <c r="AF40" s="318"/>
      <c r="AG40" s="318"/>
      <c r="AH40" s="318"/>
      <c r="AI40" s="318"/>
      <c r="AJ40" s="318"/>
      <c r="AK40" s="318"/>
      <c r="AL40" s="318"/>
      <c r="AM40" s="318"/>
      <c r="AN40" s="319"/>
    </row>
    <row r="41" spans="2:40" x14ac:dyDescent="0.15">
      <c r="B41" s="796"/>
      <c r="C41" s="797"/>
      <c r="D41" s="317"/>
      <c r="E41" s="318"/>
      <c r="F41" s="318"/>
      <c r="G41" s="318"/>
      <c r="H41" s="318"/>
      <c r="I41" s="318"/>
      <c r="J41" s="318"/>
      <c r="K41" s="318"/>
      <c r="L41" s="318"/>
      <c r="M41" s="320"/>
      <c r="N41" s="320"/>
      <c r="O41" s="318"/>
      <c r="P41" s="318"/>
      <c r="Q41" s="320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9"/>
    </row>
    <row r="42" spans="2:40" x14ac:dyDescent="0.15">
      <c r="B42" s="792"/>
      <c r="C42" s="793"/>
      <c r="D42" s="313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22"/>
    </row>
    <row r="43" spans="2:40" x14ac:dyDescent="0.15">
      <c r="B43" s="788" t="s">
        <v>279</v>
      </c>
      <c r="C43" s="789"/>
      <c r="D43" s="323"/>
      <c r="E43" s="324"/>
      <c r="F43" s="324"/>
      <c r="G43" s="323"/>
      <c r="H43" s="324"/>
      <c r="I43" s="324"/>
      <c r="J43" s="323"/>
      <c r="K43" s="324"/>
      <c r="L43" s="324"/>
      <c r="M43" s="323"/>
      <c r="N43" s="324"/>
      <c r="O43" s="324"/>
      <c r="P43" s="323"/>
      <c r="Q43" s="324"/>
      <c r="R43" s="324"/>
      <c r="S43" s="323"/>
      <c r="T43" s="324"/>
      <c r="U43" s="324"/>
      <c r="V43" s="323"/>
      <c r="W43" s="324"/>
      <c r="X43" s="333">
        <v>4</v>
      </c>
      <c r="Y43" s="334">
        <v>4</v>
      </c>
      <c r="Z43" s="324"/>
      <c r="AA43" s="324">
        <v>4</v>
      </c>
      <c r="AB43" s="323"/>
      <c r="AC43" s="324"/>
      <c r="AD43" s="324"/>
      <c r="AE43" s="323"/>
      <c r="AF43" s="324"/>
      <c r="AG43" s="324"/>
      <c r="AH43" s="323"/>
      <c r="AI43" s="324"/>
      <c r="AJ43" s="324"/>
      <c r="AK43" s="323"/>
      <c r="AL43" s="324"/>
      <c r="AM43" s="324"/>
      <c r="AN43" s="325">
        <f t="shared" ref="AN43:AN50" si="4">SUM(D43:AM43)</f>
        <v>12</v>
      </c>
    </row>
    <row r="44" spans="2:40" x14ac:dyDescent="0.15">
      <c r="B44" s="788" t="s">
        <v>280</v>
      </c>
      <c r="C44" s="789"/>
      <c r="D44" s="323"/>
      <c r="E44" s="324"/>
      <c r="F44" s="324"/>
      <c r="G44" s="323"/>
      <c r="H44" s="324"/>
      <c r="I44" s="324"/>
      <c r="J44" s="323"/>
      <c r="K44" s="324"/>
      <c r="L44" s="324"/>
      <c r="M44" s="323"/>
      <c r="N44" s="324"/>
      <c r="O44" s="324"/>
      <c r="P44" s="323"/>
      <c r="Q44" s="324"/>
      <c r="R44" s="324"/>
      <c r="S44" s="323"/>
      <c r="T44" s="324"/>
      <c r="U44" s="324"/>
      <c r="V44" s="323"/>
      <c r="W44" s="324"/>
      <c r="X44" s="335">
        <v>1</v>
      </c>
      <c r="Y44" s="334">
        <v>1</v>
      </c>
      <c r="Z44" s="324"/>
      <c r="AA44" s="324">
        <v>1</v>
      </c>
      <c r="AB44" s="323"/>
      <c r="AC44" s="324"/>
      <c r="AD44" s="324"/>
      <c r="AE44" s="323"/>
      <c r="AF44" s="324"/>
      <c r="AG44" s="324"/>
      <c r="AH44" s="323"/>
      <c r="AI44" s="324"/>
      <c r="AJ44" s="324"/>
      <c r="AK44" s="323"/>
      <c r="AL44" s="324"/>
      <c r="AM44" s="324"/>
      <c r="AN44" s="325">
        <f t="shared" si="4"/>
        <v>3</v>
      </c>
    </row>
    <row r="45" spans="2:40" x14ac:dyDescent="0.15">
      <c r="B45" s="788" t="s">
        <v>281</v>
      </c>
      <c r="C45" s="789"/>
      <c r="D45" s="323"/>
      <c r="E45" s="324"/>
      <c r="F45" s="324"/>
      <c r="G45" s="323"/>
      <c r="H45" s="324"/>
      <c r="I45" s="324"/>
      <c r="J45" s="323"/>
      <c r="K45" s="324"/>
      <c r="L45" s="324"/>
      <c r="M45" s="323"/>
      <c r="N45" s="324"/>
      <c r="O45" s="324"/>
      <c r="P45" s="323"/>
      <c r="Q45" s="324"/>
      <c r="R45" s="324"/>
      <c r="S45" s="323"/>
      <c r="T45" s="324"/>
      <c r="U45" s="324"/>
      <c r="V45" s="323"/>
      <c r="W45" s="324"/>
      <c r="X45" s="335">
        <v>6</v>
      </c>
      <c r="Y45" s="334">
        <v>7</v>
      </c>
      <c r="Z45" s="324">
        <v>7</v>
      </c>
      <c r="AA45" s="324">
        <v>7</v>
      </c>
      <c r="AB45" s="323">
        <v>7</v>
      </c>
      <c r="AC45" s="324">
        <v>7</v>
      </c>
      <c r="AD45" s="324">
        <v>7</v>
      </c>
      <c r="AE45" s="323">
        <v>6</v>
      </c>
      <c r="AF45" s="324"/>
      <c r="AG45" s="324"/>
      <c r="AH45" s="323"/>
      <c r="AI45" s="324"/>
      <c r="AJ45" s="324"/>
      <c r="AK45" s="323"/>
      <c r="AL45" s="324"/>
      <c r="AM45" s="324"/>
      <c r="AN45" s="325">
        <f t="shared" si="4"/>
        <v>54</v>
      </c>
    </row>
    <row r="46" spans="2:40" x14ac:dyDescent="0.15">
      <c r="B46" s="788" t="s">
        <v>282</v>
      </c>
      <c r="C46" s="789"/>
      <c r="D46" s="323"/>
      <c r="E46" s="324"/>
      <c r="F46" s="324"/>
      <c r="G46" s="323"/>
      <c r="H46" s="324"/>
      <c r="I46" s="324"/>
      <c r="J46" s="323"/>
      <c r="K46" s="324"/>
      <c r="L46" s="324"/>
      <c r="M46" s="323"/>
      <c r="N46" s="324"/>
      <c r="O46" s="324"/>
      <c r="P46" s="323"/>
      <c r="Q46" s="324"/>
      <c r="R46" s="324"/>
      <c r="S46" s="323"/>
      <c r="T46" s="324"/>
      <c r="U46" s="324"/>
      <c r="V46" s="323"/>
      <c r="W46" s="324"/>
      <c r="X46" s="324"/>
      <c r="Y46" s="323">
        <v>2</v>
      </c>
      <c r="Z46" s="336">
        <v>2</v>
      </c>
      <c r="AA46" s="334">
        <v>2</v>
      </c>
      <c r="AB46" s="323">
        <v>2</v>
      </c>
      <c r="AC46" s="324">
        <v>2</v>
      </c>
      <c r="AD46" s="324">
        <v>2</v>
      </c>
      <c r="AE46" s="323">
        <v>2</v>
      </c>
      <c r="AF46" s="324"/>
      <c r="AG46" s="324"/>
      <c r="AH46" s="323"/>
      <c r="AI46" s="324"/>
      <c r="AJ46" s="324"/>
      <c r="AK46" s="323"/>
      <c r="AL46" s="324"/>
      <c r="AM46" s="324"/>
      <c r="AN46" s="325">
        <f t="shared" si="4"/>
        <v>14</v>
      </c>
    </row>
    <row r="47" spans="2:40" x14ac:dyDescent="0.15">
      <c r="B47" s="788" t="s">
        <v>334</v>
      </c>
      <c r="C47" s="789"/>
      <c r="D47" s="323"/>
      <c r="E47" s="324"/>
      <c r="F47" s="324"/>
      <c r="G47" s="323"/>
      <c r="H47" s="324"/>
      <c r="I47" s="324"/>
      <c r="J47" s="323"/>
      <c r="K47" s="324"/>
      <c r="L47" s="324"/>
      <c r="M47" s="323"/>
      <c r="N47" s="324"/>
      <c r="O47" s="324"/>
      <c r="P47" s="323"/>
      <c r="Q47" s="324"/>
      <c r="R47" s="324"/>
      <c r="S47" s="323"/>
      <c r="T47" s="324"/>
      <c r="U47" s="324"/>
      <c r="V47" s="323"/>
      <c r="W47" s="324"/>
      <c r="X47" s="324"/>
      <c r="Y47" s="323"/>
      <c r="Z47" s="337">
        <v>2</v>
      </c>
      <c r="AA47" s="338">
        <v>2</v>
      </c>
      <c r="AB47" s="334"/>
      <c r="AC47" s="324">
        <v>2</v>
      </c>
      <c r="AD47" s="324">
        <v>2</v>
      </c>
      <c r="AE47" s="323"/>
      <c r="AF47" s="324">
        <v>2</v>
      </c>
      <c r="AG47" s="324"/>
      <c r="AH47" s="323"/>
      <c r="AI47" s="324"/>
      <c r="AJ47" s="324"/>
      <c r="AK47" s="323"/>
      <c r="AL47" s="324"/>
      <c r="AM47" s="324"/>
      <c r="AN47" s="325">
        <f t="shared" si="4"/>
        <v>10</v>
      </c>
    </row>
    <row r="48" spans="2:40" x14ac:dyDescent="0.15">
      <c r="B48" s="788" t="s">
        <v>283</v>
      </c>
      <c r="C48" s="789"/>
      <c r="D48" s="323"/>
      <c r="E48" s="324"/>
      <c r="F48" s="324"/>
      <c r="G48" s="323"/>
      <c r="H48" s="324"/>
      <c r="I48" s="324"/>
      <c r="J48" s="323"/>
      <c r="K48" s="324"/>
      <c r="L48" s="324"/>
      <c r="M48" s="323"/>
      <c r="N48" s="324"/>
      <c r="O48" s="324"/>
      <c r="P48" s="323"/>
      <c r="Q48" s="324"/>
      <c r="R48" s="324"/>
      <c r="S48" s="323"/>
      <c r="T48" s="324"/>
      <c r="U48" s="324"/>
      <c r="V48" s="323"/>
      <c r="W48" s="324"/>
      <c r="X48" s="324"/>
      <c r="Y48" s="323"/>
      <c r="Z48" s="324"/>
      <c r="AA48" s="335"/>
      <c r="AB48" s="334">
        <v>1</v>
      </c>
      <c r="AC48" s="324">
        <v>1</v>
      </c>
      <c r="AD48" s="324">
        <v>1</v>
      </c>
      <c r="AE48" s="323">
        <v>1</v>
      </c>
      <c r="AF48" s="324">
        <v>1</v>
      </c>
      <c r="AG48" s="324">
        <v>1</v>
      </c>
      <c r="AH48" s="323">
        <v>1</v>
      </c>
      <c r="AI48" s="324">
        <v>1</v>
      </c>
      <c r="AJ48" s="324"/>
      <c r="AK48" s="323"/>
      <c r="AL48" s="324"/>
      <c r="AM48" s="324"/>
      <c r="AN48" s="325">
        <f t="shared" si="4"/>
        <v>8</v>
      </c>
    </row>
    <row r="49" spans="2:40" x14ac:dyDescent="0.15">
      <c r="B49" s="788" t="s">
        <v>292</v>
      </c>
      <c r="C49" s="789"/>
      <c r="D49" s="323"/>
      <c r="E49" s="324"/>
      <c r="F49" s="324"/>
      <c r="G49" s="323"/>
      <c r="H49" s="324"/>
      <c r="I49" s="324"/>
      <c r="J49" s="323"/>
      <c r="K49" s="324"/>
      <c r="L49" s="324"/>
      <c r="M49" s="323"/>
      <c r="N49" s="324"/>
      <c r="O49" s="324"/>
      <c r="P49" s="323"/>
      <c r="Q49" s="324"/>
      <c r="R49" s="324"/>
      <c r="S49" s="323"/>
      <c r="T49" s="324"/>
      <c r="U49" s="324"/>
      <c r="V49" s="323"/>
      <c r="W49" s="324"/>
      <c r="X49" s="324"/>
      <c r="Y49" s="323"/>
      <c r="Z49" s="324"/>
      <c r="AA49" s="324"/>
      <c r="AB49" s="323">
        <v>13.5</v>
      </c>
      <c r="AC49" s="436">
        <v>13.5</v>
      </c>
      <c r="AD49" s="437">
        <v>13.5</v>
      </c>
      <c r="AE49" s="438">
        <v>13.5</v>
      </c>
      <c r="AF49" s="436">
        <v>13.5</v>
      </c>
      <c r="AG49" s="437">
        <v>13.5</v>
      </c>
      <c r="AH49" s="334">
        <v>13.5</v>
      </c>
      <c r="AI49" s="324">
        <v>13.5</v>
      </c>
      <c r="AJ49" s="324">
        <v>13.5</v>
      </c>
      <c r="AK49" s="323">
        <v>13.5</v>
      </c>
      <c r="AL49" s="324">
        <v>13.5</v>
      </c>
      <c r="AM49" s="324">
        <v>13.5</v>
      </c>
      <c r="AN49" s="325">
        <f t="shared" si="4"/>
        <v>162</v>
      </c>
    </row>
    <row r="50" spans="2:40" x14ac:dyDescent="0.15">
      <c r="B50" s="788" t="s">
        <v>291</v>
      </c>
      <c r="C50" s="789"/>
      <c r="D50" s="323"/>
      <c r="E50" s="324"/>
      <c r="F50" s="324"/>
      <c r="G50" s="323"/>
      <c r="H50" s="324"/>
      <c r="I50" s="324"/>
      <c r="J50" s="323"/>
      <c r="K50" s="324"/>
      <c r="L50" s="324"/>
      <c r="M50" s="323"/>
      <c r="N50" s="324"/>
      <c r="O50" s="324"/>
      <c r="P50" s="323"/>
      <c r="Q50" s="324"/>
      <c r="R50" s="324"/>
      <c r="S50" s="323"/>
      <c r="T50" s="324"/>
      <c r="U50" s="324"/>
      <c r="V50" s="323"/>
      <c r="W50" s="324"/>
      <c r="X50" s="324"/>
      <c r="Y50" s="323"/>
      <c r="Z50" s="324"/>
      <c r="AA50" s="324"/>
      <c r="AB50" s="323">
        <v>14</v>
      </c>
      <c r="AC50" s="324">
        <v>14</v>
      </c>
      <c r="AD50" s="335">
        <v>14</v>
      </c>
      <c r="AE50" s="334">
        <v>14</v>
      </c>
      <c r="AF50" s="324">
        <v>14</v>
      </c>
      <c r="AG50" s="335">
        <v>14</v>
      </c>
      <c r="AH50" s="334">
        <v>14</v>
      </c>
      <c r="AI50" s="324">
        <v>14</v>
      </c>
      <c r="AJ50" s="324">
        <v>14</v>
      </c>
      <c r="AK50" s="323">
        <v>14</v>
      </c>
      <c r="AL50" s="324">
        <v>14</v>
      </c>
      <c r="AM50" s="324">
        <v>14</v>
      </c>
      <c r="AN50" s="325">
        <f t="shared" si="4"/>
        <v>168</v>
      </c>
    </row>
    <row r="51" spans="2:40" x14ac:dyDescent="0.15">
      <c r="B51" s="784" t="s">
        <v>284</v>
      </c>
      <c r="C51" s="785"/>
      <c r="D51" s="326">
        <f t="shared" ref="D51:AM51" si="5">SUM(D43:D50)</f>
        <v>0</v>
      </c>
      <c r="E51" s="327">
        <f t="shared" si="5"/>
        <v>0</v>
      </c>
      <c r="F51" s="328">
        <f t="shared" si="5"/>
        <v>0</v>
      </c>
      <c r="G51" s="326">
        <f t="shared" si="5"/>
        <v>0</v>
      </c>
      <c r="H51" s="327">
        <f t="shared" si="5"/>
        <v>0</v>
      </c>
      <c r="I51" s="328">
        <f t="shared" si="5"/>
        <v>0</v>
      </c>
      <c r="J51" s="326">
        <f t="shared" si="5"/>
        <v>0</v>
      </c>
      <c r="K51" s="327">
        <f t="shared" si="5"/>
        <v>0</v>
      </c>
      <c r="L51" s="328">
        <f t="shared" si="5"/>
        <v>0</v>
      </c>
      <c r="M51" s="326">
        <f t="shared" si="5"/>
        <v>0</v>
      </c>
      <c r="N51" s="327">
        <f t="shared" si="5"/>
        <v>0</v>
      </c>
      <c r="O51" s="328">
        <f t="shared" si="5"/>
        <v>0</v>
      </c>
      <c r="P51" s="326">
        <f t="shared" si="5"/>
        <v>0</v>
      </c>
      <c r="Q51" s="327">
        <f t="shared" si="5"/>
        <v>0</v>
      </c>
      <c r="R51" s="328">
        <f t="shared" si="5"/>
        <v>0</v>
      </c>
      <c r="S51" s="326">
        <f t="shared" si="5"/>
        <v>0</v>
      </c>
      <c r="T51" s="327">
        <f t="shared" si="5"/>
        <v>0</v>
      </c>
      <c r="U51" s="328">
        <f t="shared" si="5"/>
        <v>0</v>
      </c>
      <c r="V51" s="326">
        <f t="shared" si="5"/>
        <v>0</v>
      </c>
      <c r="W51" s="327">
        <f t="shared" si="5"/>
        <v>0</v>
      </c>
      <c r="X51" s="328">
        <f t="shared" si="5"/>
        <v>11</v>
      </c>
      <c r="Y51" s="326">
        <f t="shared" si="5"/>
        <v>14</v>
      </c>
      <c r="Z51" s="327">
        <f t="shared" si="5"/>
        <v>11</v>
      </c>
      <c r="AA51" s="328">
        <f t="shared" si="5"/>
        <v>16</v>
      </c>
      <c r="AB51" s="326">
        <f t="shared" si="5"/>
        <v>37.5</v>
      </c>
      <c r="AC51" s="327">
        <f t="shared" si="5"/>
        <v>39.5</v>
      </c>
      <c r="AD51" s="328">
        <f t="shared" si="5"/>
        <v>39.5</v>
      </c>
      <c r="AE51" s="326">
        <f t="shared" si="5"/>
        <v>36.5</v>
      </c>
      <c r="AF51" s="327">
        <f t="shared" si="5"/>
        <v>30.5</v>
      </c>
      <c r="AG51" s="328">
        <f t="shared" si="5"/>
        <v>28.5</v>
      </c>
      <c r="AH51" s="326">
        <f t="shared" si="5"/>
        <v>28.5</v>
      </c>
      <c r="AI51" s="327">
        <f t="shared" si="5"/>
        <v>28.5</v>
      </c>
      <c r="AJ51" s="328">
        <f t="shared" si="5"/>
        <v>27.5</v>
      </c>
      <c r="AK51" s="326">
        <f t="shared" si="5"/>
        <v>27.5</v>
      </c>
      <c r="AL51" s="327">
        <f t="shared" si="5"/>
        <v>27.5</v>
      </c>
      <c r="AM51" s="328">
        <f t="shared" si="5"/>
        <v>27.5</v>
      </c>
      <c r="AN51" s="325"/>
    </row>
    <row r="52" spans="2:40" ht="14.25" thickBot="1" x14ac:dyDescent="0.2">
      <c r="B52" s="786" t="s">
        <v>285</v>
      </c>
      <c r="C52" s="787"/>
      <c r="D52" s="329"/>
      <c r="E52" s="330">
        <f>SUM(D51:F51)</f>
        <v>0</v>
      </c>
      <c r="F52" s="330"/>
      <c r="G52" s="329"/>
      <c r="H52" s="330">
        <f>SUM(G51:I51)</f>
        <v>0</v>
      </c>
      <c r="I52" s="330"/>
      <c r="J52" s="329"/>
      <c r="K52" s="330">
        <f>SUM(J51:L51)</f>
        <v>0</v>
      </c>
      <c r="L52" s="330"/>
      <c r="M52" s="329"/>
      <c r="N52" s="330">
        <f>SUM(M51:O51)</f>
        <v>0</v>
      </c>
      <c r="O52" s="330"/>
      <c r="P52" s="329"/>
      <c r="Q52" s="330">
        <f>SUM(P51:R51)</f>
        <v>0</v>
      </c>
      <c r="R52" s="330"/>
      <c r="S52" s="329"/>
      <c r="T52" s="330">
        <f>SUM(S51:U51)</f>
        <v>0</v>
      </c>
      <c r="U52" s="330"/>
      <c r="V52" s="329"/>
      <c r="W52" s="330">
        <f>SUM(V51:X51)</f>
        <v>11</v>
      </c>
      <c r="X52" s="330"/>
      <c r="Y52" s="329"/>
      <c r="Z52" s="330">
        <f>SUM(Y51:AA51)</f>
        <v>41</v>
      </c>
      <c r="AA52" s="330"/>
      <c r="AB52" s="329"/>
      <c r="AC52" s="330">
        <f>SUM(AB51:AD51)</f>
        <v>116.5</v>
      </c>
      <c r="AD52" s="330"/>
      <c r="AE52" s="329"/>
      <c r="AF52" s="330">
        <f>SUM(AE51:AG51)</f>
        <v>95.5</v>
      </c>
      <c r="AG52" s="330"/>
      <c r="AH52" s="329"/>
      <c r="AI52" s="330">
        <f>SUM(AH51:AJ51)</f>
        <v>84.5</v>
      </c>
      <c r="AJ52" s="330"/>
      <c r="AK52" s="329"/>
      <c r="AL52" s="330">
        <f>SUM(AK51:AM51)</f>
        <v>82.5</v>
      </c>
      <c r="AM52" s="330"/>
      <c r="AN52" s="331">
        <f>SUM(D52:AM52)</f>
        <v>431</v>
      </c>
    </row>
    <row r="53" spans="2:40" x14ac:dyDescent="0.15"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</row>
    <row r="54" spans="2:40" ht="14.25" thickBot="1" x14ac:dyDescent="0.2">
      <c r="B54" s="332" t="s">
        <v>287</v>
      </c>
      <c r="C54" s="332"/>
      <c r="D54" s="305"/>
      <c r="E54" s="305"/>
      <c r="F54" s="305"/>
      <c r="G54" s="305"/>
      <c r="H54" s="305"/>
      <c r="I54" s="305"/>
      <c r="J54" s="305"/>
      <c r="K54" s="305"/>
      <c r="L54" s="305"/>
      <c r="N54" s="305"/>
      <c r="O54" s="306"/>
      <c r="P54" s="306"/>
      <c r="Q54" s="306"/>
      <c r="R54" s="306"/>
      <c r="S54" s="306"/>
      <c r="T54" s="306"/>
      <c r="U54" s="305"/>
      <c r="V54" s="305"/>
      <c r="W54" s="307"/>
      <c r="X54" s="306"/>
      <c r="Z54" s="306"/>
      <c r="AA54" s="306"/>
      <c r="AB54" s="306"/>
      <c r="AC54" s="306"/>
      <c r="AD54" s="306"/>
      <c r="AE54" s="306"/>
      <c r="AF54" s="305"/>
      <c r="AG54" s="305"/>
      <c r="AH54" s="305"/>
      <c r="AI54" s="305"/>
      <c r="AJ54" s="305"/>
      <c r="AK54" s="305"/>
      <c r="AL54" s="305"/>
      <c r="AM54" s="305"/>
      <c r="AN54" s="305"/>
    </row>
    <row r="55" spans="2:40" x14ac:dyDescent="0.15">
      <c r="B55" s="790" t="s">
        <v>276</v>
      </c>
      <c r="C55" s="791"/>
      <c r="D55" s="308"/>
      <c r="E55" s="309" t="s">
        <v>266</v>
      </c>
      <c r="F55" s="310"/>
      <c r="G55" s="308"/>
      <c r="H55" s="309" t="s">
        <v>267</v>
      </c>
      <c r="I55" s="310"/>
      <c r="J55" s="311" t="s">
        <v>268</v>
      </c>
      <c r="K55" s="309" t="s">
        <v>269</v>
      </c>
      <c r="L55" s="310"/>
      <c r="M55" s="308"/>
      <c r="N55" s="309" t="s">
        <v>270</v>
      </c>
      <c r="O55" s="310"/>
      <c r="P55" s="308"/>
      <c r="Q55" s="309" t="s">
        <v>271</v>
      </c>
      <c r="R55" s="310"/>
      <c r="S55" s="308"/>
      <c r="T55" s="309" t="s">
        <v>272</v>
      </c>
      <c r="U55" s="310"/>
      <c r="V55" s="308"/>
      <c r="W55" s="309" t="s">
        <v>273</v>
      </c>
      <c r="X55" s="310"/>
      <c r="Y55" s="308"/>
      <c r="Z55" s="309" t="s">
        <v>274</v>
      </c>
      <c r="AA55" s="310"/>
      <c r="AB55" s="308"/>
      <c r="AC55" s="309" t="s">
        <v>275</v>
      </c>
      <c r="AD55" s="310"/>
      <c r="AE55" s="311" t="s">
        <v>268</v>
      </c>
      <c r="AF55" s="310">
        <v>10</v>
      </c>
      <c r="AG55" s="310"/>
      <c r="AH55" s="308"/>
      <c r="AI55" s="310">
        <v>11</v>
      </c>
      <c r="AJ55" s="310"/>
      <c r="AK55" s="308"/>
      <c r="AL55" s="310">
        <v>12</v>
      </c>
      <c r="AM55" s="310"/>
      <c r="AN55" s="312" t="s">
        <v>29</v>
      </c>
    </row>
    <row r="56" spans="2:40" x14ac:dyDescent="0.15">
      <c r="B56" s="792"/>
      <c r="C56" s="793"/>
      <c r="D56" s="313" t="s">
        <v>30</v>
      </c>
      <c r="E56" s="314" t="s">
        <v>31</v>
      </c>
      <c r="F56" s="314" t="s">
        <v>32</v>
      </c>
      <c r="G56" s="313" t="s">
        <v>30</v>
      </c>
      <c r="H56" s="314" t="s">
        <v>31</v>
      </c>
      <c r="I56" s="314" t="s">
        <v>32</v>
      </c>
      <c r="J56" s="313" t="s">
        <v>30</v>
      </c>
      <c r="K56" s="314" t="s">
        <v>31</v>
      </c>
      <c r="L56" s="314" t="s">
        <v>32</v>
      </c>
      <c r="M56" s="313" t="s">
        <v>30</v>
      </c>
      <c r="N56" s="314" t="s">
        <v>31</v>
      </c>
      <c r="O56" s="314" t="s">
        <v>32</v>
      </c>
      <c r="P56" s="313" t="s">
        <v>30</v>
      </c>
      <c r="Q56" s="314" t="s">
        <v>31</v>
      </c>
      <c r="R56" s="314" t="s">
        <v>32</v>
      </c>
      <c r="S56" s="313" t="s">
        <v>30</v>
      </c>
      <c r="T56" s="315" t="s">
        <v>31</v>
      </c>
      <c r="U56" s="315" t="s">
        <v>32</v>
      </c>
      <c r="V56" s="313" t="s">
        <v>30</v>
      </c>
      <c r="W56" s="314" t="s">
        <v>31</v>
      </c>
      <c r="X56" s="314" t="s">
        <v>32</v>
      </c>
      <c r="Y56" s="313" t="s">
        <v>30</v>
      </c>
      <c r="Z56" s="314" t="s">
        <v>31</v>
      </c>
      <c r="AA56" s="314" t="s">
        <v>32</v>
      </c>
      <c r="AB56" s="313" t="s">
        <v>30</v>
      </c>
      <c r="AC56" s="314" t="s">
        <v>31</v>
      </c>
      <c r="AD56" s="314" t="s">
        <v>32</v>
      </c>
      <c r="AE56" s="313" t="s">
        <v>30</v>
      </c>
      <c r="AF56" s="314" t="s">
        <v>31</v>
      </c>
      <c r="AG56" s="314" t="s">
        <v>32</v>
      </c>
      <c r="AH56" s="313" t="s">
        <v>30</v>
      </c>
      <c r="AI56" s="314" t="s">
        <v>31</v>
      </c>
      <c r="AJ56" s="314" t="s">
        <v>32</v>
      </c>
      <c r="AK56" s="313" t="s">
        <v>30</v>
      </c>
      <c r="AL56" s="314" t="s">
        <v>31</v>
      </c>
      <c r="AM56" s="314" t="s">
        <v>32</v>
      </c>
      <c r="AN56" s="316"/>
    </row>
    <row r="57" spans="2:40" x14ac:dyDescent="0.15">
      <c r="B57" s="794" t="s">
        <v>277</v>
      </c>
      <c r="C57" s="795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 t="s">
        <v>253</v>
      </c>
      <c r="AF57" s="318"/>
      <c r="AG57" s="318" t="s">
        <v>389</v>
      </c>
      <c r="AH57" s="318"/>
      <c r="AI57" s="318"/>
      <c r="AJ57" s="318"/>
      <c r="AK57" s="318"/>
      <c r="AL57" s="318"/>
      <c r="AM57" s="318"/>
      <c r="AN57" s="319"/>
    </row>
    <row r="58" spans="2:40" x14ac:dyDescent="0.15">
      <c r="B58" s="796"/>
      <c r="C58" s="797"/>
      <c r="D58" s="317"/>
      <c r="E58" s="318"/>
      <c r="F58" s="318"/>
      <c r="G58" s="318"/>
      <c r="H58" s="318"/>
      <c r="I58" s="318"/>
      <c r="J58" s="318"/>
      <c r="K58" s="318"/>
      <c r="L58" s="318"/>
      <c r="M58" s="320"/>
      <c r="N58" s="320"/>
      <c r="O58" s="318"/>
      <c r="P58" s="318"/>
      <c r="Q58" s="320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 t="s">
        <v>278</v>
      </c>
      <c r="AC58" s="318"/>
      <c r="AD58" s="318"/>
      <c r="AE58" s="318"/>
      <c r="AF58" s="321"/>
      <c r="AG58" s="321"/>
      <c r="AH58" s="321"/>
      <c r="AI58" s="321"/>
      <c r="AJ58" s="318"/>
      <c r="AK58" s="318"/>
      <c r="AL58" s="318"/>
      <c r="AM58" s="318"/>
      <c r="AN58" s="319"/>
    </row>
    <row r="59" spans="2:40" x14ac:dyDescent="0.15">
      <c r="B59" s="792"/>
      <c r="C59" s="793"/>
      <c r="D59" s="313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22"/>
    </row>
    <row r="60" spans="2:40" x14ac:dyDescent="0.15">
      <c r="B60" s="788" t="s">
        <v>279</v>
      </c>
      <c r="C60" s="789"/>
      <c r="D60" s="323"/>
      <c r="E60" s="324"/>
      <c r="F60" s="324"/>
      <c r="G60" s="323"/>
      <c r="H60" s="324"/>
      <c r="I60" s="324"/>
      <c r="J60" s="323"/>
      <c r="K60" s="324"/>
      <c r="L60" s="324"/>
      <c r="M60" s="323"/>
      <c r="N60" s="324"/>
      <c r="O60" s="324"/>
      <c r="P60" s="323"/>
      <c r="Q60" s="324"/>
      <c r="R60" s="324"/>
      <c r="S60" s="323"/>
      <c r="T60" s="324"/>
      <c r="U60" s="324"/>
      <c r="V60" s="323"/>
      <c r="W60" s="324"/>
      <c r="X60" s="324"/>
      <c r="Y60" s="323"/>
      <c r="Z60" s="324"/>
      <c r="AA60" s="324"/>
      <c r="AB60" s="323"/>
      <c r="AC60" s="324"/>
      <c r="AD60" s="324">
        <v>4</v>
      </c>
      <c r="AE60" s="323"/>
      <c r="AF60" s="324"/>
      <c r="AG60" s="324"/>
      <c r="AH60" s="323"/>
      <c r="AI60" s="324"/>
      <c r="AJ60" s="324"/>
      <c r="AK60" s="323"/>
      <c r="AL60" s="324"/>
      <c r="AM60" s="324"/>
      <c r="AN60" s="325">
        <f t="shared" ref="AN60:AN65" si="6">SUM(D60:AM60)</f>
        <v>4</v>
      </c>
    </row>
    <row r="61" spans="2:40" x14ac:dyDescent="0.15">
      <c r="B61" s="788" t="s">
        <v>280</v>
      </c>
      <c r="C61" s="789"/>
      <c r="D61" s="323"/>
      <c r="E61" s="324"/>
      <c r="F61" s="324"/>
      <c r="G61" s="323"/>
      <c r="H61" s="324"/>
      <c r="I61" s="324"/>
      <c r="J61" s="323"/>
      <c r="K61" s="324"/>
      <c r="L61" s="324"/>
      <c r="M61" s="323"/>
      <c r="N61" s="324"/>
      <c r="O61" s="324"/>
      <c r="P61" s="323"/>
      <c r="Q61" s="324"/>
      <c r="R61" s="324"/>
      <c r="S61" s="323"/>
      <c r="T61" s="324"/>
      <c r="U61" s="324"/>
      <c r="V61" s="323"/>
      <c r="W61" s="324"/>
      <c r="X61" s="324"/>
      <c r="Y61" s="323"/>
      <c r="Z61" s="324"/>
      <c r="AA61" s="324"/>
      <c r="AB61" s="323"/>
      <c r="AC61" s="324"/>
      <c r="AD61" s="324">
        <v>2</v>
      </c>
      <c r="AE61" s="323"/>
      <c r="AF61" s="324"/>
      <c r="AG61" s="324"/>
      <c r="AH61" s="323"/>
      <c r="AI61" s="324"/>
      <c r="AJ61" s="324"/>
      <c r="AK61" s="323"/>
      <c r="AL61" s="324"/>
      <c r="AM61" s="324"/>
      <c r="AN61" s="325">
        <f t="shared" si="6"/>
        <v>2</v>
      </c>
    </row>
    <row r="62" spans="2:40" x14ac:dyDescent="0.15">
      <c r="B62" s="788" t="s">
        <v>281</v>
      </c>
      <c r="C62" s="789"/>
      <c r="D62" s="323"/>
      <c r="E62" s="324"/>
      <c r="F62" s="324"/>
      <c r="G62" s="323"/>
      <c r="H62" s="324"/>
      <c r="I62" s="324"/>
      <c r="J62" s="323"/>
      <c r="K62" s="324"/>
      <c r="L62" s="324"/>
      <c r="M62" s="323"/>
      <c r="N62" s="324"/>
      <c r="O62" s="324"/>
      <c r="P62" s="323"/>
      <c r="Q62" s="324"/>
      <c r="R62" s="324"/>
      <c r="S62" s="323"/>
      <c r="T62" s="324"/>
      <c r="U62" s="324"/>
      <c r="V62" s="323"/>
      <c r="W62" s="324"/>
      <c r="X62" s="324"/>
      <c r="Y62" s="323"/>
      <c r="Z62" s="324"/>
      <c r="AA62" s="324"/>
      <c r="AB62" s="323"/>
      <c r="AC62" s="324"/>
      <c r="AD62" s="324">
        <v>12.5</v>
      </c>
      <c r="AE62" s="323">
        <v>12.5</v>
      </c>
      <c r="AF62" s="324">
        <v>12.5</v>
      </c>
      <c r="AG62" s="324">
        <v>12.5</v>
      </c>
      <c r="AH62" s="323"/>
      <c r="AI62" s="324"/>
      <c r="AJ62" s="324"/>
      <c r="AK62" s="323"/>
      <c r="AL62" s="324"/>
      <c r="AM62" s="324"/>
      <c r="AN62" s="325">
        <f t="shared" si="6"/>
        <v>50</v>
      </c>
    </row>
    <row r="63" spans="2:40" x14ac:dyDescent="0.15">
      <c r="B63" s="788" t="s">
        <v>282</v>
      </c>
      <c r="C63" s="789"/>
      <c r="D63" s="323"/>
      <c r="E63" s="324"/>
      <c r="F63" s="324"/>
      <c r="G63" s="323"/>
      <c r="H63" s="324"/>
      <c r="I63" s="324"/>
      <c r="J63" s="323"/>
      <c r="K63" s="324"/>
      <c r="L63" s="324"/>
      <c r="M63" s="323"/>
      <c r="N63" s="324"/>
      <c r="O63" s="324"/>
      <c r="P63" s="323"/>
      <c r="Q63" s="324"/>
      <c r="R63" s="324"/>
      <c r="S63" s="323"/>
      <c r="T63" s="324"/>
      <c r="U63" s="324"/>
      <c r="V63" s="323"/>
      <c r="W63" s="324"/>
      <c r="X63" s="324"/>
      <c r="Y63" s="323"/>
      <c r="Z63" s="324"/>
      <c r="AA63" s="324"/>
      <c r="AB63" s="323"/>
      <c r="AC63" s="324"/>
      <c r="AD63" s="324"/>
      <c r="AE63" s="323">
        <v>8</v>
      </c>
      <c r="AF63" s="324">
        <v>8</v>
      </c>
      <c r="AG63" s="324">
        <v>8</v>
      </c>
      <c r="AH63" s="323"/>
      <c r="AI63" s="324"/>
      <c r="AJ63" s="324"/>
      <c r="AK63" s="323"/>
      <c r="AL63" s="324"/>
      <c r="AM63" s="324"/>
      <c r="AN63" s="325">
        <f t="shared" si="6"/>
        <v>24</v>
      </c>
    </row>
    <row r="64" spans="2:40" x14ac:dyDescent="0.15">
      <c r="B64" s="788" t="s">
        <v>334</v>
      </c>
      <c r="C64" s="789"/>
      <c r="D64" s="323">
        <v>3</v>
      </c>
      <c r="E64" s="324"/>
      <c r="F64" s="324"/>
      <c r="G64" s="323"/>
      <c r="H64" s="324"/>
      <c r="I64" s="324"/>
      <c r="J64" s="323"/>
      <c r="K64" s="324"/>
      <c r="L64" s="324"/>
      <c r="M64" s="323"/>
      <c r="N64" s="324"/>
      <c r="O64" s="324"/>
      <c r="P64" s="323"/>
      <c r="Q64" s="324"/>
      <c r="R64" s="324"/>
      <c r="S64" s="323"/>
      <c r="T64" s="324"/>
      <c r="U64" s="324"/>
      <c r="V64" s="323"/>
      <c r="W64" s="324"/>
      <c r="X64" s="324"/>
      <c r="Y64" s="323"/>
      <c r="Z64" s="324"/>
      <c r="AA64" s="324"/>
      <c r="AB64" s="323"/>
      <c r="AC64" s="324"/>
      <c r="AD64" s="324"/>
      <c r="AE64" s="323"/>
      <c r="AF64" s="324">
        <v>3</v>
      </c>
      <c r="AG64" s="324"/>
      <c r="AH64" s="323">
        <v>3</v>
      </c>
      <c r="AI64" s="324"/>
      <c r="AJ64" s="324">
        <v>3</v>
      </c>
      <c r="AK64" s="323"/>
      <c r="AL64" s="324">
        <v>3</v>
      </c>
      <c r="AM64" s="324"/>
      <c r="AN64" s="325">
        <f t="shared" si="6"/>
        <v>15</v>
      </c>
    </row>
    <row r="65" spans="2:40" x14ac:dyDescent="0.15">
      <c r="B65" s="788" t="s">
        <v>283</v>
      </c>
      <c r="C65" s="789"/>
      <c r="D65" s="323"/>
      <c r="E65" s="324"/>
      <c r="F65" s="324">
        <v>2</v>
      </c>
      <c r="G65" s="323"/>
      <c r="H65" s="324">
        <v>2</v>
      </c>
      <c r="I65" s="324"/>
      <c r="J65" s="323"/>
      <c r="K65" s="324"/>
      <c r="L65" s="324"/>
      <c r="M65" s="323"/>
      <c r="N65" s="324"/>
      <c r="O65" s="324"/>
      <c r="P65" s="323"/>
      <c r="Q65" s="324"/>
      <c r="R65" s="324"/>
      <c r="S65" s="323"/>
      <c r="T65" s="324"/>
      <c r="U65" s="324"/>
      <c r="V65" s="323"/>
      <c r="W65" s="324"/>
      <c r="X65" s="324"/>
      <c r="Y65" s="323"/>
      <c r="Z65" s="324"/>
      <c r="AA65" s="324"/>
      <c r="AB65" s="323"/>
      <c r="AC65" s="324"/>
      <c r="AD65" s="324"/>
      <c r="AE65" s="323"/>
      <c r="AF65" s="324"/>
      <c r="AG65" s="324">
        <v>2</v>
      </c>
      <c r="AH65" s="323">
        <v>2</v>
      </c>
      <c r="AI65" s="324"/>
      <c r="AJ65" s="324"/>
      <c r="AK65" s="323"/>
      <c r="AL65" s="324"/>
      <c r="AM65" s="324"/>
      <c r="AN65" s="325">
        <f t="shared" si="6"/>
        <v>8</v>
      </c>
    </row>
    <row r="66" spans="2:40" x14ac:dyDescent="0.15">
      <c r="B66" s="788" t="s">
        <v>292</v>
      </c>
      <c r="C66" s="789"/>
      <c r="D66" s="439">
        <v>29</v>
      </c>
      <c r="E66" s="436">
        <v>29</v>
      </c>
      <c r="F66" s="436">
        <v>29</v>
      </c>
      <c r="G66" s="439">
        <v>29</v>
      </c>
      <c r="H66" s="436">
        <v>29</v>
      </c>
      <c r="I66" s="436">
        <v>29</v>
      </c>
      <c r="J66" s="323"/>
      <c r="K66" s="324"/>
      <c r="L66" s="324"/>
      <c r="M66" s="323"/>
      <c r="N66" s="324"/>
      <c r="O66" s="324"/>
      <c r="P66" s="323"/>
      <c r="Q66" s="324"/>
      <c r="R66" s="324"/>
      <c r="S66" s="323"/>
      <c r="T66" s="324"/>
      <c r="U66" s="324"/>
      <c r="V66" s="323"/>
      <c r="W66" s="324"/>
      <c r="X66" s="324"/>
      <c r="Y66" s="323"/>
      <c r="Z66" s="324"/>
      <c r="AA66" s="324"/>
      <c r="AB66" s="323"/>
      <c r="AC66" s="324"/>
      <c r="AD66" s="324"/>
      <c r="AE66" s="323"/>
      <c r="AF66" s="324"/>
      <c r="AG66" s="324"/>
      <c r="AH66" s="323"/>
      <c r="AI66" s="324"/>
      <c r="AJ66" s="324"/>
      <c r="AK66" s="323"/>
      <c r="AL66" s="324"/>
      <c r="AM66" s="324"/>
      <c r="AN66" s="325">
        <f>SUM(D66:AI66)</f>
        <v>174</v>
      </c>
    </row>
    <row r="67" spans="2:40" x14ac:dyDescent="0.15">
      <c r="B67" s="788" t="s">
        <v>291</v>
      </c>
      <c r="C67" s="789"/>
      <c r="D67" s="323">
        <v>31</v>
      </c>
      <c r="E67" s="324">
        <v>31</v>
      </c>
      <c r="F67" s="324">
        <v>31</v>
      </c>
      <c r="G67" s="323">
        <v>31</v>
      </c>
      <c r="H67" s="324">
        <v>31</v>
      </c>
      <c r="I67" s="324">
        <v>31</v>
      </c>
      <c r="J67" s="323"/>
      <c r="K67" s="324"/>
      <c r="L67" s="324"/>
      <c r="M67" s="323"/>
      <c r="N67" s="324"/>
      <c r="O67" s="324"/>
      <c r="P67" s="323"/>
      <c r="Q67" s="324"/>
      <c r="R67" s="324"/>
      <c r="S67" s="323"/>
      <c r="T67" s="324"/>
      <c r="U67" s="324"/>
      <c r="V67" s="323"/>
      <c r="W67" s="324"/>
      <c r="X67" s="324"/>
      <c r="Y67" s="323"/>
      <c r="Z67" s="324"/>
      <c r="AA67" s="324"/>
      <c r="AB67" s="323"/>
      <c r="AC67" s="324"/>
      <c r="AD67" s="324"/>
      <c r="AE67" s="323"/>
      <c r="AF67" s="324"/>
      <c r="AG67" s="324"/>
      <c r="AH67" s="323"/>
      <c r="AI67" s="324"/>
      <c r="AJ67" s="324"/>
      <c r="AK67" s="323"/>
      <c r="AL67" s="324"/>
      <c r="AM67" s="324"/>
      <c r="AN67" s="325">
        <f>SUM(D67:AI67)</f>
        <v>186</v>
      </c>
    </row>
    <row r="68" spans="2:40" x14ac:dyDescent="0.15">
      <c r="B68" s="784" t="s">
        <v>284</v>
      </c>
      <c r="C68" s="785"/>
      <c r="D68" s="326">
        <f t="shared" ref="D68:AM68" si="7">SUM(D60:D67)</f>
        <v>63</v>
      </c>
      <c r="E68" s="327">
        <f t="shared" si="7"/>
        <v>60</v>
      </c>
      <c r="F68" s="328">
        <f t="shared" si="7"/>
        <v>62</v>
      </c>
      <c r="G68" s="326">
        <f t="shared" si="7"/>
        <v>60</v>
      </c>
      <c r="H68" s="327">
        <f t="shared" si="7"/>
        <v>62</v>
      </c>
      <c r="I68" s="328">
        <f t="shared" si="7"/>
        <v>60</v>
      </c>
      <c r="J68" s="326">
        <f t="shared" si="7"/>
        <v>0</v>
      </c>
      <c r="K68" s="327">
        <f t="shared" si="7"/>
        <v>0</v>
      </c>
      <c r="L68" s="328">
        <f t="shared" si="7"/>
        <v>0</v>
      </c>
      <c r="M68" s="326">
        <f t="shared" si="7"/>
        <v>0</v>
      </c>
      <c r="N68" s="327">
        <f t="shared" si="7"/>
        <v>0</v>
      </c>
      <c r="O68" s="328">
        <f t="shared" si="7"/>
        <v>0</v>
      </c>
      <c r="P68" s="326">
        <f t="shared" si="7"/>
        <v>0</v>
      </c>
      <c r="Q68" s="327">
        <f t="shared" si="7"/>
        <v>0</v>
      </c>
      <c r="R68" s="328">
        <f t="shared" si="7"/>
        <v>0</v>
      </c>
      <c r="S68" s="326">
        <f t="shared" si="7"/>
        <v>0</v>
      </c>
      <c r="T68" s="327">
        <f t="shared" si="7"/>
        <v>0</v>
      </c>
      <c r="U68" s="328">
        <f t="shared" si="7"/>
        <v>0</v>
      </c>
      <c r="V68" s="326">
        <f t="shared" si="7"/>
        <v>0</v>
      </c>
      <c r="W68" s="327">
        <f t="shared" si="7"/>
        <v>0</v>
      </c>
      <c r="X68" s="328">
        <f t="shared" si="7"/>
        <v>0</v>
      </c>
      <c r="Y68" s="326">
        <f t="shared" si="7"/>
        <v>0</v>
      </c>
      <c r="Z68" s="327">
        <f t="shared" si="7"/>
        <v>0</v>
      </c>
      <c r="AA68" s="328">
        <f t="shared" si="7"/>
        <v>0</v>
      </c>
      <c r="AB68" s="326">
        <f t="shared" si="7"/>
        <v>0</v>
      </c>
      <c r="AC68" s="327">
        <f t="shared" si="7"/>
        <v>0</v>
      </c>
      <c r="AD68" s="328">
        <f t="shared" si="7"/>
        <v>18.5</v>
      </c>
      <c r="AE68" s="326">
        <f t="shared" si="7"/>
        <v>20.5</v>
      </c>
      <c r="AF68" s="327">
        <f t="shared" si="7"/>
        <v>23.5</v>
      </c>
      <c r="AG68" s="328">
        <f t="shared" si="7"/>
        <v>22.5</v>
      </c>
      <c r="AH68" s="326">
        <f t="shared" si="7"/>
        <v>5</v>
      </c>
      <c r="AI68" s="327">
        <f t="shared" si="7"/>
        <v>0</v>
      </c>
      <c r="AJ68" s="328">
        <f t="shared" si="7"/>
        <v>3</v>
      </c>
      <c r="AK68" s="326">
        <f t="shared" si="7"/>
        <v>0</v>
      </c>
      <c r="AL68" s="327">
        <f t="shared" si="7"/>
        <v>3</v>
      </c>
      <c r="AM68" s="328">
        <f t="shared" si="7"/>
        <v>0</v>
      </c>
      <c r="AN68" s="325"/>
    </row>
    <row r="69" spans="2:40" ht="14.25" thickBot="1" x14ac:dyDescent="0.2">
      <c r="B69" s="786" t="s">
        <v>285</v>
      </c>
      <c r="C69" s="787"/>
      <c r="D69" s="329"/>
      <c r="E69" s="330">
        <f>SUM(D68:F68)</f>
        <v>185</v>
      </c>
      <c r="F69" s="330"/>
      <c r="G69" s="329"/>
      <c r="H69" s="330">
        <f>SUM(G68:I68)</f>
        <v>182</v>
      </c>
      <c r="I69" s="330"/>
      <c r="J69" s="329"/>
      <c r="K69" s="330">
        <f>SUM(J68:L68)</f>
        <v>0</v>
      </c>
      <c r="L69" s="330"/>
      <c r="M69" s="329"/>
      <c r="N69" s="330">
        <f>SUM(M68:O68)</f>
        <v>0</v>
      </c>
      <c r="O69" s="330"/>
      <c r="P69" s="329"/>
      <c r="Q69" s="330">
        <f>SUM(P68:R68)</f>
        <v>0</v>
      </c>
      <c r="R69" s="330"/>
      <c r="S69" s="329"/>
      <c r="T69" s="330">
        <f>SUM(S68:U68)</f>
        <v>0</v>
      </c>
      <c r="U69" s="330"/>
      <c r="V69" s="329"/>
      <c r="W69" s="330">
        <f>SUM(V68:X68)</f>
        <v>0</v>
      </c>
      <c r="X69" s="330"/>
      <c r="Y69" s="329"/>
      <c r="Z69" s="330">
        <f>SUM(Y68:AA68)</f>
        <v>0</v>
      </c>
      <c r="AA69" s="330"/>
      <c r="AB69" s="329"/>
      <c r="AC69" s="330">
        <f>SUM(AB68:AD68)</f>
        <v>18.5</v>
      </c>
      <c r="AD69" s="330"/>
      <c r="AE69" s="329"/>
      <c r="AF69" s="330">
        <f>SUM(AE68:AG68)</f>
        <v>66.5</v>
      </c>
      <c r="AG69" s="330"/>
      <c r="AH69" s="329"/>
      <c r="AI69" s="330">
        <f>SUM(AH68:AJ68)</f>
        <v>8</v>
      </c>
      <c r="AJ69" s="330"/>
      <c r="AK69" s="329"/>
      <c r="AL69" s="330">
        <f>SUM(AK68:AM68)</f>
        <v>3</v>
      </c>
      <c r="AM69" s="330"/>
      <c r="AN69" s="331">
        <f>SUM(D69:AM69)</f>
        <v>463</v>
      </c>
    </row>
    <row r="71" spans="2:40" ht="14.25" thickBot="1" x14ac:dyDescent="0.2">
      <c r="B71" s="332" t="s">
        <v>447</v>
      </c>
      <c r="C71" s="332"/>
      <c r="D71" s="305"/>
      <c r="E71" s="305"/>
      <c r="F71" s="305"/>
      <c r="G71" s="305"/>
      <c r="H71" s="305"/>
      <c r="I71" s="305"/>
      <c r="J71" s="305"/>
      <c r="K71" s="305"/>
      <c r="L71" s="305"/>
      <c r="N71" s="305"/>
      <c r="O71" s="306"/>
      <c r="P71" s="306"/>
      <c r="Q71" s="306"/>
      <c r="R71" s="306"/>
      <c r="S71" s="306"/>
      <c r="T71" s="306"/>
      <c r="U71" s="305"/>
      <c r="V71" s="305"/>
      <c r="W71" s="307"/>
      <c r="X71" s="306"/>
      <c r="Z71" s="306"/>
      <c r="AA71" s="306"/>
      <c r="AB71" s="306"/>
      <c r="AC71" s="306"/>
      <c r="AD71" s="306"/>
      <c r="AE71" s="306"/>
      <c r="AF71" s="305"/>
      <c r="AG71" s="305"/>
      <c r="AH71" s="305"/>
      <c r="AI71" s="305"/>
      <c r="AJ71" s="305"/>
      <c r="AK71" s="305"/>
      <c r="AL71" s="305"/>
      <c r="AM71" s="305"/>
      <c r="AN71" s="305"/>
    </row>
    <row r="72" spans="2:40" x14ac:dyDescent="0.15">
      <c r="B72" s="790" t="s">
        <v>276</v>
      </c>
      <c r="C72" s="791"/>
      <c r="D72" s="308"/>
      <c r="E72" s="309" t="s">
        <v>266</v>
      </c>
      <c r="F72" s="310"/>
      <c r="G72" s="308"/>
      <c r="H72" s="309" t="s">
        <v>267</v>
      </c>
      <c r="I72" s="310"/>
      <c r="J72" s="311" t="s">
        <v>268</v>
      </c>
      <c r="K72" s="309" t="s">
        <v>269</v>
      </c>
      <c r="L72" s="310"/>
      <c r="M72" s="308"/>
      <c r="N72" s="309" t="s">
        <v>270</v>
      </c>
      <c r="O72" s="310"/>
      <c r="P72" s="308"/>
      <c r="Q72" s="309" t="s">
        <v>271</v>
      </c>
      <c r="R72" s="310"/>
      <c r="S72" s="308"/>
      <c r="T72" s="309" t="s">
        <v>272</v>
      </c>
      <c r="U72" s="310"/>
      <c r="V72" s="308"/>
      <c r="W72" s="309" t="s">
        <v>273</v>
      </c>
      <c r="X72" s="310"/>
      <c r="Y72" s="308"/>
      <c r="Z72" s="309" t="s">
        <v>274</v>
      </c>
      <c r="AA72" s="310"/>
      <c r="AB72" s="308"/>
      <c r="AC72" s="309" t="s">
        <v>275</v>
      </c>
      <c r="AD72" s="310"/>
      <c r="AE72" s="311" t="s">
        <v>268</v>
      </c>
      <c r="AF72" s="310">
        <v>10</v>
      </c>
      <c r="AG72" s="310"/>
      <c r="AH72" s="308"/>
      <c r="AI72" s="310">
        <v>11</v>
      </c>
      <c r="AJ72" s="310"/>
      <c r="AK72" s="308"/>
      <c r="AL72" s="310">
        <v>12</v>
      </c>
      <c r="AM72" s="310"/>
      <c r="AN72" s="312" t="s">
        <v>29</v>
      </c>
    </row>
    <row r="73" spans="2:40" x14ac:dyDescent="0.15">
      <c r="B73" s="792"/>
      <c r="C73" s="793"/>
      <c r="D73" s="313" t="s">
        <v>30</v>
      </c>
      <c r="E73" s="314" t="s">
        <v>31</v>
      </c>
      <c r="F73" s="314" t="s">
        <v>32</v>
      </c>
      <c r="G73" s="313" t="s">
        <v>30</v>
      </c>
      <c r="H73" s="314" t="s">
        <v>31</v>
      </c>
      <c r="I73" s="314" t="s">
        <v>32</v>
      </c>
      <c r="J73" s="313" t="s">
        <v>30</v>
      </c>
      <c r="K73" s="314" t="s">
        <v>31</v>
      </c>
      <c r="L73" s="314" t="s">
        <v>32</v>
      </c>
      <c r="M73" s="313" t="s">
        <v>30</v>
      </c>
      <c r="N73" s="314" t="s">
        <v>31</v>
      </c>
      <c r="O73" s="314" t="s">
        <v>32</v>
      </c>
      <c r="P73" s="313" t="s">
        <v>30</v>
      </c>
      <c r="Q73" s="314" t="s">
        <v>31</v>
      </c>
      <c r="R73" s="314" t="s">
        <v>32</v>
      </c>
      <c r="S73" s="313" t="s">
        <v>30</v>
      </c>
      <c r="T73" s="315" t="s">
        <v>31</v>
      </c>
      <c r="U73" s="315" t="s">
        <v>32</v>
      </c>
      <c r="V73" s="313" t="s">
        <v>30</v>
      </c>
      <c r="W73" s="314" t="s">
        <v>31</v>
      </c>
      <c r="X73" s="314" t="s">
        <v>32</v>
      </c>
      <c r="Y73" s="313" t="s">
        <v>30</v>
      </c>
      <c r="Z73" s="314" t="s">
        <v>31</v>
      </c>
      <c r="AA73" s="314" t="s">
        <v>32</v>
      </c>
      <c r="AB73" s="313" t="s">
        <v>30</v>
      </c>
      <c r="AC73" s="314" t="s">
        <v>31</v>
      </c>
      <c r="AD73" s="314" t="s">
        <v>32</v>
      </c>
      <c r="AE73" s="313" t="s">
        <v>30</v>
      </c>
      <c r="AF73" s="314" t="s">
        <v>31</v>
      </c>
      <c r="AG73" s="314" t="s">
        <v>32</v>
      </c>
      <c r="AH73" s="313" t="s">
        <v>30</v>
      </c>
      <c r="AI73" s="314" t="s">
        <v>31</v>
      </c>
      <c r="AJ73" s="314" t="s">
        <v>32</v>
      </c>
      <c r="AK73" s="313" t="s">
        <v>30</v>
      </c>
      <c r="AL73" s="314" t="s">
        <v>31</v>
      </c>
      <c r="AM73" s="314" t="s">
        <v>32</v>
      </c>
      <c r="AN73" s="316"/>
    </row>
    <row r="74" spans="2:40" x14ac:dyDescent="0.15">
      <c r="B74" s="794" t="s">
        <v>277</v>
      </c>
      <c r="C74" s="795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 t="s">
        <v>385</v>
      </c>
      <c r="AJ74" s="318"/>
      <c r="AK74" s="318" t="s">
        <v>253</v>
      </c>
      <c r="AL74" s="318"/>
      <c r="AM74" s="318"/>
      <c r="AN74" s="319"/>
    </row>
    <row r="75" spans="2:40" x14ac:dyDescent="0.15">
      <c r="B75" s="796"/>
      <c r="C75" s="797"/>
      <c r="D75" s="317"/>
      <c r="E75" s="318"/>
      <c r="F75" s="318"/>
      <c r="G75" s="318"/>
      <c r="H75" s="318"/>
      <c r="I75" s="318"/>
      <c r="J75" s="318"/>
      <c r="K75" s="318"/>
      <c r="L75" s="318"/>
      <c r="M75" s="320"/>
      <c r="N75" s="320"/>
      <c r="O75" s="318"/>
      <c r="P75" s="318"/>
      <c r="Q75" s="320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 t="s">
        <v>278</v>
      </c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9"/>
    </row>
    <row r="76" spans="2:40" x14ac:dyDescent="0.15">
      <c r="B76" s="792"/>
      <c r="C76" s="793"/>
      <c r="D76" s="313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22"/>
    </row>
    <row r="77" spans="2:40" x14ac:dyDescent="0.15">
      <c r="B77" s="788" t="s">
        <v>279</v>
      </c>
      <c r="C77" s="789"/>
      <c r="D77" s="323"/>
      <c r="E77" s="324"/>
      <c r="F77" s="324"/>
      <c r="G77" s="323"/>
      <c r="H77" s="324"/>
      <c r="I77" s="324"/>
      <c r="J77" s="323"/>
      <c r="K77" s="324"/>
      <c r="L77" s="324"/>
      <c r="M77" s="340"/>
      <c r="N77" s="334"/>
      <c r="O77" s="333"/>
      <c r="P77" s="341"/>
      <c r="Q77" s="334"/>
      <c r="R77" s="324"/>
      <c r="S77" s="323"/>
      <c r="T77" s="324"/>
      <c r="U77" s="324"/>
      <c r="V77" s="323"/>
      <c r="W77" s="324"/>
      <c r="X77" s="324"/>
      <c r="Y77" s="323"/>
      <c r="Z77" s="324"/>
      <c r="AA77" s="324"/>
      <c r="AB77" s="323"/>
      <c r="AC77" s="324"/>
      <c r="AD77" s="324"/>
      <c r="AE77" s="323"/>
      <c r="AF77" s="324"/>
      <c r="AG77" s="324"/>
      <c r="AH77" s="323">
        <v>4</v>
      </c>
      <c r="AI77" s="324"/>
      <c r="AJ77" s="324"/>
      <c r="AK77" s="323"/>
      <c r="AL77" s="324"/>
      <c r="AM77" s="324"/>
      <c r="AN77" s="325">
        <f t="shared" ref="AN77:AN82" si="8">SUM(D77:AM77)</f>
        <v>4</v>
      </c>
    </row>
    <row r="78" spans="2:40" x14ac:dyDescent="0.15">
      <c r="B78" s="788" t="s">
        <v>280</v>
      </c>
      <c r="C78" s="789"/>
      <c r="D78" s="323"/>
      <c r="E78" s="324"/>
      <c r="F78" s="324"/>
      <c r="G78" s="323"/>
      <c r="H78" s="324"/>
      <c r="I78" s="324"/>
      <c r="J78" s="323"/>
      <c r="K78" s="324"/>
      <c r="L78" s="324"/>
      <c r="M78" s="342"/>
      <c r="N78" s="334"/>
      <c r="O78" s="335"/>
      <c r="P78" s="343"/>
      <c r="Q78" s="334"/>
      <c r="R78" s="324"/>
      <c r="S78" s="323"/>
      <c r="T78" s="324"/>
      <c r="U78" s="324"/>
      <c r="V78" s="323"/>
      <c r="W78" s="324"/>
      <c r="X78" s="324"/>
      <c r="Y78" s="323"/>
      <c r="Z78" s="324"/>
      <c r="AA78" s="324"/>
      <c r="AB78" s="323"/>
      <c r="AC78" s="324"/>
      <c r="AD78" s="324"/>
      <c r="AE78" s="323"/>
      <c r="AF78" s="324"/>
      <c r="AG78" s="324"/>
      <c r="AH78" s="323">
        <v>2</v>
      </c>
      <c r="AI78" s="324"/>
      <c r="AJ78" s="324"/>
      <c r="AK78" s="323"/>
      <c r="AL78" s="324"/>
      <c r="AM78" s="324"/>
      <c r="AN78" s="325">
        <f t="shared" si="8"/>
        <v>2</v>
      </c>
    </row>
    <row r="79" spans="2:40" x14ac:dyDescent="0.15">
      <c r="B79" s="788" t="s">
        <v>281</v>
      </c>
      <c r="C79" s="789"/>
      <c r="D79" s="323"/>
      <c r="E79" s="324"/>
      <c r="F79" s="324"/>
      <c r="G79" s="323"/>
      <c r="H79" s="324"/>
      <c r="I79" s="324"/>
      <c r="J79" s="323"/>
      <c r="K79" s="324"/>
      <c r="L79" s="324"/>
      <c r="M79" s="342"/>
      <c r="N79" s="334"/>
      <c r="O79" s="335"/>
      <c r="P79" s="343"/>
      <c r="Q79" s="334"/>
      <c r="R79" s="324"/>
      <c r="S79" s="323"/>
      <c r="T79" s="324"/>
      <c r="U79" s="324"/>
      <c r="V79" s="323"/>
      <c r="W79" s="324"/>
      <c r="X79" s="324"/>
      <c r="Y79" s="323"/>
      <c r="Z79" s="324"/>
      <c r="AA79" s="324"/>
      <c r="AB79" s="323"/>
      <c r="AC79" s="324"/>
      <c r="AD79" s="324"/>
      <c r="AE79" s="323"/>
      <c r="AF79" s="324"/>
      <c r="AG79" s="324"/>
      <c r="AH79" s="323">
        <v>17</v>
      </c>
      <c r="AI79" s="324">
        <v>17</v>
      </c>
      <c r="AJ79" s="324">
        <v>17</v>
      </c>
      <c r="AK79" s="323"/>
      <c r="AL79" s="324"/>
      <c r="AM79" s="324"/>
      <c r="AN79" s="325">
        <f t="shared" si="8"/>
        <v>51</v>
      </c>
    </row>
    <row r="80" spans="2:40" x14ac:dyDescent="0.15">
      <c r="B80" s="788" t="s">
        <v>282</v>
      </c>
      <c r="C80" s="789"/>
      <c r="D80" s="323"/>
      <c r="E80" s="324"/>
      <c r="F80" s="324"/>
      <c r="G80" s="323"/>
      <c r="H80" s="324"/>
      <c r="I80" s="324"/>
      <c r="J80" s="323"/>
      <c r="K80" s="324"/>
      <c r="L80" s="324"/>
      <c r="M80" s="342"/>
      <c r="N80" s="334"/>
      <c r="O80" s="335"/>
      <c r="P80" s="343"/>
      <c r="Q80" s="334"/>
      <c r="R80" s="324"/>
      <c r="S80" s="323"/>
      <c r="T80" s="324"/>
      <c r="U80" s="324"/>
      <c r="V80" s="323"/>
      <c r="W80" s="324"/>
      <c r="X80" s="324"/>
      <c r="Y80" s="323"/>
      <c r="Z80" s="324"/>
      <c r="AA80" s="324"/>
      <c r="AB80" s="323"/>
      <c r="AC80" s="324"/>
      <c r="AD80" s="324"/>
      <c r="AE80" s="323"/>
      <c r="AF80" s="324"/>
      <c r="AG80" s="324"/>
      <c r="AH80" s="323"/>
      <c r="AI80" s="324">
        <v>8</v>
      </c>
      <c r="AJ80" s="324">
        <v>8</v>
      </c>
      <c r="AK80" s="323">
        <v>8</v>
      </c>
      <c r="AL80" s="324"/>
      <c r="AM80" s="324"/>
      <c r="AN80" s="325">
        <f t="shared" si="8"/>
        <v>24</v>
      </c>
    </row>
    <row r="81" spans="2:40" x14ac:dyDescent="0.15">
      <c r="B81" s="788" t="s">
        <v>334</v>
      </c>
      <c r="C81" s="789"/>
      <c r="D81" s="323"/>
      <c r="E81" s="324"/>
      <c r="F81" s="324"/>
      <c r="G81" s="323"/>
      <c r="H81" s="324">
        <v>3</v>
      </c>
      <c r="I81" s="324"/>
      <c r="J81" s="323"/>
      <c r="K81" s="324">
        <v>3</v>
      </c>
      <c r="L81" s="324"/>
      <c r="M81" s="342">
        <v>3</v>
      </c>
      <c r="N81" s="334">
        <v>3</v>
      </c>
      <c r="O81" s="335"/>
      <c r="P81" s="343"/>
      <c r="Q81" s="334"/>
      <c r="R81" s="324"/>
      <c r="S81" s="323"/>
      <c r="T81" s="324"/>
      <c r="U81" s="324"/>
      <c r="V81" s="323"/>
      <c r="W81" s="324"/>
      <c r="X81" s="324"/>
      <c r="Y81" s="323"/>
      <c r="Z81" s="324"/>
      <c r="AA81" s="324"/>
      <c r="AB81" s="323"/>
      <c r="AC81" s="324"/>
      <c r="AD81" s="324"/>
      <c r="AE81" s="323"/>
      <c r="AF81" s="324"/>
      <c r="AG81" s="324"/>
      <c r="AH81" s="323"/>
      <c r="AI81" s="324"/>
      <c r="AJ81" s="324"/>
      <c r="AK81" s="323">
        <v>3</v>
      </c>
      <c r="AL81" s="324"/>
      <c r="AM81" s="324"/>
      <c r="AN81" s="325">
        <f t="shared" si="8"/>
        <v>15</v>
      </c>
    </row>
    <row r="82" spans="2:40" x14ac:dyDescent="0.15">
      <c r="B82" s="788" t="s">
        <v>283</v>
      </c>
      <c r="C82" s="789"/>
      <c r="D82" s="323"/>
      <c r="E82" s="324"/>
      <c r="F82" s="324"/>
      <c r="G82" s="323"/>
      <c r="H82" s="324"/>
      <c r="I82" s="324"/>
      <c r="J82" s="323"/>
      <c r="K82" s="324"/>
      <c r="L82" s="324">
        <v>2</v>
      </c>
      <c r="M82" s="342">
        <v>2</v>
      </c>
      <c r="N82" s="334">
        <v>2</v>
      </c>
      <c r="O82" s="335">
        <v>2</v>
      </c>
      <c r="P82" s="343">
        <v>2</v>
      </c>
      <c r="Q82" s="334"/>
      <c r="R82" s="324"/>
      <c r="S82" s="323"/>
      <c r="T82" s="324"/>
      <c r="U82" s="324"/>
      <c r="V82" s="323"/>
      <c r="W82" s="324"/>
      <c r="X82" s="324"/>
      <c r="Y82" s="323"/>
      <c r="Z82" s="324"/>
      <c r="AA82" s="324"/>
      <c r="AB82" s="323"/>
      <c r="AC82" s="324"/>
      <c r="AD82" s="324"/>
      <c r="AE82" s="323"/>
      <c r="AF82" s="324"/>
      <c r="AG82" s="324"/>
      <c r="AH82" s="323"/>
      <c r="AI82" s="324"/>
      <c r="AJ82" s="324"/>
      <c r="AK82" s="323">
        <v>2</v>
      </c>
      <c r="AL82" s="324">
        <v>2</v>
      </c>
      <c r="AM82" s="324"/>
      <c r="AN82" s="325">
        <f t="shared" si="8"/>
        <v>14</v>
      </c>
    </row>
    <row r="83" spans="2:40" x14ac:dyDescent="0.15">
      <c r="B83" s="788" t="s">
        <v>292</v>
      </c>
      <c r="C83" s="789"/>
      <c r="D83" s="323"/>
      <c r="E83" s="324"/>
      <c r="F83" s="324"/>
      <c r="G83" s="323"/>
      <c r="H83" s="324"/>
      <c r="I83" s="324">
        <v>22</v>
      </c>
      <c r="J83" s="439">
        <v>28</v>
      </c>
      <c r="K83" s="436">
        <v>28</v>
      </c>
      <c r="L83" s="436">
        <v>28</v>
      </c>
      <c r="M83" s="439">
        <v>28</v>
      </c>
      <c r="N83" s="436">
        <v>28</v>
      </c>
      <c r="O83" s="437">
        <v>22</v>
      </c>
      <c r="P83" s="440">
        <v>22</v>
      </c>
      <c r="Q83" s="334">
        <v>22</v>
      </c>
      <c r="R83" s="324"/>
      <c r="S83" s="323"/>
      <c r="T83" s="324"/>
      <c r="U83" s="324"/>
      <c r="V83" s="323"/>
      <c r="W83" s="324"/>
      <c r="X83" s="324"/>
      <c r="Y83" s="323"/>
      <c r="Z83" s="324"/>
      <c r="AA83" s="324"/>
      <c r="AB83" s="323"/>
      <c r="AC83" s="324"/>
      <c r="AD83" s="324"/>
      <c r="AE83" s="323"/>
      <c r="AF83" s="324"/>
      <c r="AG83" s="324"/>
      <c r="AH83" s="323"/>
      <c r="AI83" s="324"/>
      <c r="AJ83" s="324"/>
      <c r="AK83" s="323"/>
      <c r="AL83" s="324"/>
      <c r="AM83" s="324"/>
      <c r="AN83" s="325">
        <f>SUM(D83:AI83)</f>
        <v>228</v>
      </c>
    </row>
    <row r="84" spans="2:40" x14ac:dyDescent="0.15">
      <c r="B84" s="788" t="s">
        <v>291</v>
      </c>
      <c r="C84" s="789"/>
      <c r="D84" s="323"/>
      <c r="E84" s="324"/>
      <c r="F84" s="324"/>
      <c r="G84" s="323"/>
      <c r="H84" s="324"/>
      <c r="I84" s="324">
        <v>23</v>
      </c>
      <c r="J84" s="323">
        <v>30</v>
      </c>
      <c r="K84" s="324">
        <v>30</v>
      </c>
      <c r="L84" s="324">
        <v>30</v>
      </c>
      <c r="M84" s="323">
        <v>30</v>
      </c>
      <c r="N84" s="324">
        <v>30</v>
      </c>
      <c r="O84" s="335">
        <v>23</v>
      </c>
      <c r="P84" s="343">
        <v>23</v>
      </c>
      <c r="Q84" s="334">
        <v>23</v>
      </c>
      <c r="R84" s="324"/>
      <c r="S84" s="323"/>
      <c r="T84" s="324"/>
      <c r="U84" s="324"/>
      <c r="V84" s="323"/>
      <c r="W84" s="324"/>
      <c r="X84" s="324"/>
      <c r="Y84" s="323"/>
      <c r="Z84" s="324"/>
      <c r="AA84" s="324"/>
      <c r="AB84" s="323"/>
      <c r="AC84" s="324"/>
      <c r="AD84" s="324"/>
      <c r="AE84" s="323"/>
      <c r="AF84" s="324"/>
      <c r="AG84" s="324"/>
      <c r="AH84" s="323"/>
      <c r="AI84" s="324"/>
      <c r="AJ84" s="324"/>
      <c r="AK84" s="323"/>
      <c r="AL84" s="324"/>
      <c r="AM84" s="324"/>
      <c r="AN84" s="325">
        <f>SUM(D84:AI84)</f>
        <v>242</v>
      </c>
    </row>
    <row r="85" spans="2:40" x14ac:dyDescent="0.15">
      <c r="B85" s="784" t="s">
        <v>284</v>
      </c>
      <c r="C85" s="785"/>
      <c r="D85" s="326">
        <f t="shared" ref="D85:AM85" si="9">SUM(D77:D84)</f>
        <v>0</v>
      </c>
      <c r="E85" s="327">
        <f t="shared" si="9"/>
        <v>0</v>
      </c>
      <c r="F85" s="328">
        <f t="shared" si="9"/>
        <v>0</v>
      </c>
      <c r="G85" s="326">
        <f t="shared" si="9"/>
        <v>0</v>
      </c>
      <c r="H85" s="327">
        <f t="shared" si="9"/>
        <v>3</v>
      </c>
      <c r="I85" s="328">
        <f t="shared" si="9"/>
        <v>45</v>
      </c>
      <c r="J85" s="326">
        <f t="shared" si="9"/>
        <v>58</v>
      </c>
      <c r="K85" s="327">
        <f t="shared" si="9"/>
        <v>61</v>
      </c>
      <c r="L85" s="328">
        <f t="shared" si="9"/>
        <v>60</v>
      </c>
      <c r="M85" s="326">
        <f t="shared" si="9"/>
        <v>63</v>
      </c>
      <c r="N85" s="327">
        <f t="shared" si="9"/>
        <v>63</v>
      </c>
      <c r="O85" s="328">
        <f t="shared" si="9"/>
        <v>47</v>
      </c>
      <c r="P85" s="326">
        <f t="shared" si="9"/>
        <v>47</v>
      </c>
      <c r="Q85" s="327">
        <f t="shared" si="9"/>
        <v>45</v>
      </c>
      <c r="R85" s="328">
        <f t="shared" si="9"/>
        <v>0</v>
      </c>
      <c r="S85" s="326">
        <f t="shared" si="9"/>
        <v>0</v>
      </c>
      <c r="T85" s="327">
        <f t="shared" si="9"/>
        <v>0</v>
      </c>
      <c r="U85" s="328">
        <f t="shared" si="9"/>
        <v>0</v>
      </c>
      <c r="V85" s="326">
        <f t="shared" si="9"/>
        <v>0</v>
      </c>
      <c r="W85" s="327">
        <f t="shared" si="9"/>
        <v>0</v>
      </c>
      <c r="X85" s="328">
        <f t="shared" si="9"/>
        <v>0</v>
      </c>
      <c r="Y85" s="326">
        <f t="shared" si="9"/>
        <v>0</v>
      </c>
      <c r="Z85" s="327">
        <f t="shared" si="9"/>
        <v>0</v>
      </c>
      <c r="AA85" s="328">
        <f t="shared" si="9"/>
        <v>0</v>
      </c>
      <c r="AB85" s="326">
        <f t="shared" si="9"/>
        <v>0</v>
      </c>
      <c r="AC85" s="327">
        <f t="shared" si="9"/>
        <v>0</v>
      </c>
      <c r="AD85" s="328">
        <f t="shared" si="9"/>
        <v>0</v>
      </c>
      <c r="AE85" s="326">
        <f t="shared" si="9"/>
        <v>0</v>
      </c>
      <c r="AF85" s="327">
        <f t="shared" si="9"/>
        <v>0</v>
      </c>
      <c r="AG85" s="328">
        <f t="shared" si="9"/>
        <v>0</v>
      </c>
      <c r="AH85" s="326">
        <f t="shared" si="9"/>
        <v>23</v>
      </c>
      <c r="AI85" s="327">
        <f t="shared" si="9"/>
        <v>25</v>
      </c>
      <c r="AJ85" s="328">
        <f t="shared" si="9"/>
        <v>25</v>
      </c>
      <c r="AK85" s="326">
        <f t="shared" si="9"/>
        <v>13</v>
      </c>
      <c r="AL85" s="327">
        <f t="shared" si="9"/>
        <v>2</v>
      </c>
      <c r="AM85" s="328">
        <f t="shared" si="9"/>
        <v>0</v>
      </c>
      <c r="AN85" s="325"/>
    </row>
    <row r="86" spans="2:40" ht="14.25" thickBot="1" x14ac:dyDescent="0.2">
      <c r="B86" s="786" t="s">
        <v>285</v>
      </c>
      <c r="C86" s="787"/>
      <c r="D86" s="329"/>
      <c r="E86" s="330">
        <f>SUM(D85:F85)</f>
        <v>0</v>
      </c>
      <c r="F86" s="330"/>
      <c r="G86" s="329"/>
      <c r="H86" s="330">
        <f>SUM(G85:I85)</f>
        <v>48</v>
      </c>
      <c r="I86" s="330"/>
      <c r="J86" s="329"/>
      <c r="K86" s="330">
        <f>SUM(J85:L85)</f>
        <v>179</v>
      </c>
      <c r="L86" s="330"/>
      <c r="M86" s="329"/>
      <c r="N86" s="330">
        <f>SUM(M85:O85)</f>
        <v>173</v>
      </c>
      <c r="O86" s="330"/>
      <c r="P86" s="329"/>
      <c r="Q86" s="330">
        <f>SUM(P85:R85)</f>
        <v>92</v>
      </c>
      <c r="R86" s="330"/>
      <c r="S86" s="329"/>
      <c r="T86" s="330">
        <f>SUM(S85:U85)</f>
        <v>0</v>
      </c>
      <c r="U86" s="330"/>
      <c r="V86" s="329"/>
      <c r="W86" s="330">
        <f>SUM(V85:X85)</f>
        <v>0</v>
      </c>
      <c r="X86" s="330"/>
      <c r="Y86" s="329"/>
      <c r="Z86" s="330">
        <f>SUM(Y85:AA85)</f>
        <v>0</v>
      </c>
      <c r="AA86" s="330"/>
      <c r="AB86" s="329"/>
      <c r="AC86" s="330">
        <f>SUM(AB85:AD85)</f>
        <v>0</v>
      </c>
      <c r="AD86" s="330"/>
      <c r="AE86" s="329"/>
      <c r="AF86" s="330">
        <f>SUM(AE85:AG85)</f>
        <v>0</v>
      </c>
      <c r="AG86" s="330"/>
      <c r="AH86" s="329"/>
      <c r="AI86" s="330">
        <f>SUM(AH85:AJ85)</f>
        <v>73</v>
      </c>
      <c r="AJ86" s="330"/>
      <c r="AK86" s="329"/>
      <c r="AL86" s="330">
        <f>SUM(AK85:AM85)</f>
        <v>15</v>
      </c>
      <c r="AM86" s="330"/>
      <c r="AN86" s="331">
        <f>SUM(D86:AM86)</f>
        <v>580</v>
      </c>
    </row>
    <row r="88" spans="2:40" ht="14.25" thickBot="1" x14ac:dyDescent="0.2">
      <c r="B88" s="332" t="s">
        <v>288</v>
      </c>
      <c r="C88" s="332"/>
      <c r="D88" s="305"/>
      <c r="E88" s="305"/>
      <c r="F88" s="305"/>
      <c r="G88" s="305"/>
      <c r="H88" s="305"/>
      <c r="I88" s="305"/>
      <c r="J88" s="305"/>
      <c r="K88" s="305"/>
      <c r="L88" s="305"/>
      <c r="N88" s="305"/>
      <c r="O88" s="306"/>
      <c r="P88" s="306"/>
      <c r="Q88" s="306"/>
      <c r="R88" s="306"/>
      <c r="S88" s="306"/>
      <c r="T88" s="306"/>
      <c r="U88" s="305"/>
      <c r="V88" s="305"/>
      <c r="W88" s="307"/>
      <c r="X88" s="306"/>
      <c r="Z88" s="306"/>
      <c r="AA88" s="306"/>
      <c r="AB88" s="306"/>
      <c r="AC88" s="306"/>
      <c r="AD88" s="306"/>
      <c r="AE88" s="306"/>
      <c r="AF88" s="305"/>
      <c r="AG88" s="305"/>
      <c r="AH88" s="305"/>
      <c r="AI88" s="305"/>
      <c r="AJ88" s="305"/>
      <c r="AK88" s="305"/>
      <c r="AL88" s="305"/>
      <c r="AM88" s="305"/>
      <c r="AN88" s="305"/>
    </row>
    <row r="89" spans="2:40" x14ac:dyDescent="0.15">
      <c r="B89" s="790" t="s">
        <v>276</v>
      </c>
      <c r="C89" s="791"/>
      <c r="D89" s="308"/>
      <c r="E89" s="309" t="s">
        <v>266</v>
      </c>
      <c r="F89" s="310"/>
      <c r="G89" s="308"/>
      <c r="H89" s="309" t="s">
        <v>267</v>
      </c>
      <c r="I89" s="310"/>
      <c r="J89" s="311" t="s">
        <v>268</v>
      </c>
      <c r="K89" s="309" t="s">
        <v>269</v>
      </c>
      <c r="L89" s="310"/>
      <c r="M89" s="308"/>
      <c r="N89" s="309" t="s">
        <v>270</v>
      </c>
      <c r="O89" s="310"/>
      <c r="P89" s="308"/>
      <c r="Q89" s="309" t="s">
        <v>271</v>
      </c>
      <c r="R89" s="310"/>
      <c r="S89" s="308"/>
      <c r="T89" s="309" t="s">
        <v>272</v>
      </c>
      <c r="U89" s="310"/>
      <c r="V89" s="308"/>
      <c r="W89" s="309" t="s">
        <v>273</v>
      </c>
      <c r="X89" s="310"/>
      <c r="Y89" s="308"/>
      <c r="Z89" s="309" t="s">
        <v>274</v>
      </c>
      <c r="AA89" s="310"/>
      <c r="AB89" s="308"/>
      <c r="AC89" s="309" t="s">
        <v>275</v>
      </c>
      <c r="AD89" s="310"/>
      <c r="AE89" s="311" t="s">
        <v>268</v>
      </c>
      <c r="AF89" s="310">
        <v>10</v>
      </c>
      <c r="AG89" s="310"/>
      <c r="AH89" s="308"/>
      <c r="AI89" s="310">
        <v>11</v>
      </c>
      <c r="AJ89" s="310"/>
      <c r="AK89" s="308"/>
      <c r="AL89" s="310">
        <v>12</v>
      </c>
      <c r="AM89" s="310"/>
      <c r="AN89" s="312" t="s">
        <v>29</v>
      </c>
    </row>
    <row r="90" spans="2:40" x14ac:dyDescent="0.15">
      <c r="B90" s="792"/>
      <c r="C90" s="793"/>
      <c r="D90" s="313" t="s">
        <v>30</v>
      </c>
      <c r="E90" s="314" t="s">
        <v>31</v>
      </c>
      <c r="F90" s="314" t="s">
        <v>32</v>
      </c>
      <c r="G90" s="313" t="s">
        <v>30</v>
      </c>
      <c r="H90" s="314" t="s">
        <v>31</v>
      </c>
      <c r="I90" s="314" t="s">
        <v>32</v>
      </c>
      <c r="J90" s="313" t="s">
        <v>30</v>
      </c>
      <c r="K90" s="314" t="s">
        <v>31</v>
      </c>
      <c r="L90" s="314" t="s">
        <v>32</v>
      </c>
      <c r="M90" s="313" t="s">
        <v>30</v>
      </c>
      <c r="N90" s="314" t="s">
        <v>31</v>
      </c>
      <c r="O90" s="314" t="s">
        <v>32</v>
      </c>
      <c r="P90" s="313" t="s">
        <v>30</v>
      </c>
      <c r="Q90" s="314" t="s">
        <v>31</v>
      </c>
      <c r="R90" s="314" t="s">
        <v>32</v>
      </c>
      <c r="S90" s="313" t="s">
        <v>30</v>
      </c>
      <c r="T90" s="315" t="s">
        <v>31</v>
      </c>
      <c r="U90" s="315" t="s">
        <v>32</v>
      </c>
      <c r="V90" s="313" t="s">
        <v>30</v>
      </c>
      <c r="W90" s="314" t="s">
        <v>31</v>
      </c>
      <c r="X90" s="314" t="s">
        <v>32</v>
      </c>
      <c r="Y90" s="313" t="s">
        <v>30</v>
      </c>
      <c r="Z90" s="314" t="s">
        <v>31</v>
      </c>
      <c r="AA90" s="314" t="s">
        <v>32</v>
      </c>
      <c r="AB90" s="313" t="s">
        <v>30</v>
      </c>
      <c r="AC90" s="314" t="s">
        <v>31</v>
      </c>
      <c r="AD90" s="314" t="s">
        <v>32</v>
      </c>
      <c r="AE90" s="313" t="s">
        <v>30</v>
      </c>
      <c r="AF90" s="314" t="s">
        <v>31</v>
      </c>
      <c r="AG90" s="314" t="s">
        <v>32</v>
      </c>
      <c r="AH90" s="313" t="s">
        <v>30</v>
      </c>
      <c r="AI90" s="314" t="s">
        <v>31</v>
      </c>
      <c r="AJ90" s="314" t="s">
        <v>32</v>
      </c>
      <c r="AK90" s="313" t="s">
        <v>30</v>
      </c>
      <c r="AL90" s="314" t="s">
        <v>31</v>
      </c>
      <c r="AM90" s="314" t="s">
        <v>32</v>
      </c>
      <c r="AN90" s="316"/>
    </row>
    <row r="91" spans="2:40" x14ac:dyDescent="0.15">
      <c r="B91" s="794" t="s">
        <v>277</v>
      </c>
      <c r="C91" s="795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 t="s">
        <v>385</v>
      </c>
      <c r="AF91" s="318" t="s">
        <v>385</v>
      </c>
      <c r="AG91" s="318"/>
      <c r="AH91" s="318"/>
      <c r="AI91" s="318"/>
      <c r="AJ91" s="318"/>
      <c r="AK91" s="318"/>
      <c r="AL91" s="318"/>
      <c r="AM91" s="318"/>
      <c r="AN91" s="319"/>
    </row>
    <row r="92" spans="2:40" x14ac:dyDescent="0.15">
      <c r="B92" s="796"/>
      <c r="C92" s="797"/>
      <c r="D92" s="317"/>
      <c r="E92" s="318"/>
      <c r="F92" s="318"/>
      <c r="G92" s="318"/>
      <c r="H92" s="318"/>
      <c r="I92" s="318"/>
      <c r="J92" s="318"/>
      <c r="K92" s="318"/>
      <c r="L92" s="318"/>
      <c r="M92" s="320"/>
      <c r="N92" s="320"/>
      <c r="O92" s="318"/>
      <c r="P92" s="318"/>
      <c r="Q92" s="320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 t="s">
        <v>278</v>
      </c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9"/>
    </row>
    <row r="93" spans="2:40" x14ac:dyDescent="0.15">
      <c r="B93" s="792"/>
      <c r="C93" s="793"/>
      <c r="D93" s="313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22"/>
    </row>
    <row r="94" spans="2:40" x14ac:dyDescent="0.15">
      <c r="B94" s="788" t="s">
        <v>279</v>
      </c>
      <c r="C94" s="789"/>
      <c r="D94" s="323"/>
      <c r="E94" s="324"/>
      <c r="F94" s="324"/>
      <c r="G94" s="323"/>
      <c r="H94" s="324"/>
      <c r="I94" s="324"/>
      <c r="J94" s="323"/>
      <c r="K94" s="324"/>
      <c r="L94" s="324"/>
      <c r="M94" s="340"/>
      <c r="N94" s="334"/>
      <c r="O94" s="333"/>
      <c r="P94" s="341"/>
      <c r="Q94" s="334"/>
      <c r="R94" s="324"/>
      <c r="S94" s="323"/>
      <c r="T94" s="324"/>
      <c r="U94" s="324"/>
      <c r="V94" s="323"/>
      <c r="W94" s="324"/>
      <c r="X94" s="324"/>
      <c r="Y94" s="323"/>
      <c r="Z94" s="324"/>
      <c r="AA94" s="324"/>
      <c r="AB94" s="323"/>
      <c r="AC94" s="324"/>
      <c r="AD94" s="324">
        <v>4</v>
      </c>
      <c r="AE94" s="323"/>
      <c r="AF94" s="324"/>
      <c r="AG94" s="324"/>
      <c r="AH94" s="323"/>
      <c r="AI94" s="324"/>
      <c r="AJ94" s="324"/>
      <c r="AK94" s="323"/>
      <c r="AL94" s="324"/>
      <c r="AM94" s="324"/>
      <c r="AN94" s="325">
        <f t="shared" ref="AN94:AN99" si="10">SUM(D94:AM94)</f>
        <v>4</v>
      </c>
    </row>
    <row r="95" spans="2:40" x14ac:dyDescent="0.15">
      <c r="B95" s="788" t="s">
        <v>280</v>
      </c>
      <c r="C95" s="789"/>
      <c r="D95" s="323"/>
      <c r="E95" s="324"/>
      <c r="F95" s="324"/>
      <c r="G95" s="323"/>
      <c r="H95" s="324"/>
      <c r="I95" s="324"/>
      <c r="J95" s="323"/>
      <c r="K95" s="324"/>
      <c r="L95" s="324"/>
      <c r="M95" s="342"/>
      <c r="N95" s="334"/>
      <c r="O95" s="335"/>
      <c r="P95" s="343"/>
      <c r="Q95" s="334"/>
      <c r="R95" s="324"/>
      <c r="S95" s="323"/>
      <c r="T95" s="324"/>
      <c r="U95" s="324"/>
      <c r="V95" s="323"/>
      <c r="W95" s="324"/>
      <c r="X95" s="324"/>
      <c r="Y95" s="323"/>
      <c r="Z95" s="324"/>
      <c r="AA95" s="324"/>
      <c r="AB95" s="323"/>
      <c r="AC95" s="324"/>
      <c r="AD95" s="324">
        <v>2</v>
      </c>
      <c r="AE95" s="323"/>
      <c r="AF95" s="324"/>
      <c r="AG95" s="324"/>
      <c r="AH95" s="323"/>
      <c r="AI95" s="324"/>
      <c r="AJ95" s="324"/>
      <c r="AK95" s="323"/>
      <c r="AL95" s="324"/>
      <c r="AM95" s="324"/>
      <c r="AN95" s="325">
        <f t="shared" si="10"/>
        <v>2</v>
      </c>
    </row>
    <row r="96" spans="2:40" x14ac:dyDescent="0.15">
      <c r="B96" s="788" t="s">
        <v>281</v>
      </c>
      <c r="C96" s="789"/>
      <c r="D96" s="323"/>
      <c r="E96" s="324"/>
      <c r="F96" s="324"/>
      <c r="G96" s="323"/>
      <c r="H96" s="324"/>
      <c r="I96" s="324"/>
      <c r="J96" s="323"/>
      <c r="K96" s="324"/>
      <c r="L96" s="324"/>
      <c r="M96" s="342"/>
      <c r="N96" s="334"/>
      <c r="O96" s="335"/>
      <c r="P96" s="343"/>
      <c r="Q96" s="334"/>
      <c r="R96" s="324"/>
      <c r="S96" s="323"/>
      <c r="T96" s="324"/>
      <c r="U96" s="324"/>
      <c r="V96" s="323"/>
      <c r="W96" s="324"/>
      <c r="X96" s="324"/>
      <c r="Y96" s="323"/>
      <c r="Z96" s="324"/>
      <c r="AA96" s="324"/>
      <c r="AB96" s="323"/>
      <c r="AC96" s="324"/>
      <c r="AD96" s="324"/>
      <c r="AE96" s="323">
        <v>20</v>
      </c>
      <c r="AF96" s="324">
        <v>20</v>
      </c>
      <c r="AG96" s="324"/>
      <c r="AH96" s="323"/>
      <c r="AI96" s="324"/>
      <c r="AJ96" s="324"/>
      <c r="AK96" s="323"/>
      <c r="AL96" s="324"/>
      <c r="AM96" s="324"/>
      <c r="AN96" s="325">
        <f t="shared" si="10"/>
        <v>40</v>
      </c>
    </row>
    <row r="97" spans="2:40" x14ac:dyDescent="0.15">
      <c r="B97" s="788" t="s">
        <v>282</v>
      </c>
      <c r="C97" s="789"/>
      <c r="D97" s="323"/>
      <c r="E97" s="324"/>
      <c r="F97" s="324"/>
      <c r="G97" s="323"/>
      <c r="H97" s="324"/>
      <c r="I97" s="324"/>
      <c r="J97" s="323"/>
      <c r="K97" s="324"/>
      <c r="L97" s="324"/>
      <c r="M97" s="342"/>
      <c r="N97" s="334"/>
      <c r="O97" s="335"/>
      <c r="P97" s="343"/>
      <c r="Q97" s="334"/>
      <c r="R97" s="324"/>
      <c r="S97" s="323"/>
      <c r="T97" s="324"/>
      <c r="U97" s="324"/>
      <c r="V97" s="323"/>
      <c r="W97" s="324"/>
      <c r="X97" s="324"/>
      <c r="Y97" s="323"/>
      <c r="Z97" s="324"/>
      <c r="AA97" s="324"/>
      <c r="AB97" s="323"/>
      <c r="AC97" s="324"/>
      <c r="AD97" s="324"/>
      <c r="AE97" s="323">
        <v>8</v>
      </c>
      <c r="AF97" s="324">
        <v>8</v>
      </c>
      <c r="AG97" s="324"/>
      <c r="AH97" s="323"/>
      <c r="AI97" s="324"/>
      <c r="AJ97" s="324"/>
      <c r="AK97" s="323"/>
      <c r="AL97" s="324"/>
      <c r="AM97" s="324"/>
      <c r="AN97" s="325">
        <f t="shared" si="10"/>
        <v>16</v>
      </c>
    </row>
    <row r="98" spans="2:40" x14ac:dyDescent="0.15">
      <c r="B98" s="788" t="s">
        <v>334</v>
      </c>
      <c r="C98" s="789"/>
      <c r="D98" s="323"/>
      <c r="E98" s="324"/>
      <c r="F98" s="324"/>
      <c r="G98" s="323"/>
      <c r="H98" s="324">
        <v>3</v>
      </c>
      <c r="I98" s="324"/>
      <c r="J98" s="323"/>
      <c r="K98" s="324"/>
      <c r="L98" s="324"/>
      <c r="M98" s="342"/>
      <c r="N98" s="334"/>
      <c r="O98" s="335"/>
      <c r="P98" s="343"/>
      <c r="Q98" s="334"/>
      <c r="R98" s="324"/>
      <c r="S98" s="323"/>
      <c r="T98" s="324"/>
      <c r="U98" s="324"/>
      <c r="V98" s="323"/>
      <c r="W98" s="324"/>
      <c r="X98" s="324"/>
      <c r="Y98" s="323"/>
      <c r="Z98" s="324"/>
      <c r="AA98" s="324"/>
      <c r="AB98" s="323"/>
      <c r="AC98" s="324"/>
      <c r="AD98" s="324"/>
      <c r="AE98" s="323"/>
      <c r="AF98" s="324">
        <v>3</v>
      </c>
      <c r="AG98" s="324"/>
      <c r="AH98" s="323"/>
      <c r="AI98" s="324">
        <v>3</v>
      </c>
      <c r="AJ98" s="324"/>
      <c r="AK98" s="323"/>
      <c r="AL98" s="324"/>
      <c r="AM98" s="324"/>
      <c r="AN98" s="325">
        <f t="shared" si="10"/>
        <v>9</v>
      </c>
    </row>
    <row r="99" spans="2:40" x14ac:dyDescent="0.15">
      <c r="B99" s="788" t="s">
        <v>283</v>
      </c>
      <c r="C99" s="789"/>
      <c r="D99" s="323"/>
      <c r="E99" s="324"/>
      <c r="F99" s="324"/>
      <c r="G99" s="323"/>
      <c r="H99" s="324"/>
      <c r="I99" s="324">
        <v>2</v>
      </c>
      <c r="J99" s="323">
        <v>2</v>
      </c>
      <c r="K99" s="324"/>
      <c r="L99" s="324">
        <v>2</v>
      </c>
      <c r="M99" s="342">
        <v>2</v>
      </c>
      <c r="N99" s="334">
        <v>2</v>
      </c>
      <c r="O99" s="335">
        <v>2</v>
      </c>
      <c r="P99" s="343">
        <v>2</v>
      </c>
      <c r="Q99" s="334"/>
      <c r="R99" s="324"/>
      <c r="S99" s="323"/>
      <c r="T99" s="324"/>
      <c r="U99" s="324"/>
      <c r="V99" s="323"/>
      <c r="W99" s="324"/>
      <c r="X99" s="324"/>
      <c r="Y99" s="323"/>
      <c r="Z99" s="324"/>
      <c r="AA99" s="324"/>
      <c r="AB99" s="323"/>
      <c r="AC99" s="324"/>
      <c r="AD99" s="324"/>
      <c r="AE99" s="323"/>
      <c r="AF99" s="324"/>
      <c r="AG99" s="324">
        <v>2</v>
      </c>
      <c r="AH99" s="323">
        <v>2</v>
      </c>
      <c r="AI99" s="324"/>
      <c r="AJ99" s="324">
        <v>2</v>
      </c>
      <c r="AK99" s="323"/>
      <c r="AL99" s="324">
        <v>2</v>
      </c>
      <c r="AM99" s="324"/>
      <c r="AN99" s="325">
        <f t="shared" si="10"/>
        <v>22</v>
      </c>
    </row>
    <row r="100" spans="2:40" x14ac:dyDescent="0.15">
      <c r="B100" s="788" t="s">
        <v>292</v>
      </c>
      <c r="C100" s="789"/>
      <c r="D100" s="323"/>
      <c r="E100" s="324"/>
      <c r="F100" s="324"/>
      <c r="G100" s="323"/>
      <c r="H100" s="324"/>
      <c r="I100" s="324"/>
      <c r="J100" s="323"/>
      <c r="K100" s="324"/>
      <c r="L100" s="324"/>
      <c r="M100" s="323"/>
      <c r="N100" s="324"/>
      <c r="O100" s="333"/>
      <c r="P100" s="343"/>
      <c r="Q100" s="334"/>
      <c r="R100" s="324">
        <v>70</v>
      </c>
      <c r="S100" s="323"/>
      <c r="T100" s="324"/>
      <c r="U100" s="324"/>
      <c r="V100" s="323"/>
      <c r="W100" s="324"/>
      <c r="X100" s="324"/>
      <c r="Y100" s="323"/>
      <c r="Z100" s="324"/>
      <c r="AA100" s="324"/>
      <c r="AB100" s="323"/>
      <c r="AC100" s="324"/>
      <c r="AD100" s="324"/>
      <c r="AE100" s="323"/>
      <c r="AF100" s="324"/>
      <c r="AG100" s="324"/>
      <c r="AH100" s="323"/>
      <c r="AI100" s="324"/>
      <c r="AJ100" s="324"/>
      <c r="AK100" s="323"/>
      <c r="AL100" s="324"/>
      <c r="AM100" s="324"/>
      <c r="AN100" s="325">
        <f>SUM(D100:AI100)</f>
        <v>70</v>
      </c>
    </row>
    <row r="101" spans="2:40" x14ac:dyDescent="0.15">
      <c r="B101" s="788" t="s">
        <v>291</v>
      </c>
      <c r="C101" s="789"/>
      <c r="D101" s="323"/>
      <c r="E101" s="324"/>
      <c r="F101" s="324"/>
      <c r="G101" s="323"/>
      <c r="H101" s="324"/>
      <c r="I101" s="324"/>
      <c r="J101" s="323"/>
      <c r="K101" s="324"/>
      <c r="L101" s="324"/>
      <c r="M101" s="323"/>
      <c r="N101" s="324"/>
      <c r="O101" s="335"/>
      <c r="P101" s="343"/>
      <c r="Q101" s="334"/>
      <c r="R101" s="324"/>
      <c r="S101" s="323"/>
      <c r="T101" s="324"/>
      <c r="U101" s="324"/>
      <c r="V101" s="323"/>
      <c r="W101" s="324"/>
      <c r="X101" s="324"/>
      <c r="Y101" s="323"/>
      <c r="Z101" s="324"/>
      <c r="AA101" s="324"/>
      <c r="AB101" s="323"/>
      <c r="AC101" s="324"/>
      <c r="AD101" s="324"/>
      <c r="AE101" s="323"/>
      <c r="AF101" s="324"/>
      <c r="AG101" s="324"/>
      <c r="AH101" s="323"/>
      <c r="AI101" s="324"/>
      <c r="AJ101" s="324"/>
      <c r="AK101" s="323"/>
      <c r="AL101" s="324"/>
      <c r="AM101" s="324"/>
      <c r="AN101" s="325">
        <f>SUM(D101:AI101)</f>
        <v>0</v>
      </c>
    </row>
    <row r="102" spans="2:40" x14ac:dyDescent="0.15">
      <c r="B102" s="784" t="s">
        <v>284</v>
      </c>
      <c r="C102" s="785"/>
      <c r="D102" s="326">
        <f t="shared" ref="D102:AM102" si="11">SUM(D94:D101)</f>
        <v>0</v>
      </c>
      <c r="E102" s="327">
        <f t="shared" si="11"/>
        <v>0</v>
      </c>
      <c r="F102" s="328">
        <f t="shared" si="11"/>
        <v>0</v>
      </c>
      <c r="G102" s="326">
        <f t="shared" si="11"/>
        <v>0</v>
      </c>
      <c r="H102" s="327">
        <f t="shared" si="11"/>
        <v>3</v>
      </c>
      <c r="I102" s="328">
        <f t="shared" si="11"/>
        <v>2</v>
      </c>
      <c r="J102" s="326">
        <f t="shared" si="11"/>
        <v>2</v>
      </c>
      <c r="K102" s="327">
        <f t="shared" si="11"/>
        <v>0</v>
      </c>
      <c r="L102" s="328">
        <f t="shared" si="11"/>
        <v>2</v>
      </c>
      <c r="M102" s="326">
        <f t="shared" si="11"/>
        <v>2</v>
      </c>
      <c r="N102" s="327">
        <f t="shared" si="11"/>
        <v>2</v>
      </c>
      <c r="O102" s="328">
        <f t="shared" si="11"/>
        <v>2</v>
      </c>
      <c r="P102" s="326">
        <f t="shared" si="11"/>
        <v>2</v>
      </c>
      <c r="Q102" s="327">
        <f t="shared" si="11"/>
        <v>0</v>
      </c>
      <c r="R102" s="328">
        <f t="shared" si="11"/>
        <v>70</v>
      </c>
      <c r="S102" s="326">
        <f t="shared" si="11"/>
        <v>0</v>
      </c>
      <c r="T102" s="327">
        <f t="shared" si="11"/>
        <v>0</v>
      </c>
      <c r="U102" s="328">
        <f t="shared" si="11"/>
        <v>0</v>
      </c>
      <c r="V102" s="326">
        <f t="shared" si="11"/>
        <v>0</v>
      </c>
      <c r="W102" s="327">
        <f t="shared" si="11"/>
        <v>0</v>
      </c>
      <c r="X102" s="328">
        <f t="shared" si="11"/>
        <v>0</v>
      </c>
      <c r="Y102" s="326">
        <f t="shared" si="11"/>
        <v>0</v>
      </c>
      <c r="Z102" s="327">
        <f t="shared" si="11"/>
        <v>0</v>
      </c>
      <c r="AA102" s="328">
        <f t="shared" si="11"/>
        <v>0</v>
      </c>
      <c r="AB102" s="326">
        <f t="shared" si="11"/>
        <v>0</v>
      </c>
      <c r="AC102" s="327">
        <f t="shared" si="11"/>
        <v>0</v>
      </c>
      <c r="AD102" s="328">
        <f t="shared" si="11"/>
        <v>6</v>
      </c>
      <c r="AE102" s="326">
        <f t="shared" si="11"/>
        <v>28</v>
      </c>
      <c r="AF102" s="327">
        <f t="shared" si="11"/>
        <v>31</v>
      </c>
      <c r="AG102" s="328">
        <f t="shared" si="11"/>
        <v>2</v>
      </c>
      <c r="AH102" s="326">
        <f t="shared" si="11"/>
        <v>2</v>
      </c>
      <c r="AI102" s="327">
        <f t="shared" si="11"/>
        <v>3</v>
      </c>
      <c r="AJ102" s="328">
        <f t="shared" si="11"/>
        <v>2</v>
      </c>
      <c r="AK102" s="326">
        <f t="shared" si="11"/>
        <v>0</v>
      </c>
      <c r="AL102" s="327">
        <f t="shared" si="11"/>
        <v>2</v>
      </c>
      <c r="AM102" s="328">
        <f t="shared" si="11"/>
        <v>0</v>
      </c>
      <c r="AN102" s="325"/>
    </row>
    <row r="103" spans="2:40" ht="14.25" thickBot="1" x14ac:dyDescent="0.2">
      <c r="B103" s="786" t="s">
        <v>285</v>
      </c>
      <c r="C103" s="787"/>
      <c r="D103" s="329"/>
      <c r="E103" s="330">
        <f>SUM(D102:F102)</f>
        <v>0</v>
      </c>
      <c r="F103" s="330"/>
      <c r="G103" s="329"/>
      <c r="H103" s="330">
        <f>SUM(G102:I102)</f>
        <v>5</v>
      </c>
      <c r="I103" s="330"/>
      <c r="J103" s="329"/>
      <c r="K103" s="330">
        <f>SUM(J102:L102)</f>
        <v>4</v>
      </c>
      <c r="L103" s="330"/>
      <c r="M103" s="329"/>
      <c r="N103" s="330">
        <f>SUM(M102:O102)</f>
        <v>6</v>
      </c>
      <c r="O103" s="330"/>
      <c r="P103" s="329"/>
      <c r="Q103" s="330">
        <f>SUM(P102:R102)</f>
        <v>72</v>
      </c>
      <c r="R103" s="330"/>
      <c r="S103" s="329"/>
      <c r="T103" s="330">
        <f>SUM(S102:U102)</f>
        <v>0</v>
      </c>
      <c r="U103" s="330"/>
      <c r="V103" s="329"/>
      <c r="W103" s="330">
        <f>SUM(V102:X102)</f>
        <v>0</v>
      </c>
      <c r="X103" s="330"/>
      <c r="Y103" s="329"/>
      <c r="Z103" s="330">
        <f>SUM(Y102:AA102)</f>
        <v>0</v>
      </c>
      <c r="AA103" s="330"/>
      <c r="AB103" s="329"/>
      <c r="AC103" s="330">
        <f>SUM(AB102:AD102)</f>
        <v>6</v>
      </c>
      <c r="AD103" s="330"/>
      <c r="AE103" s="329"/>
      <c r="AF103" s="330">
        <f>SUM(AE102:AG102)</f>
        <v>61</v>
      </c>
      <c r="AG103" s="330"/>
      <c r="AH103" s="329"/>
      <c r="AI103" s="330">
        <f>SUM(AH102:AJ102)</f>
        <v>7</v>
      </c>
      <c r="AJ103" s="330"/>
      <c r="AK103" s="329"/>
      <c r="AL103" s="330">
        <f>SUM(AK102:AM102)</f>
        <v>2</v>
      </c>
      <c r="AM103" s="330"/>
      <c r="AN103" s="331">
        <f>SUM(D103:AM103)</f>
        <v>163</v>
      </c>
    </row>
  </sheetData>
  <mergeCells count="72">
    <mergeCell ref="B103:C103"/>
    <mergeCell ref="B89:C90"/>
    <mergeCell ref="B91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6:C86"/>
    <mergeCell ref="B72:C73"/>
    <mergeCell ref="B74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69:C69"/>
    <mergeCell ref="B55:C56"/>
    <mergeCell ref="B57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2:C52"/>
    <mergeCell ref="B38:C39"/>
    <mergeCell ref="B40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18:C18"/>
    <mergeCell ref="B4:C5"/>
    <mergeCell ref="B6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1:C22"/>
    <mergeCell ref="B23:C25"/>
    <mergeCell ref="B26:C26"/>
    <mergeCell ref="B27:C27"/>
    <mergeCell ref="B28:C28"/>
    <mergeCell ref="B34:C34"/>
    <mergeCell ref="B35:C35"/>
    <mergeCell ref="B29:C29"/>
    <mergeCell ref="B30:C30"/>
    <mergeCell ref="B31:C31"/>
    <mergeCell ref="B32:C32"/>
    <mergeCell ref="B33:C33"/>
  </mergeCells>
  <phoneticPr fontId="4"/>
  <pageMargins left="0.7" right="0.7" top="0.75" bottom="0.75" header="0.3" footer="0.3"/>
  <pageSetup paperSize="9" scale="55" fitToHeight="0" orientation="landscape" r:id="rId1"/>
  <rowBreaks count="1" manualBreakCount="1">
    <brk id="7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119"/>
  <sheetViews>
    <sheetView showZeros="0" zoomScale="75" zoomScaleNormal="75" zoomScaleSheetLayoutView="80" workbookViewId="0"/>
  </sheetViews>
  <sheetFormatPr defaultRowHeight="13.5" x14ac:dyDescent="0.1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 x14ac:dyDescent="0.15"/>
    <row r="2" spans="2:63" ht="24.95" customHeight="1" x14ac:dyDescent="0.15">
      <c r="B2" s="2" t="s">
        <v>289</v>
      </c>
      <c r="C2" s="2"/>
      <c r="D2" s="5"/>
      <c r="E2" s="5"/>
      <c r="F2" s="5"/>
      <c r="G2" s="5"/>
      <c r="H2" s="5"/>
      <c r="I2" s="5"/>
      <c r="J2" s="5"/>
      <c r="K2" s="5"/>
      <c r="L2" s="242"/>
      <c r="M2" s="223"/>
      <c r="N2" s="64"/>
      <c r="O2" s="242"/>
      <c r="P2" s="299"/>
      <c r="Q2" s="5"/>
      <c r="R2" s="5"/>
      <c r="S2" s="5"/>
      <c r="T2" s="5"/>
      <c r="U2" s="5"/>
      <c r="V2" s="5"/>
      <c r="W2" s="3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254</v>
      </c>
      <c r="C3" s="2"/>
      <c r="D3" s="5"/>
      <c r="E3" s="5"/>
      <c r="F3" s="5"/>
      <c r="G3" s="5"/>
      <c r="H3" s="5"/>
      <c r="I3" s="5"/>
      <c r="J3" s="5"/>
      <c r="K3" s="5"/>
      <c r="L3" s="301"/>
      <c r="M3" s="299"/>
      <c r="N3" s="302"/>
      <c r="O3" s="301"/>
      <c r="P3" s="299"/>
      <c r="Q3" s="5"/>
      <c r="R3" s="5"/>
      <c r="S3" s="5"/>
      <c r="T3" s="5"/>
      <c r="U3" s="5"/>
      <c r="V3" s="5"/>
      <c r="W3" s="31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825" t="s">
        <v>91</v>
      </c>
      <c r="C4" s="826"/>
      <c r="D4" s="829">
        <v>1</v>
      </c>
      <c r="E4" s="830"/>
      <c r="F4" s="831"/>
      <c r="G4" s="829">
        <v>2</v>
      </c>
      <c r="H4" s="830"/>
      <c r="I4" s="831"/>
      <c r="J4" s="829">
        <v>3</v>
      </c>
      <c r="K4" s="830"/>
      <c r="L4" s="831"/>
      <c r="M4" s="829">
        <v>4</v>
      </c>
      <c r="N4" s="830"/>
      <c r="O4" s="831"/>
      <c r="P4" s="829">
        <v>5</v>
      </c>
      <c r="Q4" s="830"/>
      <c r="R4" s="831"/>
      <c r="S4" s="829">
        <v>6</v>
      </c>
      <c r="T4" s="830"/>
      <c r="U4" s="831"/>
      <c r="V4" s="829">
        <v>7</v>
      </c>
      <c r="W4" s="830"/>
      <c r="X4" s="831"/>
      <c r="Y4" s="829">
        <v>8</v>
      </c>
      <c r="Z4" s="830"/>
      <c r="AA4" s="831"/>
      <c r="AB4" s="829">
        <v>9</v>
      </c>
      <c r="AC4" s="830"/>
      <c r="AD4" s="831"/>
      <c r="AE4" s="829">
        <v>10</v>
      </c>
      <c r="AF4" s="830"/>
      <c r="AG4" s="831"/>
      <c r="AH4" s="829">
        <v>11</v>
      </c>
      <c r="AI4" s="830"/>
      <c r="AJ4" s="831"/>
      <c r="AK4" s="829">
        <v>12</v>
      </c>
      <c r="AL4" s="830"/>
      <c r="AM4" s="831"/>
      <c r="AN4" s="834" t="s">
        <v>29</v>
      </c>
    </row>
    <row r="5" spans="2:63" ht="20.100000000000001" customHeight="1" x14ac:dyDescent="0.15">
      <c r="B5" s="827"/>
      <c r="C5" s="828"/>
      <c r="D5" s="48" t="s">
        <v>30</v>
      </c>
      <c r="E5" s="49" t="s">
        <v>31</v>
      </c>
      <c r="F5" s="50" t="s">
        <v>32</v>
      </c>
      <c r="G5" s="48" t="s">
        <v>30</v>
      </c>
      <c r="H5" s="50" t="s">
        <v>31</v>
      </c>
      <c r="I5" s="50" t="s">
        <v>32</v>
      </c>
      <c r="J5" s="48" t="s">
        <v>30</v>
      </c>
      <c r="K5" s="50" t="s">
        <v>31</v>
      </c>
      <c r="L5" s="50" t="s">
        <v>32</v>
      </c>
      <c r="M5" s="48" t="s">
        <v>30</v>
      </c>
      <c r="N5" s="50" t="s">
        <v>31</v>
      </c>
      <c r="O5" s="50" t="s">
        <v>32</v>
      </c>
      <c r="P5" s="48" t="s">
        <v>30</v>
      </c>
      <c r="Q5" s="50" t="s">
        <v>31</v>
      </c>
      <c r="R5" s="50" t="s">
        <v>32</v>
      </c>
      <c r="S5" s="48" t="s">
        <v>30</v>
      </c>
      <c r="T5" s="51" t="s">
        <v>31</v>
      </c>
      <c r="U5" s="51" t="s">
        <v>32</v>
      </c>
      <c r="V5" s="48" t="s">
        <v>30</v>
      </c>
      <c r="W5" s="50" t="s">
        <v>31</v>
      </c>
      <c r="X5" s="50" t="s">
        <v>32</v>
      </c>
      <c r="Y5" s="48" t="s">
        <v>30</v>
      </c>
      <c r="Z5" s="50" t="s">
        <v>31</v>
      </c>
      <c r="AA5" s="50" t="s">
        <v>32</v>
      </c>
      <c r="AB5" s="48" t="s">
        <v>30</v>
      </c>
      <c r="AC5" s="50" t="s">
        <v>31</v>
      </c>
      <c r="AD5" s="50" t="s">
        <v>32</v>
      </c>
      <c r="AE5" s="48" t="s">
        <v>30</v>
      </c>
      <c r="AF5" s="50" t="s">
        <v>31</v>
      </c>
      <c r="AG5" s="50" t="s">
        <v>32</v>
      </c>
      <c r="AH5" s="48" t="s">
        <v>30</v>
      </c>
      <c r="AI5" s="50" t="s">
        <v>31</v>
      </c>
      <c r="AJ5" s="50" t="s">
        <v>32</v>
      </c>
      <c r="AK5" s="48" t="s">
        <v>30</v>
      </c>
      <c r="AL5" s="50" t="s">
        <v>31</v>
      </c>
      <c r="AM5" s="50" t="s">
        <v>32</v>
      </c>
      <c r="AN5" s="835"/>
    </row>
    <row r="6" spans="2:63" ht="20.100000000000001" customHeight="1" x14ac:dyDescent="0.15">
      <c r="B6" s="832" t="s">
        <v>92</v>
      </c>
      <c r="C6" s="833"/>
      <c r="D6" s="52"/>
      <c r="E6" s="5"/>
      <c r="F6" s="5"/>
      <c r="G6" s="5"/>
      <c r="H6" s="5"/>
      <c r="I6" s="5"/>
      <c r="J6" s="5"/>
      <c r="K6" s="5"/>
      <c r="L6" s="300" t="s">
        <v>414</v>
      </c>
      <c r="M6" s="300"/>
      <c r="N6" s="300"/>
      <c r="O6" s="300"/>
      <c r="P6" s="300"/>
      <c r="Q6" s="300"/>
      <c r="R6" s="300"/>
      <c r="S6" s="300"/>
      <c r="T6" s="300" t="s">
        <v>414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3"/>
    </row>
    <row r="7" spans="2:63" ht="20.100000000000001" customHeight="1" x14ac:dyDescent="0.15">
      <c r="B7" s="806"/>
      <c r="C7" s="807"/>
      <c r="D7" s="52"/>
      <c r="E7" s="5"/>
      <c r="F7" s="5"/>
      <c r="G7" s="5"/>
      <c r="H7" s="5"/>
      <c r="I7" s="5"/>
      <c r="J7" s="5"/>
      <c r="K7" s="5"/>
      <c r="L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3"/>
    </row>
    <row r="8" spans="2:63" ht="20.100000000000001" customHeight="1" x14ac:dyDescent="0.15">
      <c r="B8" s="827"/>
      <c r="C8" s="828"/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</row>
    <row r="9" spans="2:63" ht="20.100000000000001" customHeight="1" x14ac:dyDescent="0.15">
      <c r="B9" s="817" t="s">
        <v>255</v>
      </c>
      <c r="C9" s="818"/>
      <c r="D9" s="592">
        <f>'５－１作業時間（10aあたり）'!D9*2.5</f>
        <v>0</v>
      </c>
      <c r="E9" s="59">
        <f>'５－１作業時間（10aあたり）'!E9*2.5</f>
        <v>0</v>
      </c>
      <c r="F9" s="593">
        <f>'５－１作業時間（10aあたり）'!F9*2.5</f>
        <v>0</v>
      </c>
      <c r="G9" s="592">
        <f>'５－１作業時間（10aあたり）'!G9*2.5</f>
        <v>0</v>
      </c>
      <c r="H9" s="59">
        <f>'５－１作業時間（10aあたり）'!H9*2.5</f>
        <v>0</v>
      </c>
      <c r="I9" s="593">
        <f>'５－１作業時間（10aあたり）'!I9*2.5</f>
        <v>0</v>
      </c>
      <c r="J9" s="592">
        <f>'５－１作業時間（10aあたり）'!J9*2.5</f>
        <v>0</v>
      </c>
      <c r="K9" s="59">
        <f>'５－１作業時間（10aあたり）'!K9*2.5</f>
        <v>15</v>
      </c>
      <c r="L9" s="593">
        <f>'５－１作業時間（10aあたり）'!L9*2.5</f>
        <v>0</v>
      </c>
      <c r="M9" s="592">
        <f>'５－１作業時間（10aあたり）'!M9*2.5</f>
        <v>0</v>
      </c>
      <c r="N9" s="59">
        <f>'５－１作業時間（10aあたり）'!N9*2.5</f>
        <v>0</v>
      </c>
      <c r="O9" s="593">
        <f>'５－１作業時間（10aあたり）'!O9*2.5</f>
        <v>0</v>
      </c>
      <c r="P9" s="592">
        <f>'５－１作業時間（10aあたり）'!P9*2.5</f>
        <v>15</v>
      </c>
      <c r="Q9" s="59">
        <f>'５－１作業時間（10aあたり）'!Q9*2.5</f>
        <v>0</v>
      </c>
      <c r="R9" s="593">
        <f>'５－１作業時間（10aあたり）'!R9*2.5</f>
        <v>0</v>
      </c>
      <c r="S9" s="592">
        <f>'５－１作業時間（10aあたり）'!S9*2.5</f>
        <v>0</v>
      </c>
      <c r="T9" s="59">
        <f>'５－１作業時間（10aあたり）'!T9*2.5</f>
        <v>0</v>
      </c>
      <c r="U9" s="593">
        <f>'５－１作業時間（10aあたり）'!U9*2.5</f>
        <v>0</v>
      </c>
      <c r="V9" s="592">
        <f>'５－１作業時間（10aあたり）'!V9*2.5</f>
        <v>0</v>
      </c>
      <c r="W9" s="59">
        <f>'５－１作業時間（10aあたり）'!W9*2.5</f>
        <v>0</v>
      </c>
      <c r="X9" s="593">
        <f>'５－１作業時間（10aあたり）'!X9*2.5</f>
        <v>0</v>
      </c>
      <c r="Y9" s="592">
        <f>'５－１作業時間（10aあたり）'!Y9*2.5</f>
        <v>0</v>
      </c>
      <c r="Z9" s="59">
        <f>'５－１作業時間（10aあたり）'!Z9*2.5</f>
        <v>0</v>
      </c>
      <c r="AA9" s="593">
        <f>'５－１作業時間（10aあたり）'!AA9*2.5</f>
        <v>0</v>
      </c>
      <c r="AB9" s="592">
        <f>'５－１作業時間（10aあたり）'!AB9*2.5</f>
        <v>0</v>
      </c>
      <c r="AC9" s="59">
        <f>'５－１作業時間（10aあたり）'!AC9*2.5</f>
        <v>0</v>
      </c>
      <c r="AD9" s="593">
        <f>'５－１作業時間（10aあたり）'!AD9*2.5</f>
        <v>0</v>
      </c>
      <c r="AE9" s="592">
        <f>'５－１作業時間（10aあたり）'!AE9*2.5</f>
        <v>0</v>
      </c>
      <c r="AF9" s="59">
        <f>'５－１作業時間（10aあたり）'!AF9*2.5</f>
        <v>0</v>
      </c>
      <c r="AG9" s="593">
        <f>'５－１作業時間（10aあたり）'!AG9*2.5</f>
        <v>0</v>
      </c>
      <c r="AH9" s="592">
        <f>'５－１作業時間（10aあたり）'!AH9*2.5</f>
        <v>0</v>
      </c>
      <c r="AI9" s="59">
        <f>'５－１作業時間（10aあたり）'!AI9*2.5</f>
        <v>0</v>
      </c>
      <c r="AJ9" s="593">
        <f>'５－１作業時間（10aあたり）'!AJ9*2.5</f>
        <v>0</v>
      </c>
      <c r="AK9" s="592">
        <f>'５－１作業時間（10aあたり）'!AK9*2.5</f>
        <v>0</v>
      </c>
      <c r="AL9" s="59">
        <f>'５－１作業時間（10aあたり）'!AL9*2.5</f>
        <v>0</v>
      </c>
      <c r="AM9" s="593">
        <f>'５－１作業時間（10aあたり）'!AM9*2.5</f>
        <v>0</v>
      </c>
      <c r="AN9" s="533">
        <f>'５－１作業時間（10aあたり）'!AN9*3</f>
        <v>36</v>
      </c>
    </row>
    <row r="10" spans="2:63" ht="20.100000000000001" customHeight="1" x14ac:dyDescent="0.15">
      <c r="B10" s="817" t="s">
        <v>256</v>
      </c>
      <c r="C10" s="818"/>
      <c r="D10" s="594">
        <f>'５－１作業時間（10aあたり）'!D10*2.5</f>
        <v>0</v>
      </c>
      <c r="E10" s="595">
        <f>'５－１作業時間（10aあたり）'!E10*2.5</f>
        <v>0</v>
      </c>
      <c r="F10" s="596">
        <f>'５－１作業時間（10aあたり）'!F10*2.5</f>
        <v>0</v>
      </c>
      <c r="G10" s="594">
        <f>'５－１作業時間（10aあたり）'!G10*2.5</f>
        <v>0</v>
      </c>
      <c r="H10" s="595">
        <f>'５－１作業時間（10aあたり）'!H10*2.5</f>
        <v>0</v>
      </c>
      <c r="I10" s="596">
        <f>'５－１作業時間（10aあたり）'!I10*2.5</f>
        <v>0</v>
      </c>
      <c r="J10" s="594">
        <f>'５－１作業時間（10aあたり）'!J10*2.5</f>
        <v>0</v>
      </c>
      <c r="K10" s="595">
        <f>'５－１作業時間（10aあたり）'!K10*2.5</f>
        <v>2.5</v>
      </c>
      <c r="L10" s="596">
        <f>'５－１作業時間（10aあたり）'!L10*2.5</f>
        <v>0</v>
      </c>
      <c r="M10" s="594">
        <f>'５－１作業時間（10aあたり）'!M10*2.5</f>
        <v>0</v>
      </c>
      <c r="N10" s="595">
        <f>'５－１作業時間（10aあたり）'!N10*2.5</f>
        <v>0</v>
      </c>
      <c r="O10" s="596">
        <f>'５－１作業時間（10aあたり）'!O10*2.5</f>
        <v>0</v>
      </c>
      <c r="P10" s="594">
        <f>'５－１作業時間（10aあたり）'!P10*2.5</f>
        <v>2.5</v>
      </c>
      <c r="Q10" s="595">
        <f>'５－１作業時間（10aあたり）'!Q10*2.5</f>
        <v>0</v>
      </c>
      <c r="R10" s="596">
        <f>'５－１作業時間（10aあたり）'!R10*2.5</f>
        <v>0</v>
      </c>
      <c r="S10" s="594">
        <f>'５－１作業時間（10aあたり）'!S10*2.5</f>
        <v>0</v>
      </c>
      <c r="T10" s="595">
        <f>'５－１作業時間（10aあたり）'!T10*2.5</f>
        <v>0</v>
      </c>
      <c r="U10" s="596">
        <f>'５－１作業時間（10aあたり）'!U10*2.5</f>
        <v>0</v>
      </c>
      <c r="V10" s="594">
        <f>'５－１作業時間（10aあたり）'!V10*2.5</f>
        <v>0</v>
      </c>
      <c r="W10" s="595">
        <f>'５－１作業時間（10aあたり）'!W10*2.5</f>
        <v>0</v>
      </c>
      <c r="X10" s="596">
        <f>'５－１作業時間（10aあたり）'!X10*2.5</f>
        <v>0</v>
      </c>
      <c r="Y10" s="594">
        <f>'５－１作業時間（10aあたり）'!Y10*2.5</f>
        <v>0</v>
      </c>
      <c r="Z10" s="595">
        <f>'５－１作業時間（10aあたり）'!Z10*2.5</f>
        <v>0</v>
      </c>
      <c r="AA10" s="596">
        <f>'５－１作業時間（10aあたり）'!AA10*2.5</f>
        <v>0</v>
      </c>
      <c r="AB10" s="594">
        <f>'５－１作業時間（10aあたり）'!AB10*2.5</f>
        <v>0</v>
      </c>
      <c r="AC10" s="595">
        <f>'５－１作業時間（10aあたり）'!AC10*2.5</f>
        <v>0</v>
      </c>
      <c r="AD10" s="596">
        <f>'５－１作業時間（10aあたり）'!AD10*2.5</f>
        <v>0</v>
      </c>
      <c r="AE10" s="594">
        <f>'５－１作業時間（10aあたり）'!AE10*2.5</f>
        <v>0</v>
      </c>
      <c r="AF10" s="595">
        <f>'５－１作業時間（10aあたり）'!AF10*2.5</f>
        <v>0</v>
      </c>
      <c r="AG10" s="596">
        <f>'５－１作業時間（10aあたり）'!AG10*2.5</f>
        <v>0</v>
      </c>
      <c r="AH10" s="594">
        <f>'５－１作業時間（10aあたり）'!AH10*2.5</f>
        <v>0</v>
      </c>
      <c r="AI10" s="595">
        <f>'５－１作業時間（10aあたり）'!AI10*2.5</f>
        <v>0</v>
      </c>
      <c r="AJ10" s="596">
        <f>'５－１作業時間（10aあたり）'!AJ10*2.5</f>
        <v>0</v>
      </c>
      <c r="AK10" s="594">
        <f>'５－１作業時間（10aあたり）'!AK10*2.5</f>
        <v>0</v>
      </c>
      <c r="AL10" s="595">
        <f>'５－１作業時間（10aあたり）'!AL10*2.5</f>
        <v>0</v>
      </c>
      <c r="AM10" s="596">
        <f>'５－１作業時間（10aあたり）'!AM10*2.5</f>
        <v>0</v>
      </c>
      <c r="AN10" s="534">
        <f t="shared" ref="AN10:AN17" si="0">SUM(D10:AM10)</f>
        <v>5</v>
      </c>
    </row>
    <row r="11" spans="2:63" ht="20.100000000000001" customHeight="1" x14ac:dyDescent="0.15">
      <c r="B11" s="817" t="s">
        <v>257</v>
      </c>
      <c r="C11" s="818"/>
      <c r="D11" s="594">
        <f>'５－１作業時間（10aあたり）'!D11*2.5</f>
        <v>0</v>
      </c>
      <c r="E11" s="595">
        <f>'５－１作業時間（10aあたり）'!E11*2.5</f>
        <v>0</v>
      </c>
      <c r="F11" s="596">
        <f>'５－１作業時間（10aあたり）'!F11*2.5</f>
        <v>0</v>
      </c>
      <c r="G11" s="594">
        <f>'５－１作業時間（10aあたり）'!G11*2.5</f>
        <v>0</v>
      </c>
      <c r="H11" s="595">
        <f>'５－１作業時間（10aあたり）'!H11*2.5</f>
        <v>0</v>
      </c>
      <c r="I11" s="596">
        <f>'５－１作業時間（10aあたり）'!I11*2.5</f>
        <v>0</v>
      </c>
      <c r="J11" s="594">
        <f>'５－１作業時間（10aあたり）'!J11*2.5</f>
        <v>0</v>
      </c>
      <c r="K11" s="595">
        <f>'５－１作業時間（10aあたり）'!K11*2.5</f>
        <v>12.5</v>
      </c>
      <c r="L11" s="596">
        <f>'５－１作業時間（10aあたり）'!L11*2.5</f>
        <v>12.5</v>
      </c>
      <c r="M11" s="594">
        <f>'５－１作業時間（10aあたり）'!M11*2.5</f>
        <v>12.5</v>
      </c>
      <c r="N11" s="595">
        <f>'５－１作業時間（10aあたり）'!N11*2.5</f>
        <v>12.5</v>
      </c>
      <c r="O11" s="596">
        <f>'５－１作業時間（10aあたり）'!O11*2.5</f>
        <v>12.5</v>
      </c>
      <c r="P11" s="594">
        <f>'５－１作業時間（10aあたり）'!P11*2.5</f>
        <v>12.5</v>
      </c>
      <c r="Q11" s="595">
        <f>'５－１作業時間（10aあたり）'!Q11*2.5</f>
        <v>12.5</v>
      </c>
      <c r="R11" s="596">
        <f>'５－１作業時間（10aあたり）'!R11*2.5</f>
        <v>12.5</v>
      </c>
      <c r="S11" s="594">
        <f>'５－１作業時間（10aあたり）'!S11*2.5</f>
        <v>12.5</v>
      </c>
      <c r="T11" s="595">
        <f>'５－１作業時間（10aあたり）'!T11*2.5</f>
        <v>12.5</v>
      </c>
      <c r="U11" s="596">
        <f>'５－１作業時間（10aあたり）'!U11*2.5</f>
        <v>0</v>
      </c>
      <c r="V11" s="594">
        <f>'５－１作業時間（10aあたり）'!V11*2.5</f>
        <v>0</v>
      </c>
      <c r="W11" s="595">
        <f>'５－１作業時間（10aあたり）'!W11*2.5</f>
        <v>0</v>
      </c>
      <c r="X11" s="596">
        <f>'５－１作業時間（10aあたり）'!X11*2.5</f>
        <v>0</v>
      </c>
      <c r="Y11" s="594">
        <f>'５－１作業時間（10aあたり）'!Y11*2.5</f>
        <v>0</v>
      </c>
      <c r="Z11" s="595">
        <f>'５－１作業時間（10aあたり）'!Z11*2.5</f>
        <v>0</v>
      </c>
      <c r="AA11" s="596">
        <f>'５－１作業時間（10aあたり）'!AA11*2.5</f>
        <v>0</v>
      </c>
      <c r="AB11" s="594">
        <f>'５－１作業時間（10aあたり）'!AB11*2.5</f>
        <v>0</v>
      </c>
      <c r="AC11" s="595">
        <f>'５－１作業時間（10aあたり）'!AC11*2.5</f>
        <v>0</v>
      </c>
      <c r="AD11" s="596">
        <f>'５－１作業時間（10aあたり）'!AD11*2.5</f>
        <v>0</v>
      </c>
      <c r="AE11" s="594">
        <f>'５－１作業時間（10aあたり）'!AE11*2.5</f>
        <v>0</v>
      </c>
      <c r="AF11" s="595">
        <f>'５－１作業時間（10aあたり）'!AF11*2.5</f>
        <v>0</v>
      </c>
      <c r="AG11" s="596">
        <f>'５－１作業時間（10aあたり）'!AG11*2.5</f>
        <v>0</v>
      </c>
      <c r="AH11" s="594">
        <f>'５－１作業時間（10aあたり）'!AH11*2.5</f>
        <v>0</v>
      </c>
      <c r="AI11" s="595">
        <f>'５－１作業時間（10aあたり）'!AI11*2.5</f>
        <v>0</v>
      </c>
      <c r="AJ11" s="596">
        <f>'５－１作業時間（10aあたり）'!AJ11*2.5</f>
        <v>0</v>
      </c>
      <c r="AK11" s="594">
        <f>'５－１作業時間（10aあたり）'!AK11*2.5</f>
        <v>0</v>
      </c>
      <c r="AL11" s="595">
        <f>'５－１作業時間（10aあたり）'!AL11*2.5</f>
        <v>0</v>
      </c>
      <c r="AM11" s="596">
        <f>'５－１作業時間（10aあたり）'!AM11*2.5</f>
        <v>0</v>
      </c>
      <c r="AN11" s="58">
        <f t="shared" si="0"/>
        <v>125</v>
      </c>
    </row>
    <row r="12" spans="2:63" ht="20.100000000000001" customHeight="1" x14ac:dyDescent="0.15">
      <c r="B12" s="817" t="s">
        <v>258</v>
      </c>
      <c r="C12" s="818"/>
      <c r="D12" s="594">
        <f>'５－１作業時間（10aあたり）'!D12*2.5</f>
        <v>0</v>
      </c>
      <c r="E12" s="595">
        <f>'５－１作業時間（10aあたり）'!E12*2.5</f>
        <v>0</v>
      </c>
      <c r="F12" s="596">
        <f>'５－１作業時間（10aあたり）'!F12*2.5</f>
        <v>0</v>
      </c>
      <c r="G12" s="594">
        <f>'５－１作業時間（10aあたり）'!G12*2.5</f>
        <v>0</v>
      </c>
      <c r="H12" s="595">
        <f>'５－１作業時間（10aあたり）'!H12*2.5</f>
        <v>0</v>
      </c>
      <c r="I12" s="596">
        <f>'５－１作業時間（10aあたり）'!I12*2.5</f>
        <v>0</v>
      </c>
      <c r="J12" s="594">
        <f>'５－１作業時間（10aあたり）'!J12*2.5</f>
        <v>0</v>
      </c>
      <c r="K12" s="595">
        <f>'５－１作業時間（10aあたり）'!K12*2.5</f>
        <v>0</v>
      </c>
      <c r="L12" s="596">
        <f>'５－１作業時間（10aあたり）'!L12*2.5</f>
        <v>5</v>
      </c>
      <c r="M12" s="594">
        <f>'５－１作業時間（10aあたり）'!M12*2.5</f>
        <v>7.5</v>
      </c>
      <c r="N12" s="595">
        <f>'５－１作業時間（10aあたり）'!N12*2.5</f>
        <v>7.5</v>
      </c>
      <c r="O12" s="596">
        <f>'５－１作業時間（10aあたり）'!O12*2.5</f>
        <v>7.5</v>
      </c>
      <c r="P12" s="594">
        <f>'５－１作業時間（10aあたり）'!P12*2.5</f>
        <v>7.5</v>
      </c>
      <c r="Q12" s="595">
        <f>'５－１作業時間（10aあたり）'!Q12*2.5</f>
        <v>7.5</v>
      </c>
      <c r="R12" s="596">
        <f>'５－１作業時間（10aあたり）'!R12*2.5</f>
        <v>7.5</v>
      </c>
      <c r="S12" s="594">
        <f>'５－１作業時間（10aあたり）'!S12*2.5</f>
        <v>5</v>
      </c>
      <c r="T12" s="595">
        <f>'５－１作業時間（10aあたり）'!T12*2.5</f>
        <v>5</v>
      </c>
      <c r="U12" s="596">
        <f>'５－１作業時間（10aあたり）'!U12*2.5</f>
        <v>0</v>
      </c>
      <c r="V12" s="594">
        <f>'５－１作業時間（10aあたり）'!V12*2.5</f>
        <v>0</v>
      </c>
      <c r="W12" s="595">
        <f>'５－１作業時間（10aあたり）'!W12*2.5</f>
        <v>0</v>
      </c>
      <c r="X12" s="596">
        <f>'５－１作業時間（10aあたり）'!X12*2.5</f>
        <v>0</v>
      </c>
      <c r="Y12" s="594">
        <f>'５－１作業時間（10aあたり）'!Y12*2.5</f>
        <v>0</v>
      </c>
      <c r="Z12" s="595">
        <f>'５－１作業時間（10aあたり）'!Z12*2.5</f>
        <v>0</v>
      </c>
      <c r="AA12" s="596">
        <f>'５－１作業時間（10aあたり）'!AA12*2.5</f>
        <v>0</v>
      </c>
      <c r="AB12" s="594">
        <f>'５－１作業時間（10aあたり）'!AB12*2.5</f>
        <v>0</v>
      </c>
      <c r="AC12" s="595">
        <f>'５－１作業時間（10aあたり）'!AC12*2.5</f>
        <v>0</v>
      </c>
      <c r="AD12" s="596">
        <f>'５－１作業時間（10aあたり）'!AD12*2.5</f>
        <v>0</v>
      </c>
      <c r="AE12" s="594">
        <f>'５－１作業時間（10aあたり）'!AE12*2.5</f>
        <v>0</v>
      </c>
      <c r="AF12" s="595">
        <f>'５－１作業時間（10aあたり）'!AF12*2.5</f>
        <v>0</v>
      </c>
      <c r="AG12" s="596">
        <f>'５－１作業時間（10aあたり）'!AG12*2.5</f>
        <v>0</v>
      </c>
      <c r="AH12" s="594">
        <f>'５－１作業時間（10aあたり）'!AH12*2.5</f>
        <v>0</v>
      </c>
      <c r="AI12" s="595">
        <f>'５－１作業時間（10aあたり）'!AI12*2.5</f>
        <v>0</v>
      </c>
      <c r="AJ12" s="596">
        <f>'５－１作業時間（10aあたり）'!AJ12*2.5</f>
        <v>0</v>
      </c>
      <c r="AK12" s="594">
        <f>'５－１作業時間（10aあたり）'!AK12*2.5</f>
        <v>0</v>
      </c>
      <c r="AL12" s="595">
        <f>'５－１作業時間（10aあたり）'!AL12*2.5</f>
        <v>0</v>
      </c>
      <c r="AM12" s="596">
        <f>'５－１作業時間（10aあたり）'!AM12*2.5</f>
        <v>0</v>
      </c>
      <c r="AN12" s="58">
        <f t="shared" si="0"/>
        <v>60</v>
      </c>
    </row>
    <row r="13" spans="2:63" ht="20.100000000000001" customHeight="1" x14ac:dyDescent="0.15">
      <c r="B13" s="788" t="s">
        <v>334</v>
      </c>
      <c r="C13" s="789"/>
      <c r="D13" s="594">
        <f>'５－１作業時間（10aあたり）'!D13*2.5</f>
        <v>0</v>
      </c>
      <c r="E13" s="595">
        <f>'５－１作業時間（10aあたり）'!E13*2.5</f>
        <v>0</v>
      </c>
      <c r="F13" s="596">
        <f>'５－１作業時間（10aあたり）'!F13*2.5</f>
        <v>0</v>
      </c>
      <c r="G13" s="594">
        <f>'５－１作業時間（10aあたり）'!G13*2.5</f>
        <v>0</v>
      </c>
      <c r="H13" s="595">
        <f>'５－１作業時間（10aあたり）'!H13*2.5</f>
        <v>0</v>
      </c>
      <c r="I13" s="596">
        <f>'５－１作業時間（10aあたり）'!I13*2.5</f>
        <v>0</v>
      </c>
      <c r="J13" s="594">
        <f>'５－１作業時間（10aあたり）'!J13*2.5</f>
        <v>0</v>
      </c>
      <c r="K13" s="595">
        <f>'５－１作業時間（10aあたり）'!K13*2.5</f>
        <v>0</v>
      </c>
      <c r="L13" s="596">
        <f>'５－１作業時間（10aあたり）'!L13*2.5</f>
        <v>0</v>
      </c>
      <c r="M13" s="594">
        <f>'５－１作業時間（10aあたり）'!M13*2.5</f>
        <v>0</v>
      </c>
      <c r="N13" s="595">
        <f>'５－１作業時間（10aあたり）'!N13*2.5</f>
        <v>2.5</v>
      </c>
      <c r="O13" s="596">
        <f>'５－１作業時間（10aあたり）'!O13*2.5</f>
        <v>2.5</v>
      </c>
      <c r="P13" s="594">
        <f>'５－１作業時間（10aあたり）'!P13*2.5</f>
        <v>2.5</v>
      </c>
      <c r="Q13" s="595">
        <f>'５－１作業時間（10aあたり）'!Q13*2.5</f>
        <v>2.5</v>
      </c>
      <c r="R13" s="596">
        <f>'５－１作業時間（10aあたり）'!R13*2.5</f>
        <v>2.5</v>
      </c>
      <c r="S13" s="594">
        <f>'５－１作業時間（10aあたり）'!S13*2.5</f>
        <v>2.5</v>
      </c>
      <c r="T13" s="595">
        <f>'５－１作業時間（10aあたり）'!T13*2.5</f>
        <v>2.5</v>
      </c>
      <c r="U13" s="596">
        <f>'５－１作業時間（10aあたり）'!U13*2.5</f>
        <v>2.5</v>
      </c>
      <c r="V13" s="594">
        <f>'５－１作業時間（10aあたり）'!V13*2.5</f>
        <v>2.5</v>
      </c>
      <c r="W13" s="595">
        <f>'５－１作業時間（10aあたり）'!W13*2.5</f>
        <v>0</v>
      </c>
      <c r="X13" s="596">
        <f>'５－１作業時間（10aあたり）'!X13*2.5</f>
        <v>0</v>
      </c>
      <c r="Y13" s="594">
        <f>'５－１作業時間（10aあたり）'!Y13*2.5</f>
        <v>0</v>
      </c>
      <c r="Z13" s="595">
        <f>'５－１作業時間（10aあたり）'!Z13*2.5</f>
        <v>0</v>
      </c>
      <c r="AA13" s="596">
        <f>'５－１作業時間（10aあたり）'!AA13*2.5</f>
        <v>0</v>
      </c>
      <c r="AB13" s="594">
        <f>'５－１作業時間（10aあたり）'!AB13*2.5</f>
        <v>0</v>
      </c>
      <c r="AC13" s="595">
        <f>'５－１作業時間（10aあたり）'!AC13*2.5</f>
        <v>0</v>
      </c>
      <c r="AD13" s="596">
        <f>'５－１作業時間（10aあたり）'!AD13*2.5</f>
        <v>0</v>
      </c>
      <c r="AE13" s="594">
        <f>'５－１作業時間（10aあたり）'!AE13*2.5</f>
        <v>0</v>
      </c>
      <c r="AF13" s="595">
        <f>'５－１作業時間（10aあたり）'!AF13*2.5</f>
        <v>0</v>
      </c>
      <c r="AG13" s="596">
        <f>'５－１作業時間（10aあたり）'!AG13*2.5</f>
        <v>0</v>
      </c>
      <c r="AH13" s="594">
        <f>'５－１作業時間（10aあたり）'!AH13*2.5</f>
        <v>0</v>
      </c>
      <c r="AI13" s="595">
        <f>'５－１作業時間（10aあたり）'!AI13*2.5</f>
        <v>0</v>
      </c>
      <c r="AJ13" s="596">
        <f>'５－１作業時間（10aあたり）'!AJ13*2.5</f>
        <v>0</v>
      </c>
      <c r="AK13" s="594">
        <f>'５－１作業時間（10aあたり）'!AK13*2.5</f>
        <v>0</v>
      </c>
      <c r="AL13" s="595">
        <f>'５－１作業時間（10aあたり）'!AL13*2.5</f>
        <v>0</v>
      </c>
      <c r="AM13" s="596">
        <f>'５－１作業時間（10aあたり）'!AM13*2.5</f>
        <v>0</v>
      </c>
      <c r="AN13" s="58">
        <f t="shared" si="0"/>
        <v>22.5</v>
      </c>
    </row>
    <row r="14" spans="2:63" ht="20.100000000000001" customHeight="1" x14ac:dyDescent="0.15">
      <c r="B14" s="817" t="s">
        <v>262</v>
      </c>
      <c r="C14" s="818"/>
      <c r="D14" s="594">
        <f>'５－１作業時間（10aあたり）'!D14*2.5</f>
        <v>0</v>
      </c>
      <c r="E14" s="595">
        <f>'５－１作業時間（10aあたり）'!E14*2.5</f>
        <v>0</v>
      </c>
      <c r="F14" s="596">
        <f>'５－１作業時間（10aあたり）'!F14*2.5</f>
        <v>0</v>
      </c>
      <c r="G14" s="594">
        <f>'５－１作業時間（10aあたり）'!G14*2.5</f>
        <v>0</v>
      </c>
      <c r="H14" s="595">
        <f>'５－１作業時間（10aあたり）'!H14*2.5</f>
        <v>0</v>
      </c>
      <c r="I14" s="596">
        <f>'５－１作業時間（10aあたり）'!I14*2.5</f>
        <v>0</v>
      </c>
      <c r="J14" s="594">
        <f>'５－１作業時間（10aあたり）'!J14*2.5</f>
        <v>0</v>
      </c>
      <c r="K14" s="595">
        <f>'５－１作業時間（10aあたり）'!K14*2.5</f>
        <v>0</v>
      </c>
      <c r="L14" s="596">
        <f>'５－１作業時間（10aあたり）'!L14*2.5</f>
        <v>0</v>
      </c>
      <c r="M14" s="594">
        <f>'５－１作業時間（10aあたり）'!M14*2.5</f>
        <v>0</v>
      </c>
      <c r="N14" s="595">
        <f>'５－１作業時間（10aあたり）'!N14*2.5</f>
        <v>5</v>
      </c>
      <c r="O14" s="596">
        <f>'５－１作業時間（10aあたり）'!O14*2.5</f>
        <v>5</v>
      </c>
      <c r="P14" s="594">
        <f>'５－１作業時間（10aあたり）'!P14*2.5</f>
        <v>5</v>
      </c>
      <c r="Q14" s="595">
        <f>'５－１作業時間（10aあたり）'!Q14*2.5</f>
        <v>5</v>
      </c>
      <c r="R14" s="596">
        <f>'５－１作業時間（10aあたり）'!R14*2.5</f>
        <v>5</v>
      </c>
      <c r="S14" s="594">
        <f>'５－１作業時間（10aあたり）'!S14*2.5</f>
        <v>5</v>
      </c>
      <c r="T14" s="595">
        <f>'５－１作業時間（10aあたり）'!T14*2.5</f>
        <v>0</v>
      </c>
      <c r="U14" s="596">
        <f>'５－１作業時間（10aあたり）'!U14*2.5</f>
        <v>0</v>
      </c>
      <c r="V14" s="594">
        <f>'５－１作業時間（10aあたり）'!V14*2.5</f>
        <v>0</v>
      </c>
      <c r="W14" s="595">
        <f>'５－１作業時間（10aあたり）'!W14*2.5</f>
        <v>0</v>
      </c>
      <c r="X14" s="596">
        <f>'５－１作業時間（10aあたり）'!X14*2.5</f>
        <v>0</v>
      </c>
      <c r="Y14" s="594">
        <f>'５－１作業時間（10aあたり）'!Y14*2.5</f>
        <v>0</v>
      </c>
      <c r="Z14" s="595">
        <f>'５－１作業時間（10aあたり）'!Z14*2.5</f>
        <v>0</v>
      </c>
      <c r="AA14" s="596">
        <f>'５－１作業時間（10aあたり）'!AA14*2.5</f>
        <v>0</v>
      </c>
      <c r="AB14" s="594">
        <f>'５－１作業時間（10aあたり）'!AB14*2.5</f>
        <v>0</v>
      </c>
      <c r="AC14" s="595">
        <f>'５－１作業時間（10aあたり）'!AC14*2.5</f>
        <v>0</v>
      </c>
      <c r="AD14" s="596">
        <f>'５－１作業時間（10aあたり）'!AD14*2.5</f>
        <v>0</v>
      </c>
      <c r="AE14" s="594">
        <f>'５－１作業時間（10aあたり）'!AE14*2.5</f>
        <v>0</v>
      </c>
      <c r="AF14" s="595">
        <f>'５－１作業時間（10aあたり）'!AF14*2.5</f>
        <v>0</v>
      </c>
      <c r="AG14" s="596">
        <f>'５－１作業時間（10aあたり）'!AG14*2.5</f>
        <v>0</v>
      </c>
      <c r="AH14" s="594">
        <f>'５－１作業時間（10aあたり）'!AH14*2.5</f>
        <v>0</v>
      </c>
      <c r="AI14" s="595">
        <f>'５－１作業時間（10aあたり）'!AI14*2.5</f>
        <v>0</v>
      </c>
      <c r="AJ14" s="596">
        <f>'５－１作業時間（10aあたり）'!AJ14*2.5</f>
        <v>0</v>
      </c>
      <c r="AK14" s="594">
        <f>'５－１作業時間（10aあたり）'!AK14*2.5</f>
        <v>0</v>
      </c>
      <c r="AL14" s="595">
        <f>'５－１作業時間（10aあたり）'!AL14*2.5</f>
        <v>0</v>
      </c>
      <c r="AM14" s="596">
        <f>'５－１作業時間（10aあたり）'!AM14*2.5</f>
        <v>0</v>
      </c>
      <c r="AN14" s="58">
        <f t="shared" si="0"/>
        <v>30</v>
      </c>
    </row>
    <row r="15" spans="2:63" ht="20.100000000000001" customHeight="1" x14ac:dyDescent="0.15">
      <c r="B15" s="817" t="s">
        <v>259</v>
      </c>
      <c r="C15" s="818"/>
      <c r="D15" s="594">
        <f>'５－１作業時間（10aあたり）'!D15*2.5</f>
        <v>0</v>
      </c>
      <c r="E15" s="595">
        <f>'５－１作業時間（10aあたり）'!E15*2.5</f>
        <v>0</v>
      </c>
      <c r="F15" s="596">
        <f>'５－１作業時間（10aあたり）'!F15*2.5</f>
        <v>0</v>
      </c>
      <c r="G15" s="594">
        <f>'５－１作業時間（10aあたり）'!G15*2.5</f>
        <v>0</v>
      </c>
      <c r="H15" s="595">
        <f>'５－１作業時間（10aあたり）'!H15*2.5</f>
        <v>0</v>
      </c>
      <c r="I15" s="596">
        <f>'５－１作業時間（10aあたり）'!I15*2.5</f>
        <v>0</v>
      </c>
      <c r="J15" s="594">
        <f>'５－１作業時間（10aあたり）'!J15*2.5</f>
        <v>0</v>
      </c>
      <c r="K15" s="595">
        <f>'５－１作業時間（10aあたり）'!K15*2.5</f>
        <v>0</v>
      </c>
      <c r="L15" s="596">
        <f>'５－１作業時間（10aあたり）'!L15*2.5</f>
        <v>0</v>
      </c>
      <c r="M15" s="594">
        <f>'５－１作業時間（10aあたり）'!M15*2.5</f>
        <v>0</v>
      </c>
      <c r="N15" s="595">
        <f>'５－１作業時間（10aあたり）'!N15*2.5</f>
        <v>0</v>
      </c>
      <c r="O15" s="596">
        <f>'５－１作業時間（10aあたり）'!O15*2.5</f>
        <v>0</v>
      </c>
      <c r="P15" s="594">
        <f>'５－１作業時間（10aあたり）'!P15*2.5</f>
        <v>0</v>
      </c>
      <c r="Q15" s="595">
        <f>'５－１作業時間（10aあたり）'!Q15*2.5</f>
        <v>0</v>
      </c>
      <c r="R15" s="596">
        <f>'５－１作業時間（10aあたり）'!R15*2.5</f>
        <v>57.5</v>
      </c>
      <c r="S15" s="594">
        <f>'５－１作業時間（10aあたり）'!S15*2.5</f>
        <v>50</v>
      </c>
      <c r="T15" s="595">
        <f>'５－１作業時間（10aあたり）'!T15*2.5</f>
        <v>50</v>
      </c>
      <c r="U15" s="596">
        <f>'５－１作業時間（10aあたり）'!U15*2.5</f>
        <v>50</v>
      </c>
      <c r="V15" s="594">
        <f>'５－１作業時間（10aあたり）'!V15*2.5</f>
        <v>50</v>
      </c>
      <c r="W15" s="595">
        <f>'５－１作業時間（10aあたり）'!W15*2.5</f>
        <v>50</v>
      </c>
      <c r="X15" s="596">
        <f>'５－１作業時間（10aあたり）'!X15*2.5</f>
        <v>0</v>
      </c>
      <c r="Y15" s="594">
        <f>'５－１作業時間（10aあたり）'!Y15*2.5</f>
        <v>0</v>
      </c>
      <c r="Z15" s="595">
        <f>'５－１作業時間（10aあたり）'!Z15*2.5</f>
        <v>0</v>
      </c>
      <c r="AA15" s="596">
        <f>'５－１作業時間（10aあたり）'!AA15*2.5</f>
        <v>0</v>
      </c>
      <c r="AB15" s="594">
        <f>'５－１作業時間（10aあたり）'!AB15*2.5</f>
        <v>0</v>
      </c>
      <c r="AC15" s="595">
        <f>'５－１作業時間（10aあたり）'!AC15*2.5</f>
        <v>0</v>
      </c>
      <c r="AD15" s="596">
        <f>'５－１作業時間（10aあたり）'!AD15*2.5</f>
        <v>0</v>
      </c>
      <c r="AE15" s="594">
        <f>'５－１作業時間（10aあたり）'!AE15*2.5</f>
        <v>0</v>
      </c>
      <c r="AF15" s="595">
        <f>'５－１作業時間（10aあたり）'!AF15*2.5</f>
        <v>0</v>
      </c>
      <c r="AG15" s="596">
        <f>'５－１作業時間（10aあたり）'!AG15*2.5</f>
        <v>0</v>
      </c>
      <c r="AH15" s="594">
        <f>'５－１作業時間（10aあたり）'!AH15*2.5</f>
        <v>0</v>
      </c>
      <c r="AI15" s="595">
        <f>'５－１作業時間（10aあたり）'!AI15*2.5</f>
        <v>0</v>
      </c>
      <c r="AJ15" s="596">
        <f>'５－１作業時間（10aあたり）'!AJ15*2.5</f>
        <v>0</v>
      </c>
      <c r="AK15" s="594">
        <f>'５－１作業時間（10aあたり）'!AK15*2.5</f>
        <v>0</v>
      </c>
      <c r="AL15" s="595">
        <f>'５－１作業時間（10aあたり）'!AL15*2.5</f>
        <v>0</v>
      </c>
      <c r="AM15" s="596">
        <f>'５－１作業時間（10aあたり）'!AM15*2.5</f>
        <v>0</v>
      </c>
      <c r="AN15" s="58">
        <f t="shared" si="0"/>
        <v>307.5</v>
      </c>
    </row>
    <row r="16" spans="2:63" ht="20.100000000000001" customHeight="1" x14ac:dyDescent="0.15">
      <c r="B16" s="817" t="s">
        <v>260</v>
      </c>
      <c r="C16" s="818"/>
      <c r="D16" s="594">
        <f>'５－１作業時間（10aあたり）'!D16*2.5</f>
        <v>0</v>
      </c>
      <c r="E16" s="595">
        <f>'５－１作業時間（10aあたり）'!E16*2.5</f>
        <v>0</v>
      </c>
      <c r="F16" s="596">
        <f>'５－１作業時間（10aあたり）'!F16*2.5</f>
        <v>0</v>
      </c>
      <c r="G16" s="594">
        <f>'５－１作業時間（10aあたり）'!G16*2.5</f>
        <v>0</v>
      </c>
      <c r="H16" s="595">
        <f>'５－１作業時間（10aあたり）'!H16*2.5</f>
        <v>0</v>
      </c>
      <c r="I16" s="596">
        <f>'５－１作業時間（10aあたり）'!I16*2.5</f>
        <v>0</v>
      </c>
      <c r="J16" s="594">
        <f>'５－１作業時間（10aあたり）'!J16*2.5</f>
        <v>0</v>
      </c>
      <c r="K16" s="595">
        <f>'５－１作業時間（10aあたり）'!K16*2.5</f>
        <v>0</v>
      </c>
      <c r="L16" s="596">
        <f>'５－１作業時間（10aあたり）'!L16*2.5</f>
        <v>0</v>
      </c>
      <c r="M16" s="594">
        <f>'５－１作業時間（10aあたり）'!M16*2.5</f>
        <v>0</v>
      </c>
      <c r="N16" s="595">
        <f>'５－１作業時間（10aあたり）'!N16*2.5</f>
        <v>0</v>
      </c>
      <c r="O16" s="596">
        <f>'５－１作業時間（10aあたり）'!O16*2.5</f>
        <v>0</v>
      </c>
      <c r="P16" s="594">
        <f>'５－１作業時間（10aあたり）'!P16*2.5</f>
        <v>0</v>
      </c>
      <c r="Q16" s="595">
        <f>'５－１作業時間（10aあたり）'!Q16*2.5</f>
        <v>0</v>
      </c>
      <c r="R16" s="596">
        <f>'５－１作業時間（10aあたり）'!R16*2.5</f>
        <v>60</v>
      </c>
      <c r="S16" s="594">
        <f>'５－１作業時間（10aあたり）'!S16*2.5</f>
        <v>52.5</v>
      </c>
      <c r="T16" s="595">
        <f>'５－１作業時間（10aあたり）'!T16*2.5</f>
        <v>52.5</v>
      </c>
      <c r="U16" s="596">
        <f>'５－１作業時間（10aあたり）'!U16*2.5</f>
        <v>52.5</v>
      </c>
      <c r="V16" s="594">
        <f>'５－１作業時間（10aあたり）'!V16*2.5</f>
        <v>52.5</v>
      </c>
      <c r="W16" s="595">
        <f>'５－１作業時間（10aあたり）'!W16*2.5</f>
        <v>52.5</v>
      </c>
      <c r="X16" s="596">
        <f>'５－１作業時間（10aあたり）'!X16*2.5</f>
        <v>0</v>
      </c>
      <c r="Y16" s="594">
        <f>'５－１作業時間（10aあたり）'!Y16*2.5</f>
        <v>0</v>
      </c>
      <c r="Z16" s="595">
        <f>'５－１作業時間（10aあたり）'!Z16*2.5</f>
        <v>0</v>
      </c>
      <c r="AA16" s="596">
        <f>'５－１作業時間（10aあたり）'!AA16*2.5</f>
        <v>0</v>
      </c>
      <c r="AB16" s="594">
        <f>'５－１作業時間（10aあたり）'!AB16*2.5</f>
        <v>0</v>
      </c>
      <c r="AC16" s="595">
        <f>'５－１作業時間（10aあたり）'!AC16*2.5</f>
        <v>0</v>
      </c>
      <c r="AD16" s="596">
        <f>'５－１作業時間（10aあたり）'!AD16*2.5</f>
        <v>0</v>
      </c>
      <c r="AE16" s="594">
        <f>'５－１作業時間（10aあたり）'!AE16*2.5</f>
        <v>0</v>
      </c>
      <c r="AF16" s="595">
        <f>'５－１作業時間（10aあたり）'!AF16*2.5</f>
        <v>0</v>
      </c>
      <c r="AG16" s="596">
        <f>'５－１作業時間（10aあたり）'!AG16*2.5</f>
        <v>0</v>
      </c>
      <c r="AH16" s="594">
        <f>'５－１作業時間（10aあたり）'!AH16*2.5</f>
        <v>0</v>
      </c>
      <c r="AI16" s="595">
        <f>'５－１作業時間（10aあたり）'!AI16*2.5</f>
        <v>0</v>
      </c>
      <c r="AJ16" s="596">
        <f>'５－１作業時間（10aあたり）'!AJ16*2.5</f>
        <v>0</v>
      </c>
      <c r="AK16" s="594">
        <f>'５－１作業時間（10aあたり）'!AK16*2.5</f>
        <v>0</v>
      </c>
      <c r="AL16" s="595">
        <f>'５－１作業時間（10aあたり）'!AL16*2.5</f>
        <v>0</v>
      </c>
      <c r="AM16" s="596">
        <f>'５－１作業時間（10aあたり）'!AM16*2.5</f>
        <v>0</v>
      </c>
      <c r="AN16" s="58">
        <f t="shared" si="0"/>
        <v>322.5</v>
      </c>
    </row>
    <row r="17" spans="2:63" ht="20.100000000000001" customHeight="1" x14ac:dyDescent="0.15">
      <c r="B17" s="819" t="s">
        <v>93</v>
      </c>
      <c r="C17" s="820"/>
      <c r="D17" s="594">
        <f t="shared" ref="D17:AM17" si="1">SUM(D9:D16)</f>
        <v>0</v>
      </c>
      <c r="E17" s="59">
        <f t="shared" si="1"/>
        <v>0</v>
      </c>
      <c r="F17" s="596">
        <f t="shared" si="1"/>
        <v>0</v>
      </c>
      <c r="G17" s="594">
        <f t="shared" si="1"/>
        <v>0</v>
      </c>
      <c r="H17" s="59">
        <f t="shared" si="1"/>
        <v>0</v>
      </c>
      <c r="I17" s="596">
        <f t="shared" si="1"/>
        <v>0</v>
      </c>
      <c r="J17" s="594">
        <f t="shared" si="1"/>
        <v>0</v>
      </c>
      <c r="K17" s="59">
        <f t="shared" si="1"/>
        <v>30</v>
      </c>
      <c r="L17" s="596">
        <f t="shared" si="1"/>
        <v>17.5</v>
      </c>
      <c r="M17" s="594">
        <f t="shared" si="1"/>
        <v>20</v>
      </c>
      <c r="N17" s="59">
        <f t="shared" si="1"/>
        <v>27.5</v>
      </c>
      <c r="O17" s="596">
        <f t="shared" si="1"/>
        <v>27.5</v>
      </c>
      <c r="P17" s="594">
        <f t="shared" si="1"/>
        <v>45</v>
      </c>
      <c r="Q17" s="59">
        <f t="shared" si="1"/>
        <v>27.5</v>
      </c>
      <c r="R17" s="596">
        <f t="shared" si="1"/>
        <v>145</v>
      </c>
      <c r="S17" s="594">
        <f t="shared" si="1"/>
        <v>127.5</v>
      </c>
      <c r="T17" s="59">
        <f t="shared" si="1"/>
        <v>122.5</v>
      </c>
      <c r="U17" s="596">
        <f t="shared" si="1"/>
        <v>105</v>
      </c>
      <c r="V17" s="594">
        <f t="shared" si="1"/>
        <v>105</v>
      </c>
      <c r="W17" s="59">
        <f t="shared" si="1"/>
        <v>102.5</v>
      </c>
      <c r="X17" s="596">
        <f t="shared" si="1"/>
        <v>0</v>
      </c>
      <c r="Y17" s="594">
        <f t="shared" si="1"/>
        <v>0</v>
      </c>
      <c r="Z17" s="59">
        <f t="shared" si="1"/>
        <v>0</v>
      </c>
      <c r="AA17" s="596">
        <f t="shared" si="1"/>
        <v>0</v>
      </c>
      <c r="AB17" s="594">
        <f t="shared" si="1"/>
        <v>0</v>
      </c>
      <c r="AC17" s="59">
        <f t="shared" si="1"/>
        <v>0</v>
      </c>
      <c r="AD17" s="596">
        <f t="shared" si="1"/>
        <v>0</v>
      </c>
      <c r="AE17" s="594">
        <f t="shared" si="1"/>
        <v>0</v>
      </c>
      <c r="AF17" s="59">
        <f t="shared" si="1"/>
        <v>0</v>
      </c>
      <c r="AG17" s="596">
        <f t="shared" si="1"/>
        <v>0</v>
      </c>
      <c r="AH17" s="594">
        <f t="shared" si="1"/>
        <v>0</v>
      </c>
      <c r="AI17" s="59">
        <f t="shared" si="1"/>
        <v>0</v>
      </c>
      <c r="AJ17" s="596">
        <f t="shared" si="1"/>
        <v>0</v>
      </c>
      <c r="AK17" s="594">
        <f t="shared" si="1"/>
        <v>0</v>
      </c>
      <c r="AL17" s="59">
        <f t="shared" si="1"/>
        <v>0</v>
      </c>
      <c r="AM17" s="596">
        <f t="shared" si="1"/>
        <v>0</v>
      </c>
      <c r="AN17" s="58">
        <f t="shared" si="0"/>
        <v>902.5</v>
      </c>
    </row>
    <row r="18" spans="2:63" ht="20.100000000000001" customHeight="1" thickBot="1" x14ac:dyDescent="0.2">
      <c r="B18" s="802" t="s">
        <v>94</v>
      </c>
      <c r="C18" s="803"/>
      <c r="D18" s="60"/>
      <c r="E18" s="61">
        <f>SUM(D17:F17)</f>
        <v>0</v>
      </c>
      <c r="F18" s="61"/>
      <c r="G18" s="60"/>
      <c r="H18" s="61">
        <f>SUM(G17:I17)</f>
        <v>0</v>
      </c>
      <c r="I18" s="61"/>
      <c r="J18" s="60"/>
      <c r="K18" s="61">
        <f>SUM(J17:L17)</f>
        <v>47.5</v>
      </c>
      <c r="L18" s="61"/>
      <c r="M18" s="60"/>
      <c r="N18" s="61">
        <f>SUM(M17:O17)</f>
        <v>75</v>
      </c>
      <c r="O18" s="61"/>
      <c r="P18" s="60"/>
      <c r="Q18" s="61">
        <f>SUM(P17:R17)</f>
        <v>217.5</v>
      </c>
      <c r="R18" s="61"/>
      <c r="S18" s="60"/>
      <c r="T18" s="61">
        <f>SUM(S17:U17)</f>
        <v>355</v>
      </c>
      <c r="U18" s="61"/>
      <c r="V18" s="60"/>
      <c r="W18" s="61">
        <f>SUM(V17:X17)</f>
        <v>207.5</v>
      </c>
      <c r="X18" s="61"/>
      <c r="Y18" s="60"/>
      <c r="Z18" s="61">
        <f>SUM(Y17:AA17)</f>
        <v>0</v>
      </c>
      <c r="AA18" s="61"/>
      <c r="AB18" s="60"/>
      <c r="AC18" s="61">
        <f>SUM(AB17:AD17)</f>
        <v>0</v>
      </c>
      <c r="AD18" s="61"/>
      <c r="AE18" s="60"/>
      <c r="AF18" s="61">
        <f>SUM(AE17:AG17)</f>
        <v>0</v>
      </c>
      <c r="AG18" s="61"/>
      <c r="AH18" s="60"/>
      <c r="AI18" s="61">
        <f>SUM(AH17:AJ17)</f>
        <v>0</v>
      </c>
      <c r="AJ18" s="61"/>
      <c r="AK18" s="60"/>
      <c r="AL18" s="61">
        <f>SUM(AK17:AM17)</f>
        <v>0</v>
      </c>
      <c r="AM18" s="61"/>
      <c r="AN18" s="62">
        <f>SUM(AN9:AN16)</f>
        <v>908.5</v>
      </c>
    </row>
    <row r="19" spans="2:63" ht="20.100000000000001" customHeight="1" x14ac:dyDescent="0.15">
      <c r="B19" s="300"/>
      <c r="C19" s="300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</row>
    <row r="20" spans="2:63" ht="24.95" customHeight="1" thickBot="1" x14ac:dyDescent="0.2">
      <c r="B20" s="2" t="s">
        <v>360</v>
      </c>
      <c r="C20" s="2"/>
      <c r="D20" s="5"/>
      <c r="E20" s="5"/>
      <c r="F20" s="5"/>
      <c r="G20" s="5"/>
      <c r="H20" s="5"/>
      <c r="I20" s="5"/>
      <c r="J20" s="5"/>
      <c r="K20" s="5"/>
      <c r="L20" s="301"/>
      <c r="M20" s="299"/>
      <c r="N20" s="302"/>
      <c r="O20" s="301"/>
      <c r="P20" s="299"/>
      <c r="Q20" s="5"/>
      <c r="R20" s="5"/>
      <c r="S20" s="5"/>
      <c r="T20" s="5"/>
      <c r="U20" s="5"/>
      <c r="V20" s="5"/>
      <c r="W20" s="31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</row>
    <row r="21" spans="2:63" ht="20.100000000000001" customHeight="1" x14ac:dyDescent="0.15">
      <c r="B21" s="823" t="s">
        <v>91</v>
      </c>
      <c r="C21" s="824"/>
      <c r="D21" s="814">
        <v>1</v>
      </c>
      <c r="E21" s="815"/>
      <c r="F21" s="816"/>
      <c r="G21" s="814">
        <v>2</v>
      </c>
      <c r="H21" s="815"/>
      <c r="I21" s="816"/>
      <c r="J21" s="814">
        <v>3</v>
      </c>
      <c r="K21" s="815"/>
      <c r="L21" s="816"/>
      <c r="M21" s="814">
        <v>4</v>
      </c>
      <c r="N21" s="815"/>
      <c r="O21" s="816"/>
      <c r="P21" s="814">
        <v>5</v>
      </c>
      <c r="Q21" s="815"/>
      <c r="R21" s="816"/>
      <c r="S21" s="814">
        <v>6</v>
      </c>
      <c r="T21" s="815"/>
      <c r="U21" s="816"/>
      <c r="V21" s="814">
        <v>7</v>
      </c>
      <c r="W21" s="815"/>
      <c r="X21" s="816"/>
      <c r="Y21" s="814">
        <v>8</v>
      </c>
      <c r="Z21" s="815"/>
      <c r="AA21" s="816"/>
      <c r="AB21" s="814">
        <v>9</v>
      </c>
      <c r="AC21" s="815"/>
      <c r="AD21" s="816"/>
      <c r="AE21" s="814">
        <v>10</v>
      </c>
      <c r="AF21" s="815"/>
      <c r="AG21" s="816"/>
      <c r="AH21" s="814">
        <v>11</v>
      </c>
      <c r="AI21" s="815"/>
      <c r="AJ21" s="816"/>
      <c r="AK21" s="814">
        <v>12</v>
      </c>
      <c r="AL21" s="815"/>
      <c r="AM21" s="816"/>
      <c r="AN21" s="821" t="s">
        <v>29</v>
      </c>
    </row>
    <row r="22" spans="2:63" ht="20.100000000000001" customHeight="1" x14ac:dyDescent="0.15">
      <c r="B22" s="808"/>
      <c r="C22" s="809"/>
      <c r="D22" s="48" t="s">
        <v>30</v>
      </c>
      <c r="E22" s="49" t="s">
        <v>31</v>
      </c>
      <c r="F22" s="50" t="s">
        <v>32</v>
      </c>
      <c r="G22" s="48" t="s">
        <v>30</v>
      </c>
      <c r="H22" s="50" t="s">
        <v>31</v>
      </c>
      <c r="I22" s="50" t="s">
        <v>32</v>
      </c>
      <c r="J22" s="48" t="s">
        <v>30</v>
      </c>
      <c r="K22" s="50" t="s">
        <v>31</v>
      </c>
      <c r="L22" s="50" t="s">
        <v>32</v>
      </c>
      <c r="M22" s="48" t="s">
        <v>30</v>
      </c>
      <c r="N22" s="50" t="s">
        <v>31</v>
      </c>
      <c r="O22" s="50" t="s">
        <v>32</v>
      </c>
      <c r="P22" s="48" t="s">
        <v>30</v>
      </c>
      <c r="Q22" s="50" t="s">
        <v>31</v>
      </c>
      <c r="R22" s="50" t="s">
        <v>32</v>
      </c>
      <c r="S22" s="48" t="s">
        <v>30</v>
      </c>
      <c r="T22" s="51" t="s">
        <v>31</v>
      </c>
      <c r="U22" s="51" t="s">
        <v>32</v>
      </c>
      <c r="V22" s="48" t="s">
        <v>30</v>
      </c>
      <c r="W22" s="50" t="s">
        <v>31</v>
      </c>
      <c r="X22" s="50" t="s">
        <v>32</v>
      </c>
      <c r="Y22" s="48" t="s">
        <v>30</v>
      </c>
      <c r="Z22" s="50" t="s">
        <v>31</v>
      </c>
      <c r="AA22" s="50" t="s">
        <v>32</v>
      </c>
      <c r="AB22" s="48" t="s">
        <v>30</v>
      </c>
      <c r="AC22" s="50" t="s">
        <v>31</v>
      </c>
      <c r="AD22" s="50" t="s">
        <v>32</v>
      </c>
      <c r="AE22" s="48" t="s">
        <v>30</v>
      </c>
      <c r="AF22" s="50" t="s">
        <v>31</v>
      </c>
      <c r="AG22" s="50" t="s">
        <v>32</v>
      </c>
      <c r="AH22" s="48" t="s">
        <v>30</v>
      </c>
      <c r="AI22" s="50" t="s">
        <v>31</v>
      </c>
      <c r="AJ22" s="50" t="s">
        <v>32</v>
      </c>
      <c r="AK22" s="48" t="s">
        <v>30</v>
      </c>
      <c r="AL22" s="50" t="s">
        <v>31</v>
      </c>
      <c r="AM22" s="50" t="s">
        <v>32</v>
      </c>
      <c r="AN22" s="822"/>
    </row>
    <row r="23" spans="2:63" ht="20.100000000000001" customHeight="1" x14ac:dyDescent="0.15">
      <c r="B23" s="804" t="s">
        <v>92</v>
      </c>
      <c r="C23" s="805"/>
      <c r="D23" s="52"/>
      <c r="E23" s="5"/>
      <c r="F23" s="5"/>
      <c r="G23" s="5"/>
      <c r="H23" s="5"/>
      <c r="I23" s="5"/>
      <c r="J23" s="5"/>
      <c r="K23" s="5"/>
      <c r="L23" s="5"/>
      <c r="M23" s="5"/>
      <c r="N23" s="5"/>
      <c r="O23" s="31"/>
      <c r="P23" s="31"/>
      <c r="Q23" s="5"/>
      <c r="R23" s="5"/>
      <c r="S23" s="5"/>
      <c r="T23" s="5"/>
      <c r="U23" s="300" t="s">
        <v>414</v>
      </c>
      <c r="V23" s="300"/>
      <c r="W23" s="300"/>
      <c r="X23" s="300" t="s">
        <v>414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3"/>
    </row>
    <row r="24" spans="2:63" ht="20.100000000000001" customHeight="1" x14ac:dyDescent="0.15">
      <c r="B24" s="806"/>
      <c r="C24" s="807"/>
      <c r="D24" s="52"/>
      <c r="E24" s="5"/>
      <c r="F24" s="5"/>
      <c r="G24" s="5"/>
      <c r="H24" s="5"/>
      <c r="I24" s="5"/>
      <c r="J24" s="5"/>
      <c r="K24" s="5"/>
      <c r="L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3"/>
    </row>
    <row r="25" spans="2:63" ht="20.100000000000001" customHeight="1" x14ac:dyDescent="0.15">
      <c r="B25" s="808"/>
      <c r="C25" s="809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6"/>
    </row>
    <row r="26" spans="2:63" ht="20.100000000000001" customHeight="1" x14ac:dyDescent="0.15">
      <c r="B26" s="810" t="s">
        <v>255</v>
      </c>
      <c r="C26" s="811"/>
      <c r="D26" s="592">
        <f>'５－１作業時間（10aあたり）'!D26*3</f>
        <v>0</v>
      </c>
      <c r="E26" s="59">
        <f>'５－１作業時間（10aあたり）'!E26*3</f>
        <v>0</v>
      </c>
      <c r="F26" s="593">
        <f>'５－１作業時間（10aあたり）'!F26*3</f>
        <v>0</v>
      </c>
      <c r="G26" s="592">
        <f>'５－１作業時間（10aあたり）'!G26*3</f>
        <v>0</v>
      </c>
      <c r="H26" s="59">
        <f>'５－１作業時間（10aあたり）'!H26*3</f>
        <v>0</v>
      </c>
      <c r="I26" s="593">
        <f>'５－１作業時間（10aあたり）'!I26*3</f>
        <v>0</v>
      </c>
      <c r="J26" s="592">
        <f>'５－１作業時間（10aあたり）'!J26*3</f>
        <v>0</v>
      </c>
      <c r="K26" s="59">
        <f>'５－１作業時間（10aあたり）'!K26*3</f>
        <v>0</v>
      </c>
      <c r="L26" s="593">
        <f>'５－１作業時間（10aあたり）'!L26*3</f>
        <v>0</v>
      </c>
      <c r="M26" s="592">
        <f>'５－１作業時間（10aあたり）'!M26*3</f>
        <v>0</v>
      </c>
      <c r="N26" s="59">
        <f>'５－１作業時間（10aあたり）'!N26*3</f>
        <v>0</v>
      </c>
      <c r="O26" s="593">
        <f>'５－１作業時間（10aあたり）'!O26*3</f>
        <v>0</v>
      </c>
      <c r="P26" s="592">
        <f>'５－１作業時間（10aあたり）'!P26*3</f>
        <v>0</v>
      </c>
      <c r="Q26" s="59">
        <f>'５－１作業時間（10aあたり）'!Q26*3</f>
        <v>0</v>
      </c>
      <c r="R26" s="593">
        <f>'５－１作業時間（10aあたり）'!R26*3</f>
        <v>0</v>
      </c>
      <c r="S26" s="592">
        <f>'５－１作業時間（10aあたり）'!S26*3</f>
        <v>0</v>
      </c>
      <c r="T26" s="59">
        <f>'５－１作業時間（10aあたり）'!T26*3</f>
        <v>36</v>
      </c>
      <c r="U26" s="593">
        <f>'５－１作業時間（10aあたり）'!U26*3</f>
        <v>0</v>
      </c>
      <c r="V26" s="592">
        <f>'５－１作業時間（10aあたり）'!V26*3</f>
        <v>0</v>
      </c>
      <c r="W26" s="59">
        <f>'５－１作業時間（10aあたり）'!W26*3</f>
        <v>0</v>
      </c>
      <c r="X26" s="593">
        <f>'５－１作業時間（10aあたり）'!X26*3</f>
        <v>0</v>
      </c>
      <c r="Y26" s="592">
        <f>'５－１作業時間（10aあたり）'!Y26*3</f>
        <v>0</v>
      </c>
      <c r="Z26" s="59">
        <f>'５－１作業時間（10aあたり）'!Z26*3</f>
        <v>0</v>
      </c>
      <c r="AA26" s="593">
        <f>'５－１作業時間（10aあたり）'!AA26*3</f>
        <v>0</v>
      </c>
      <c r="AB26" s="592">
        <f>'５－１作業時間（10aあたり）'!AB26*3</f>
        <v>0</v>
      </c>
      <c r="AC26" s="59">
        <f>'５－１作業時間（10aあたり）'!AC26*3</f>
        <v>0</v>
      </c>
      <c r="AD26" s="593">
        <f>'５－１作業時間（10aあたり）'!AD26*3</f>
        <v>0</v>
      </c>
      <c r="AE26" s="592">
        <f>'５－１作業時間（10aあたり）'!AE26*3</f>
        <v>0</v>
      </c>
      <c r="AF26" s="59">
        <f>'５－１作業時間（10aあたり）'!AF26*3</f>
        <v>0</v>
      </c>
      <c r="AG26" s="593">
        <f>'５－１作業時間（10aあたり）'!AG26*3</f>
        <v>0</v>
      </c>
      <c r="AH26" s="592">
        <f>'５－１作業時間（10aあたり）'!AH26*3</f>
        <v>0</v>
      </c>
      <c r="AI26" s="59">
        <f>'５－１作業時間（10aあたり）'!AI26*3</f>
        <v>0</v>
      </c>
      <c r="AJ26" s="593">
        <f>'５－１作業時間（10aあたり）'!AJ26*3</f>
        <v>0</v>
      </c>
      <c r="AK26" s="592">
        <f>'５－１作業時間（10aあたり）'!AK26*3</f>
        <v>0</v>
      </c>
      <c r="AL26" s="59">
        <f>'５－１作業時間（10aあたり）'!AL26*3</f>
        <v>0</v>
      </c>
      <c r="AM26" s="593">
        <f>'５－１作業時間（10aあたり）'!AM26*3</f>
        <v>0</v>
      </c>
      <c r="AN26" s="58">
        <f>SUM(D26:AM26)</f>
        <v>36</v>
      </c>
    </row>
    <row r="27" spans="2:63" ht="20.100000000000001" customHeight="1" x14ac:dyDescent="0.15">
      <c r="B27" s="810" t="s">
        <v>256</v>
      </c>
      <c r="C27" s="811"/>
      <c r="D27" s="594">
        <f>'５－１作業時間（10aあたり）'!D27*3</f>
        <v>0</v>
      </c>
      <c r="E27" s="595">
        <f>'５－１作業時間（10aあたり）'!E27*3</f>
        <v>0</v>
      </c>
      <c r="F27" s="596">
        <f>'５－１作業時間（10aあたり）'!F27*3</f>
        <v>0</v>
      </c>
      <c r="G27" s="594">
        <f>'５－１作業時間（10aあたり）'!G27*3</f>
        <v>0</v>
      </c>
      <c r="H27" s="595">
        <f>'５－１作業時間（10aあたり）'!H27*3</f>
        <v>0</v>
      </c>
      <c r="I27" s="596">
        <f>'５－１作業時間（10aあたり）'!I27*3</f>
        <v>0</v>
      </c>
      <c r="J27" s="594">
        <f>'５－１作業時間（10aあたり）'!J27*3</f>
        <v>0</v>
      </c>
      <c r="K27" s="595">
        <f>'５－１作業時間（10aあたり）'!K27*3</f>
        <v>0</v>
      </c>
      <c r="L27" s="596">
        <f>'５－１作業時間（10aあたり）'!L27*3</f>
        <v>0</v>
      </c>
      <c r="M27" s="594">
        <f>'５－１作業時間（10aあたり）'!M27*3</f>
        <v>0</v>
      </c>
      <c r="N27" s="595">
        <f>'５－１作業時間（10aあたり）'!N27*3</f>
        <v>0</v>
      </c>
      <c r="O27" s="596">
        <f>'５－１作業時間（10aあたり）'!O27*3</f>
        <v>0</v>
      </c>
      <c r="P27" s="594">
        <f>'５－１作業時間（10aあたり）'!P27*3</f>
        <v>0</v>
      </c>
      <c r="Q27" s="595">
        <f>'５－１作業時間（10aあたり）'!Q27*3</f>
        <v>0</v>
      </c>
      <c r="R27" s="596">
        <f>'５－１作業時間（10aあたり）'!R27*3</f>
        <v>0</v>
      </c>
      <c r="S27" s="594">
        <f>'５－１作業時間（10aあたり）'!S27*3</f>
        <v>0</v>
      </c>
      <c r="T27" s="595">
        <f>'５－１作業時間（10aあたり）'!T27*3</f>
        <v>6</v>
      </c>
      <c r="U27" s="596">
        <f>'５－１作業時間（10aあたり）'!U27*3</f>
        <v>0</v>
      </c>
      <c r="V27" s="594">
        <f>'５－１作業時間（10aあたり）'!V27*3</f>
        <v>0</v>
      </c>
      <c r="W27" s="595">
        <f>'５－１作業時間（10aあたり）'!W27*3</f>
        <v>0</v>
      </c>
      <c r="X27" s="596">
        <f>'５－１作業時間（10aあたり）'!X27*3</f>
        <v>0</v>
      </c>
      <c r="Y27" s="594">
        <f>'５－１作業時間（10aあたり）'!Y27*3</f>
        <v>0</v>
      </c>
      <c r="Z27" s="595">
        <f>'５－１作業時間（10aあたり）'!Z27*3</f>
        <v>0</v>
      </c>
      <c r="AA27" s="596">
        <f>'５－１作業時間（10aあたり）'!AA27*3</f>
        <v>0</v>
      </c>
      <c r="AB27" s="594">
        <f>'５－１作業時間（10aあたり）'!AB27*3</f>
        <v>0</v>
      </c>
      <c r="AC27" s="595">
        <f>'５－１作業時間（10aあたり）'!AC27*3</f>
        <v>0</v>
      </c>
      <c r="AD27" s="596">
        <f>'５－１作業時間（10aあたり）'!AD27*3</f>
        <v>0</v>
      </c>
      <c r="AE27" s="594">
        <f>'５－１作業時間（10aあたり）'!AE27*3</f>
        <v>0</v>
      </c>
      <c r="AF27" s="595">
        <f>'５－１作業時間（10aあたり）'!AF27*3</f>
        <v>0</v>
      </c>
      <c r="AG27" s="596">
        <f>'５－１作業時間（10aあたり）'!AG27*3</f>
        <v>0</v>
      </c>
      <c r="AH27" s="594">
        <f>'５－１作業時間（10aあたり）'!AH27*3</f>
        <v>0</v>
      </c>
      <c r="AI27" s="595">
        <f>'５－１作業時間（10aあたり）'!AI27*3</f>
        <v>0</v>
      </c>
      <c r="AJ27" s="596">
        <f>'５－１作業時間（10aあたり）'!AJ27*3</f>
        <v>0</v>
      </c>
      <c r="AK27" s="594">
        <f>'５－１作業時間（10aあたり）'!AK27*3</f>
        <v>0</v>
      </c>
      <c r="AL27" s="595">
        <f>'５－１作業時間（10aあたり）'!AL27*3</f>
        <v>0</v>
      </c>
      <c r="AM27" s="596">
        <f>'５－１作業時間（10aあたり）'!AM27*3</f>
        <v>0</v>
      </c>
      <c r="AN27" s="58">
        <f t="shared" ref="AN27:AN34" si="2">SUM(D27:AM27)</f>
        <v>6</v>
      </c>
    </row>
    <row r="28" spans="2:63" ht="20.100000000000001" customHeight="1" x14ac:dyDescent="0.15">
      <c r="B28" s="810" t="s">
        <v>257</v>
      </c>
      <c r="C28" s="811"/>
      <c r="D28" s="594">
        <f>'５－１作業時間（10aあたり）'!D28*3</f>
        <v>0</v>
      </c>
      <c r="E28" s="595">
        <f>'５－１作業時間（10aあたり）'!E28*3</f>
        <v>0</v>
      </c>
      <c r="F28" s="596">
        <f>'５－１作業時間（10aあたり）'!F28*3</f>
        <v>0</v>
      </c>
      <c r="G28" s="594">
        <f>'５－１作業時間（10aあたり）'!G28*3</f>
        <v>0</v>
      </c>
      <c r="H28" s="595">
        <f>'５－１作業時間（10aあたり）'!H28*3</f>
        <v>0</v>
      </c>
      <c r="I28" s="596">
        <f>'５－１作業時間（10aあたり）'!I28*3</f>
        <v>0</v>
      </c>
      <c r="J28" s="594">
        <f>'５－１作業時間（10aあたり）'!J28*3</f>
        <v>0</v>
      </c>
      <c r="K28" s="595">
        <f>'５－１作業時間（10aあたり）'!K28*3</f>
        <v>0</v>
      </c>
      <c r="L28" s="596">
        <f>'５－１作業時間（10aあたり）'!L28*3</f>
        <v>0</v>
      </c>
      <c r="M28" s="594">
        <f>'５－１作業時間（10aあたり）'!M28*3</f>
        <v>0</v>
      </c>
      <c r="N28" s="595">
        <f>'５－１作業時間（10aあたり）'!N28*3</f>
        <v>0</v>
      </c>
      <c r="O28" s="596">
        <f>'５－１作業時間（10aあたり）'!O28*3</f>
        <v>0</v>
      </c>
      <c r="P28" s="594">
        <f>'５－１作業時間（10aあたり）'!P28*3</f>
        <v>0</v>
      </c>
      <c r="Q28" s="595">
        <f>'５－１作業時間（10aあたり）'!Q28*3</f>
        <v>0</v>
      </c>
      <c r="R28" s="596">
        <f>'５－１作業時間（10aあたり）'!R28*3</f>
        <v>0</v>
      </c>
      <c r="S28" s="594">
        <f>'５－１作業時間（10aあたり）'!S28*3</f>
        <v>0</v>
      </c>
      <c r="T28" s="595">
        <f>'５－１作業時間（10aあたり）'!T28*3</f>
        <v>30</v>
      </c>
      <c r="U28" s="596">
        <f>'５－１作業時間（10aあたり）'!U28*3</f>
        <v>42</v>
      </c>
      <c r="V28" s="594">
        <f>'５－１作業時間（10aあたり）'!V28*3</f>
        <v>42</v>
      </c>
      <c r="W28" s="595">
        <f>'５－１作業時間（10aあたり）'!W28*3</f>
        <v>30</v>
      </c>
      <c r="X28" s="596">
        <f>'５－１作業時間（10aあたり）'!X28*3</f>
        <v>0</v>
      </c>
      <c r="Y28" s="594">
        <f>'５－１作業時間（10aあたり）'!Y28*3</f>
        <v>0</v>
      </c>
      <c r="Z28" s="595">
        <f>'５－１作業時間（10aあたり）'!Z28*3</f>
        <v>0</v>
      </c>
      <c r="AA28" s="596">
        <f>'５－１作業時間（10aあたり）'!AA28*3</f>
        <v>0</v>
      </c>
      <c r="AB28" s="594">
        <f>'５－１作業時間（10aあたり）'!AB28*3</f>
        <v>0</v>
      </c>
      <c r="AC28" s="595">
        <f>'５－１作業時間（10aあたり）'!AC28*3</f>
        <v>0</v>
      </c>
      <c r="AD28" s="596">
        <f>'５－１作業時間（10aあたり）'!AD28*3</f>
        <v>0</v>
      </c>
      <c r="AE28" s="594">
        <f>'５－１作業時間（10aあたり）'!AE28*3</f>
        <v>0</v>
      </c>
      <c r="AF28" s="595">
        <f>'５－１作業時間（10aあたり）'!AF28*3</f>
        <v>0</v>
      </c>
      <c r="AG28" s="596">
        <f>'５－１作業時間（10aあたり）'!AG28*3</f>
        <v>0</v>
      </c>
      <c r="AH28" s="594">
        <f>'５－１作業時間（10aあたり）'!AH28*3</f>
        <v>0</v>
      </c>
      <c r="AI28" s="595">
        <f>'５－１作業時間（10aあたり）'!AI28*3</f>
        <v>0</v>
      </c>
      <c r="AJ28" s="596">
        <f>'５－１作業時間（10aあたり）'!AJ28*3</f>
        <v>0</v>
      </c>
      <c r="AK28" s="594">
        <f>'５－１作業時間（10aあたり）'!AK28*3</f>
        <v>0</v>
      </c>
      <c r="AL28" s="595">
        <f>'５－１作業時間（10aあたり）'!AL28*3</f>
        <v>0</v>
      </c>
      <c r="AM28" s="596">
        <f>'５－１作業時間（10aあたり）'!AM28*3</f>
        <v>0</v>
      </c>
      <c r="AN28" s="58">
        <f t="shared" si="2"/>
        <v>144</v>
      </c>
    </row>
    <row r="29" spans="2:63" ht="20.100000000000001" customHeight="1" x14ac:dyDescent="0.15">
      <c r="B29" s="810" t="s">
        <v>258</v>
      </c>
      <c r="C29" s="811"/>
      <c r="D29" s="594">
        <f>'５－１作業時間（10aあたり）'!D29*3</f>
        <v>0</v>
      </c>
      <c r="E29" s="595">
        <f>'５－１作業時間（10aあたり）'!E29*3</f>
        <v>0</v>
      </c>
      <c r="F29" s="596">
        <f>'５－１作業時間（10aあたり）'!F29*3</f>
        <v>0</v>
      </c>
      <c r="G29" s="594">
        <f>'５－１作業時間（10aあたり）'!G29*3</f>
        <v>0</v>
      </c>
      <c r="H29" s="595">
        <f>'５－１作業時間（10aあたり）'!H29*3</f>
        <v>0</v>
      </c>
      <c r="I29" s="596">
        <f>'５－１作業時間（10aあたり）'!I29*3</f>
        <v>0</v>
      </c>
      <c r="J29" s="594">
        <f>'５－１作業時間（10aあたり）'!J29*3</f>
        <v>0</v>
      </c>
      <c r="K29" s="595">
        <f>'５－１作業時間（10aあたり）'!K29*3</f>
        <v>0</v>
      </c>
      <c r="L29" s="596">
        <f>'５－１作業時間（10aあたり）'!L29*3</f>
        <v>0</v>
      </c>
      <c r="M29" s="594">
        <f>'５－１作業時間（10aあたり）'!M29*3</f>
        <v>0</v>
      </c>
      <c r="N29" s="595">
        <f>'５－１作業時間（10aあたり）'!N29*3</f>
        <v>0</v>
      </c>
      <c r="O29" s="596">
        <f>'５－１作業時間（10aあたり）'!O29*3</f>
        <v>0</v>
      </c>
      <c r="P29" s="594">
        <f>'５－１作業時間（10aあたり）'!P29*3</f>
        <v>0</v>
      </c>
      <c r="Q29" s="595">
        <f>'５－１作業時間（10aあたり）'!Q29*3</f>
        <v>0</v>
      </c>
      <c r="R29" s="596">
        <f>'５－１作業時間（10aあたり）'!R29*3</f>
        <v>0</v>
      </c>
      <c r="S29" s="594">
        <f>'５－１作業時間（10aあたり）'!S29*3</f>
        <v>0</v>
      </c>
      <c r="T29" s="595">
        <f>'５－１作業時間（10aあたり）'!T29*3</f>
        <v>0</v>
      </c>
      <c r="U29" s="596">
        <f>'５－１作業時間（10aあたり）'!U29*3</f>
        <v>24</v>
      </c>
      <c r="V29" s="594">
        <f>'５－１作業時間（10aあたり）'!V29*3</f>
        <v>24</v>
      </c>
      <c r="W29" s="595">
        <f>'５－１作業時間（10aあたり）'!W29*3</f>
        <v>24</v>
      </c>
      <c r="X29" s="596">
        <f>'５－１作業時間（10aあたり）'!X29*3</f>
        <v>0</v>
      </c>
      <c r="Y29" s="594">
        <f>'５－１作業時間（10aあたり）'!Y29*3</f>
        <v>0</v>
      </c>
      <c r="Z29" s="595">
        <f>'５－１作業時間（10aあたり）'!Z29*3</f>
        <v>0</v>
      </c>
      <c r="AA29" s="596">
        <f>'５－１作業時間（10aあたり）'!AA29*3</f>
        <v>0</v>
      </c>
      <c r="AB29" s="594">
        <f>'５－１作業時間（10aあたり）'!AB29*3</f>
        <v>0</v>
      </c>
      <c r="AC29" s="595">
        <f>'５－１作業時間（10aあたり）'!AC29*3</f>
        <v>0</v>
      </c>
      <c r="AD29" s="596">
        <f>'５－１作業時間（10aあたり）'!AD29*3</f>
        <v>0</v>
      </c>
      <c r="AE29" s="594">
        <f>'５－１作業時間（10aあたり）'!AE29*3</f>
        <v>0</v>
      </c>
      <c r="AF29" s="595">
        <f>'５－１作業時間（10aあたり）'!AF29*3</f>
        <v>0</v>
      </c>
      <c r="AG29" s="596">
        <f>'５－１作業時間（10aあたり）'!AG29*3</f>
        <v>0</v>
      </c>
      <c r="AH29" s="594">
        <f>'５－１作業時間（10aあたり）'!AH29*3</f>
        <v>0</v>
      </c>
      <c r="AI29" s="595">
        <f>'５－１作業時間（10aあたり）'!AI29*3</f>
        <v>0</v>
      </c>
      <c r="AJ29" s="596">
        <f>'５－１作業時間（10aあたり）'!AJ29*3</f>
        <v>0</v>
      </c>
      <c r="AK29" s="594">
        <f>'５－１作業時間（10aあたり）'!AK29*3</f>
        <v>0</v>
      </c>
      <c r="AL29" s="595">
        <f>'５－１作業時間（10aあたり）'!AL29*3</f>
        <v>0</v>
      </c>
      <c r="AM29" s="596">
        <f>'５－１作業時間（10aあたり）'!AM29*3</f>
        <v>0</v>
      </c>
      <c r="AN29" s="58">
        <f t="shared" si="2"/>
        <v>72</v>
      </c>
    </row>
    <row r="30" spans="2:63" ht="20.100000000000001" customHeight="1" x14ac:dyDescent="0.15">
      <c r="B30" s="812" t="s">
        <v>334</v>
      </c>
      <c r="C30" s="813"/>
      <c r="D30" s="594">
        <f>'５－１作業時間（10aあたり）'!D30*3</f>
        <v>0</v>
      </c>
      <c r="E30" s="595">
        <f>'５－１作業時間（10aあたり）'!E30*3</f>
        <v>0</v>
      </c>
      <c r="F30" s="596">
        <f>'５－１作業時間（10aあたり）'!F30*3</f>
        <v>0</v>
      </c>
      <c r="G30" s="594">
        <f>'５－１作業時間（10aあたり）'!G30*3</f>
        <v>0</v>
      </c>
      <c r="H30" s="595">
        <f>'５－１作業時間（10aあたり）'!H30*3</f>
        <v>0</v>
      </c>
      <c r="I30" s="596">
        <f>'５－１作業時間（10aあたり）'!I30*3</f>
        <v>0</v>
      </c>
      <c r="J30" s="594">
        <f>'５－１作業時間（10aあたり）'!J30*3</f>
        <v>0</v>
      </c>
      <c r="K30" s="595">
        <f>'５－１作業時間（10aあたり）'!K30*3</f>
        <v>0</v>
      </c>
      <c r="L30" s="596">
        <f>'５－１作業時間（10aあたり）'!L30*3</f>
        <v>0</v>
      </c>
      <c r="M30" s="594">
        <f>'５－１作業時間（10aあたり）'!M30*3</f>
        <v>0</v>
      </c>
      <c r="N30" s="595">
        <f>'５－１作業時間（10aあたり）'!N30*3</f>
        <v>0</v>
      </c>
      <c r="O30" s="596">
        <f>'５－１作業時間（10aあたり）'!O30*3</f>
        <v>0</v>
      </c>
      <c r="P30" s="594">
        <f>'５－１作業時間（10aあたり）'!P30*3</f>
        <v>0</v>
      </c>
      <c r="Q30" s="595">
        <f>'５－１作業時間（10aあたり）'!Q30*3</f>
        <v>0</v>
      </c>
      <c r="R30" s="596">
        <f>'５－１作業時間（10aあたり）'!R30*3</f>
        <v>0</v>
      </c>
      <c r="S30" s="594">
        <f>'５－１作業時間（10aあたり）'!S30*3</f>
        <v>0</v>
      </c>
      <c r="T30" s="595">
        <f>'５－１作業時間（10aあたり）'!T30*3</f>
        <v>0</v>
      </c>
      <c r="U30" s="596">
        <f>'５－１作業時間（10aあたり）'!U30*3</f>
        <v>0</v>
      </c>
      <c r="V30" s="594">
        <f>'５－１作業時間（10aあたり）'!V30*3</f>
        <v>6</v>
      </c>
      <c r="W30" s="595">
        <f>'５－１作業時間（10aあたり）'!W30*3</f>
        <v>6</v>
      </c>
      <c r="X30" s="596">
        <f>'５－１作業時間（10aあたり）'!X30*3</f>
        <v>6</v>
      </c>
      <c r="Y30" s="594">
        <f>'５－１作業時間（10aあたり）'!Y30*3</f>
        <v>0</v>
      </c>
      <c r="Z30" s="595">
        <f>'５－１作業時間（10aあたり）'!Z30*3</f>
        <v>0</v>
      </c>
      <c r="AA30" s="596">
        <f>'５－１作業時間（10aあたり）'!AA30*3</f>
        <v>0</v>
      </c>
      <c r="AB30" s="594">
        <f>'５－１作業時間（10aあたり）'!AB30*3</f>
        <v>0</v>
      </c>
      <c r="AC30" s="595">
        <f>'５－１作業時間（10aあたり）'!AC30*3</f>
        <v>0</v>
      </c>
      <c r="AD30" s="596">
        <f>'５－１作業時間（10aあたり）'!AD30*3</f>
        <v>0</v>
      </c>
      <c r="AE30" s="594">
        <f>'５－１作業時間（10aあたり）'!AE30*3</f>
        <v>0</v>
      </c>
      <c r="AF30" s="595">
        <f>'５－１作業時間（10aあたり）'!AF30*3</f>
        <v>0</v>
      </c>
      <c r="AG30" s="596">
        <f>'５－１作業時間（10aあたり）'!AG30*3</f>
        <v>0</v>
      </c>
      <c r="AH30" s="594">
        <f>'５－１作業時間（10aあたり）'!AH30*3</f>
        <v>0</v>
      </c>
      <c r="AI30" s="595">
        <f>'５－１作業時間（10aあたり）'!AI30*3</f>
        <v>0</v>
      </c>
      <c r="AJ30" s="596">
        <f>'５－１作業時間（10aあたり）'!AJ30*3</f>
        <v>0</v>
      </c>
      <c r="AK30" s="594">
        <f>'５－１作業時間（10aあたり）'!AK30*3</f>
        <v>0</v>
      </c>
      <c r="AL30" s="595">
        <f>'５－１作業時間（10aあたり）'!AL30*3</f>
        <v>0</v>
      </c>
      <c r="AM30" s="596">
        <f>'５－１作業時間（10aあたり）'!AM30*3</f>
        <v>0</v>
      </c>
      <c r="AN30" s="58">
        <f t="shared" si="2"/>
        <v>18</v>
      </c>
    </row>
    <row r="31" spans="2:63" ht="20.100000000000001" customHeight="1" x14ac:dyDescent="0.15">
      <c r="B31" s="810" t="s">
        <v>262</v>
      </c>
      <c r="C31" s="811"/>
      <c r="D31" s="594">
        <f>'５－１作業時間（10aあたり）'!D31*3</f>
        <v>0</v>
      </c>
      <c r="E31" s="595">
        <f>'５－１作業時間（10aあたり）'!E31*3</f>
        <v>0</v>
      </c>
      <c r="F31" s="596">
        <f>'５－１作業時間（10aあたり）'!F31*3</f>
        <v>0</v>
      </c>
      <c r="G31" s="594">
        <f>'５－１作業時間（10aあたり）'!G31*3</f>
        <v>0</v>
      </c>
      <c r="H31" s="595">
        <f>'５－１作業時間（10aあたり）'!H31*3</f>
        <v>0</v>
      </c>
      <c r="I31" s="596">
        <f>'５－１作業時間（10aあたり）'!I31*3</f>
        <v>0</v>
      </c>
      <c r="J31" s="594">
        <f>'５－１作業時間（10aあたり）'!J31*3</f>
        <v>0</v>
      </c>
      <c r="K31" s="595">
        <f>'５－１作業時間（10aあたり）'!K31*3</f>
        <v>0</v>
      </c>
      <c r="L31" s="596">
        <f>'５－１作業時間（10aあたり）'!L31*3</f>
        <v>0</v>
      </c>
      <c r="M31" s="594">
        <f>'５－１作業時間（10aあたり）'!M31*3</f>
        <v>0</v>
      </c>
      <c r="N31" s="595">
        <f>'５－１作業時間（10aあたり）'!N31*3</f>
        <v>0</v>
      </c>
      <c r="O31" s="596">
        <f>'５－１作業時間（10aあたり）'!O31*3</f>
        <v>0</v>
      </c>
      <c r="P31" s="594">
        <f>'５－１作業時間（10aあたり）'!P31*3</f>
        <v>0</v>
      </c>
      <c r="Q31" s="595">
        <f>'５－１作業時間（10aあたり）'!Q31*3</f>
        <v>0</v>
      </c>
      <c r="R31" s="596">
        <f>'５－１作業時間（10aあたり）'!R31*3</f>
        <v>0</v>
      </c>
      <c r="S31" s="594">
        <f>'５－１作業時間（10aあたり）'!S31*3</f>
        <v>0</v>
      </c>
      <c r="T31" s="595">
        <f>'５－１作業時間（10aあたり）'!T31*3</f>
        <v>0</v>
      </c>
      <c r="U31" s="596">
        <f>'５－１作業時間（10aあたり）'!U31*3</f>
        <v>0</v>
      </c>
      <c r="V31" s="594">
        <f>'５－１作業時間（10aあたり）'!V31*3</f>
        <v>6</v>
      </c>
      <c r="W31" s="595">
        <f>'５－１作業時間（10aあたり）'!W31*3</f>
        <v>6</v>
      </c>
      <c r="X31" s="596">
        <f>'５－１作業時間（10aあたり）'!X31*3</f>
        <v>0</v>
      </c>
      <c r="Y31" s="594">
        <f>'５－１作業時間（10aあたり）'!Y31*3</f>
        <v>0</v>
      </c>
      <c r="Z31" s="595">
        <f>'５－１作業時間（10aあたり）'!Z31*3</f>
        <v>0</v>
      </c>
      <c r="AA31" s="596">
        <f>'５－１作業時間（10aあたり）'!AA31*3</f>
        <v>0</v>
      </c>
      <c r="AB31" s="594">
        <f>'５－１作業時間（10aあたり）'!AB31*3</f>
        <v>0</v>
      </c>
      <c r="AC31" s="595">
        <f>'５－１作業時間（10aあたり）'!AC31*3</f>
        <v>0</v>
      </c>
      <c r="AD31" s="596">
        <f>'５－１作業時間（10aあたり）'!AD31*3</f>
        <v>0</v>
      </c>
      <c r="AE31" s="594">
        <f>'５－１作業時間（10aあたり）'!AE31*3</f>
        <v>0</v>
      </c>
      <c r="AF31" s="595">
        <f>'５－１作業時間（10aあたり）'!AF31*3</f>
        <v>0</v>
      </c>
      <c r="AG31" s="596">
        <f>'５－１作業時間（10aあたり）'!AG31*3</f>
        <v>0</v>
      </c>
      <c r="AH31" s="594">
        <f>'５－１作業時間（10aあたり）'!AH31*3</f>
        <v>0</v>
      </c>
      <c r="AI31" s="595">
        <f>'５－１作業時間（10aあたり）'!AI31*3</f>
        <v>0</v>
      </c>
      <c r="AJ31" s="596">
        <f>'５－１作業時間（10aあたり）'!AJ31*3</f>
        <v>0</v>
      </c>
      <c r="AK31" s="594">
        <f>'５－１作業時間（10aあたり）'!AK31*3</f>
        <v>0</v>
      </c>
      <c r="AL31" s="595">
        <f>'５－１作業時間（10aあたり）'!AL31*3</f>
        <v>0</v>
      </c>
      <c r="AM31" s="596">
        <f>'５－１作業時間（10aあたり）'!AM31*3</f>
        <v>0</v>
      </c>
      <c r="AN31" s="58">
        <f t="shared" si="2"/>
        <v>12</v>
      </c>
    </row>
    <row r="32" spans="2:63" ht="20.100000000000001" customHeight="1" x14ac:dyDescent="0.15">
      <c r="B32" s="810" t="s">
        <v>259</v>
      </c>
      <c r="C32" s="811"/>
      <c r="D32" s="594">
        <f>'５－１作業時間（10aあたり）'!D32*3</f>
        <v>0</v>
      </c>
      <c r="E32" s="595">
        <f>'５－１作業時間（10aあたり）'!E32*3</f>
        <v>0</v>
      </c>
      <c r="F32" s="596">
        <f>'５－１作業時間（10aあたり）'!F32*3</f>
        <v>0</v>
      </c>
      <c r="G32" s="594">
        <f>'５－１作業時間（10aあたり）'!G32*3</f>
        <v>0</v>
      </c>
      <c r="H32" s="595">
        <f>'５－１作業時間（10aあたり）'!H32*3</f>
        <v>0</v>
      </c>
      <c r="I32" s="596">
        <f>'５－１作業時間（10aあたり）'!I32*3</f>
        <v>0</v>
      </c>
      <c r="J32" s="594">
        <f>'５－１作業時間（10aあたり）'!J32*3</f>
        <v>0</v>
      </c>
      <c r="K32" s="595">
        <f>'５－１作業時間（10aあたり）'!K32*3</f>
        <v>0</v>
      </c>
      <c r="L32" s="596">
        <f>'５－１作業時間（10aあたり）'!L32*3</f>
        <v>0</v>
      </c>
      <c r="M32" s="594">
        <f>'５－１作業時間（10aあたり）'!M32*3</f>
        <v>0</v>
      </c>
      <c r="N32" s="595">
        <f>'５－１作業時間（10aあたり）'!N32*3</f>
        <v>0</v>
      </c>
      <c r="O32" s="596">
        <f>'５－１作業時間（10aあたり）'!O32*3</f>
        <v>0</v>
      </c>
      <c r="P32" s="594">
        <f>'５－１作業時間（10aあたり）'!P32*3</f>
        <v>0</v>
      </c>
      <c r="Q32" s="595">
        <f>'５－１作業時間（10aあたり）'!Q32*3</f>
        <v>0</v>
      </c>
      <c r="R32" s="596">
        <f>'５－１作業時間（10aあたり）'!R32*3</f>
        <v>0</v>
      </c>
      <c r="S32" s="594">
        <f>'５－１作業時間（10aあたり）'!S32*3</f>
        <v>0</v>
      </c>
      <c r="T32" s="595">
        <f>'５－１作業時間（10aあたり）'!T32*3</f>
        <v>0</v>
      </c>
      <c r="U32" s="596">
        <f>'５－１作業時間（10aあたり）'!U32*3</f>
        <v>0</v>
      </c>
      <c r="V32" s="594">
        <f>'５－１作業時間（10aあたり）'!V32*3</f>
        <v>0</v>
      </c>
      <c r="W32" s="595">
        <f>'５－１作業時間（10aあたり）'!W32*3</f>
        <v>0</v>
      </c>
      <c r="X32" s="596">
        <f>'５－１作業時間（10aあたり）'!X32*3</f>
        <v>96</v>
      </c>
      <c r="Y32" s="594">
        <f>'５－１作業時間（10aあたり）'!Y32*3</f>
        <v>96</v>
      </c>
      <c r="Z32" s="595">
        <f>'５－１作業時間（10aあたり）'!Z32*3</f>
        <v>96</v>
      </c>
      <c r="AA32" s="596">
        <f>'５－１作業時間（10aあたり）'!AA32*3</f>
        <v>0</v>
      </c>
      <c r="AB32" s="594">
        <f>'５－１作業時間（10aあたり）'!AB32*3</f>
        <v>0</v>
      </c>
      <c r="AC32" s="595">
        <f>'５－１作業時間（10aあたり）'!AC32*3</f>
        <v>0</v>
      </c>
      <c r="AD32" s="596">
        <f>'５－１作業時間（10aあたり）'!AD32*3</f>
        <v>0</v>
      </c>
      <c r="AE32" s="594">
        <f>'５－１作業時間（10aあたり）'!AE32*3</f>
        <v>0</v>
      </c>
      <c r="AF32" s="595">
        <f>'５－１作業時間（10aあたり）'!AF32*3</f>
        <v>0</v>
      </c>
      <c r="AG32" s="596">
        <f>'５－１作業時間（10aあたり）'!AG32*3</f>
        <v>0</v>
      </c>
      <c r="AH32" s="594">
        <f>'５－１作業時間（10aあたり）'!AH32*3</f>
        <v>0</v>
      </c>
      <c r="AI32" s="595">
        <f>'５－１作業時間（10aあたり）'!AI32*3</f>
        <v>0</v>
      </c>
      <c r="AJ32" s="596">
        <f>'５－１作業時間（10aあたり）'!AJ32*3</f>
        <v>0</v>
      </c>
      <c r="AK32" s="594">
        <f>'５－１作業時間（10aあたり）'!AK32*3</f>
        <v>0</v>
      </c>
      <c r="AL32" s="595">
        <f>'５－１作業時間（10aあたり）'!AL32*3</f>
        <v>0</v>
      </c>
      <c r="AM32" s="596">
        <f>'５－１作業時間（10aあたり）'!AM32*3</f>
        <v>0</v>
      </c>
      <c r="AN32" s="58">
        <f t="shared" si="2"/>
        <v>288</v>
      </c>
    </row>
    <row r="33" spans="2:63" ht="20.100000000000001" customHeight="1" x14ac:dyDescent="0.15">
      <c r="B33" s="810" t="s">
        <v>260</v>
      </c>
      <c r="C33" s="811"/>
      <c r="D33" s="594">
        <f>'５－１作業時間（10aあたり）'!D33*3</f>
        <v>0</v>
      </c>
      <c r="E33" s="595">
        <f>'５－１作業時間（10aあたり）'!E33*3</f>
        <v>0</v>
      </c>
      <c r="F33" s="596">
        <f>'５－１作業時間（10aあたり）'!F33*3</f>
        <v>0</v>
      </c>
      <c r="G33" s="594">
        <f>'５－１作業時間（10aあたり）'!G33*3</f>
        <v>0</v>
      </c>
      <c r="H33" s="595">
        <f>'５－１作業時間（10aあたり）'!H33*3</f>
        <v>0</v>
      </c>
      <c r="I33" s="596">
        <f>'５－１作業時間（10aあたり）'!I33*3</f>
        <v>0</v>
      </c>
      <c r="J33" s="594">
        <f>'５－１作業時間（10aあたり）'!J33*3</f>
        <v>0</v>
      </c>
      <c r="K33" s="595">
        <f>'５－１作業時間（10aあたり）'!K33*3</f>
        <v>0</v>
      </c>
      <c r="L33" s="596">
        <f>'５－１作業時間（10aあたり）'!L33*3</f>
        <v>0</v>
      </c>
      <c r="M33" s="594">
        <f>'５－１作業時間（10aあたり）'!M33*3</f>
        <v>0</v>
      </c>
      <c r="N33" s="595">
        <f>'５－１作業時間（10aあたり）'!N33*3</f>
        <v>0</v>
      </c>
      <c r="O33" s="596">
        <f>'５－１作業時間（10aあたり）'!O33*3</f>
        <v>0</v>
      </c>
      <c r="P33" s="594">
        <f>'５－１作業時間（10aあたり）'!P33*3</f>
        <v>0</v>
      </c>
      <c r="Q33" s="595">
        <f>'５－１作業時間（10aあたり）'!Q33*3</f>
        <v>0</v>
      </c>
      <c r="R33" s="596">
        <f>'５－１作業時間（10aあたり）'!R33*3</f>
        <v>0</v>
      </c>
      <c r="S33" s="594">
        <f>'５－１作業時間（10aあたり）'!S33*3</f>
        <v>0</v>
      </c>
      <c r="T33" s="595">
        <f>'５－１作業時間（10aあたり）'!T33*3</f>
        <v>0</v>
      </c>
      <c r="U33" s="596">
        <f>'５－１作業時間（10aあたり）'!U33*3</f>
        <v>0</v>
      </c>
      <c r="V33" s="594">
        <f>'５－１作業時間（10aあたり）'!V33*3</f>
        <v>0</v>
      </c>
      <c r="W33" s="595">
        <f>'５－１作業時間（10aあたり）'!W33*3</f>
        <v>0</v>
      </c>
      <c r="X33" s="596">
        <f>'５－１作業時間（10aあたり）'!X33*3</f>
        <v>108</v>
      </c>
      <c r="Y33" s="594">
        <f>'５－１作業時間（10aあたり）'!Y33*3</f>
        <v>108</v>
      </c>
      <c r="Z33" s="595">
        <f>'５－１作業時間（10aあたり）'!Z33*3</f>
        <v>108</v>
      </c>
      <c r="AA33" s="596">
        <f>'５－１作業時間（10aあたり）'!AA33*3</f>
        <v>0</v>
      </c>
      <c r="AB33" s="594">
        <f>'５－１作業時間（10aあたり）'!AB33*3</f>
        <v>0</v>
      </c>
      <c r="AC33" s="595">
        <f>'５－１作業時間（10aあたり）'!AC33*3</f>
        <v>0</v>
      </c>
      <c r="AD33" s="596">
        <f>'５－１作業時間（10aあたり）'!AD33*3</f>
        <v>0</v>
      </c>
      <c r="AE33" s="594">
        <f>'５－１作業時間（10aあたり）'!AE33*3</f>
        <v>0</v>
      </c>
      <c r="AF33" s="595">
        <f>'５－１作業時間（10aあたり）'!AF33*3</f>
        <v>0</v>
      </c>
      <c r="AG33" s="596">
        <f>'５－１作業時間（10aあたり）'!AG33*3</f>
        <v>0</v>
      </c>
      <c r="AH33" s="594">
        <f>'５－１作業時間（10aあたり）'!AH33*3</f>
        <v>0</v>
      </c>
      <c r="AI33" s="595">
        <f>'５－１作業時間（10aあたり）'!AI33*3</f>
        <v>0</v>
      </c>
      <c r="AJ33" s="596">
        <f>'５－１作業時間（10aあたり）'!AJ33*3</f>
        <v>0</v>
      </c>
      <c r="AK33" s="594">
        <f>'５－１作業時間（10aあたり）'!AK33*3</f>
        <v>0</v>
      </c>
      <c r="AL33" s="595">
        <f>'５－１作業時間（10aあたり）'!AL33*3</f>
        <v>0</v>
      </c>
      <c r="AM33" s="596">
        <f>'５－１作業時間（10aあたり）'!AM33*3</f>
        <v>0</v>
      </c>
      <c r="AN33" s="58">
        <f t="shared" si="2"/>
        <v>324</v>
      </c>
    </row>
    <row r="34" spans="2:63" ht="20.100000000000001" customHeight="1" x14ac:dyDescent="0.15">
      <c r="B34" s="800" t="s">
        <v>93</v>
      </c>
      <c r="C34" s="801"/>
      <c r="D34" s="594">
        <f t="shared" ref="D34:AM34" si="3">SUM(D26:D33)</f>
        <v>0</v>
      </c>
      <c r="E34" s="59">
        <f t="shared" si="3"/>
        <v>0</v>
      </c>
      <c r="F34" s="596">
        <f t="shared" si="3"/>
        <v>0</v>
      </c>
      <c r="G34" s="594">
        <f t="shared" si="3"/>
        <v>0</v>
      </c>
      <c r="H34" s="59">
        <f t="shared" si="3"/>
        <v>0</v>
      </c>
      <c r="I34" s="596">
        <f t="shared" si="3"/>
        <v>0</v>
      </c>
      <c r="J34" s="594">
        <f t="shared" si="3"/>
        <v>0</v>
      </c>
      <c r="K34" s="59">
        <f t="shared" si="3"/>
        <v>0</v>
      </c>
      <c r="L34" s="596">
        <f t="shared" si="3"/>
        <v>0</v>
      </c>
      <c r="M34" s="594">
        <f t="shared" si="3"/>
        <v>0</v>
      </c>
      <c r="N34" s="59">
        <f t="shared" si="3"/>
        <v>0</v>
      </c>
      <c r="O34" s="596">
        <f t="shared" si="3"/>
        <v>0</v>
      </c>
      <c r="P34" s="594">
        <f t="shared" si="3"/>
        <v>0</v>
      </c>
      <c r="Q34" s="59">
        <f t="shared" si="3"/>
        <v>0</v>
      </c>
      <c r="R34" s="596">
        <f t="shared" si="3"/>
        <v>0</v>
      </c>
      <c r="S34" s="594">
        <f t="shared" si="3"/>
        <v>0</v>
      </c>
      <c r="T34" s="59">
        <f t="shared" si="3"/>
        <v>72</v>
      </c>
      <c r="U34" s="596">
        <f t="shared" si="3"/>
        <v>66</v>
      </c>
      <c r="V34" s="594">
        <f t="shared" si="3"/>
        <v>78</v>
      </c>
      <c r="W34" s="59">
        <f t="shared" si="3"/>
        <v>66</v>
      </c>
      <c r="X34" s="596">
        <f t="shared" si="3"/>
        <v>210</v>
      </c>
      <c r="Y34" s="594">
        <f t="shared" si="3"/>
        <v>204</v>
      </c>
      <c r="Z34" s="59">
        <f t="shared" si="3"/>
        <v>204</v>
      </c>
      <c r="AA34" s="596">
        <f t="shared" si="3"/>
        <v>0</v>
      </c>
      <c r="AB34" s="594">
        <f t="shared" si="3"/>
        <v>0</v>
      </c>
      <c r="AC34" s="59">
        <f t="shared" si="3"/>
        <v>0</v>
      </c>
      <c r="AD34" s="596">
        <f t="shared" si="3"/>
        <v>0</v>
      </c>
      <c r="AE34" s="594">
        <f t="shared" si="3"/>
        <v>0</v>
      </c>
      <c r="AF34" s="59">
        <f t="shared" si="3"/>
        <v>0</v>
      </c>
      <c r="AG34" s="596">
        <f t="shared" si="3"/>
        <v>0</v>
      </c>
      <c r="AH34" s="594">
        <f t="shared" si="3"/>
        <v>0</v>
      </c>
      <c r="AI34" s="59">
        <f t="shared" si="3"/>
        <v>0</v>
      </c>
      <c r="AJ34" s="596">
        <f t="shared" si="3"/>
        <v>0</v>
      </c>
      <c r="AK34" s="594">
        <f t="shared" si="3"/>
        <v>0</v>
      </c>
      <c r="AL34" s="59">
        <f t="shared" si="3"/>
        <v>0</v>
      </c>
      <c r="AM34" s="596">
        <f t="shared" si="3"/>
        <v>0</v>
      </c>
      <c r="AN34" s="58">
        <f t="shared" si="2"/>
        <v>900</v>
      </c>
    </row>
    <row r="35" spans="2:63" ht="20.100000000000001" customHeight="1" thickBot="1" x14ac:dyDescent="0.2">
      <c r="B35" s="802" t="s">
        <v>94</v>
      </c>
      <c r="C35" s="803"/>
      <c r="D35" s="60"/>
      <c r="E35" s="61">
        <f>SUM(D34:F34)</f>
        <v>0</v>
      </c>
      <c r="F35" s="61"/>
      <c r="G35" s="60"/>
      <c r="H35" s="61">
        <f>SUM(G34:I34)</f>
        <v>0</v>
      </c>
      <c r="I35" s="61"/>
      <c r="J35" s="60"/>
      <c r="K35" s="61">
        <f>SUM(J34:L34)</f>
        <v>0</v>
      </c>
      <c r="L35" s="61"/>
      <c r="M35" s="60"/>
      <c r="N35" s="61">
        <f>SUM(M34:O34)</f>
        <v>0</v>
      </c>
      <c r="O35" s="61"/>
      <c r="P35" s="60"/>
      <c r="Q35" s="61">
        <f>SUM(P34:R34)</f>
        <v>0</v>
      </c>
      <c r="R35" s="61"/>
      <c r="S35" s="60"/>
      <c r="T35" s="61">
        <f>SUM(S34:U34)</f>
        <v>138</v>
      </c>
      <c r="U35" s="61"/>
      <c r="V35" s="60"/>
      <c r="W35" s="61">
        <f>SUM(V34:X34)</f>
        <v>354</v>
      </c>
      <c r="X35" s="61"/>
      <c r="Y35" s="60"/>
      <c r="Z35" s="61">
        <f>SUM(Y34:AA34)</f>
        <v>408</v>
      </c>
      <c r="AA35" s="61"/>
      <c r="AB35" s="60"/>
      <c r="AC35" s="61">
        <f>SUM(AB34:AD34)</f>
        <v>0</v>
      </c>
      <c r="AD35" s="61"/>
      <c r="AE35" s="60"/>
      <c r="AF35" s="61">
        <f>SUM(AE34:AG34)</f>
        <v>0</v>
      </c>
      <c r="AG35" s="61"/>
      <c r="AH35" s="60"/>
      <c r="AI35" s="61">
        <f>SUM(AH34:AJ34)</f>
        <v>0</v>
      </c>
      <c r="AJ35" s="61"/>
      <c r="AK35" s="60"/>
      <c r="AL35" s="61">
        <f>SUM(AK34:AM34)</f>
        <v>0</v>
      </c>
      <c r="AM35" s="61"/>
      <c r="AN35" s="62">
        <f>SUM(AN26:AN33)</f>
        <v>900</v>
      </c>
    </row>
    <row r="36" spans="2:63" ht="20.100000000000001" customHeight="1" x14ac:dyDescent="0.15">
      <c r="B36" s="300"/>
      <c r="C36" s="300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</row>
    <row r="37" spans="2:63" ht="24.95" customHeight="1" thickBot="1" x14ac:dyDescent="0.2">
      <c r="B37" s="2" t="s">
        <v>261</v>
      </c>
      <c r="C37" s="2"/>
      <c r="D37" s="5"/>
      <c r="E37" s="5"/>
      <c r="F37" s="5"/>
      <c r="G37" s="5"/>
      <c r="H37" s="5"/>
      <c r="I37" s="5"/>
      <c r="J37" s="5"/>
      <c r="K37" s="5"/>
      <c r="L37" s="301"/>
      <c r="M37" s="299"/>
      <c r="N37" s="302"/>
      <c r="O37" s="301"/>
      <c r="P37" s="299"/>
      <c r="Q37" s="5"/>
      <c r="R37" s="5"/>
      <c r="S37" s="5"/>
      <c r="T37" s="5"/>
      <c r="U37" s="5"/>
      <c r="V37" s="5"/>
      <c r="W37" s="31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</row>
    <row r="38" spans="2:63" ht="20.100000000000001" customHeight="1" x14ac:dyDescent="0.15">
      <c r="B38" s="823" t="s">
        <v>91</v>
      </c>
      <c r="C38" s="824"/>
      <c r="D38" s="814">
        <v>1</v>
      </c>
      <c r="E38" s="815"/>
      <c r="F38" s="816"/>
      <c r="G38" s="814">
        <v>2</v>
      </c>
      <c r="H38" s="815"/>
      <c r="I38" s="816"/>
      <c r="J38" s="814">
        <v>3</v>
      </c>
      <c r="K38" s="815"/>
      <c r="L38" s="816"/>
      <c r="M38" s="814">
        <v>4</v>
      </c>
      <c r="N38" s="815"/>
      <c r="O38" s="816"/>
      <c r="P38" s="814">
        <v>5</v>
      </c>
      <c r="Q38" s="815"/>
      <c r="R38" s="816"/>
      <c r="S38" s="814">
        <v>6</v>
      </c>
      <c r="T38" s="815"/>
      <c r="U38" s="816"/>
      <c r="V38" s="814">
        <v>7</v>
      </c>
      <c r="W38" s="815"/>
      <c r="X38" s="816"/>
      <c r="Y38" s="814">
        <v>8</v>
      </c>
      <c r="Z38" s="815"/>
      <c r="AA38" s="816"/>
      <c r="AB38" s="814">
        <v>9</v>
      </c>
      <c r="AC38" s="815"/>
      <c r="AD38" s="816"/>
      <c r="AE38" s="814">
        <v>10</v>
      </c>
      <c r="AF38" s="815"/>
      <c r="AG38" s="816"/>
      <c r="AH38" s="814">
        <v>11</v>
      </c>
      <c r="AI38" s="815"/>
      <c r="AJ38" s="816"/>
      <c r="AK38" s="814">
        <v>12</v>
      </c>
      <c r="AL38" s="815"/>
      <c r="AM38" s="816"/>
      <c r="AN38" s="821" t="s">
        <v>29</v>
      </c>
    </row>
    <row r="39" spans="2:63" ht="20.100000000000001" customHeight="1" x14ac:dyDescent="0.15">
      <c r="B39" s="808"/>
      <c r="C39" s="809"/>
      <c r="D39" s="48" t="s">
        <v>30</v>
      </c>
      <c r="E39" s="49" t="s">
        <v>31</v>
      </c>
      <c r="F39" s="50" t="s">
        <v>32</v>
      </c>
      <c r="G39" s="48" t="s">
        <v>30</v>
      </c>
      <c r="H39" s="50" t="s">
        <v>31</v>
      </c>
      <c r="I39" s="50" t="s">
        <v>32</v>
      </c>
      <c r="J39" s="48" t="s">
        <v>30</v>
      </c>
      <c r="K39" s="50" t="s">
        <v>31</v>
      </c>
      <c r="L39" s="50" t="s">
        <v>32</v>
      </c>
      <c r="M39" s="48" t="s">
        <v>30</v>
      </c>
      <c r="N39" s="50" t="s">
        <v>31</v>
      </c>
      <c r="O39" s="50" t="s">
        <v>32</v>
      </c>
      <c r="P39" s="48" t="s">
        <v>30</v>
      </c>
      <c r="Q39" s="50" t="s">
        <v>31</v>
      </c>
      <c r="R39" s="50" t="s">
        <v>32</v>
      </c>
      <c r="S39" s="48" t="s">
        <v>30</v>
      </c>
      <c r="T39" s="51" t="s">
        <v>31</v>
      </c>
      <c r="U39" s="51" t="s">
        <v>32</v>
      </c>
      <c r="V39" s="48" t="s">
        <v>30</v>
      </c>
      <c r="W39" s="50" t="s">
        <v>31</v>
      </c>
      <c r="X39" s="50" t="s">
        <v>32</v>
      </c>
      <c r="Y39" s="48" t="s">
        <v>30</v>
      </c>
      <c r="Z39" s="50" t="s">
        <v>31</v>
      </c>
      <c r="AA39" s="50" t="s">
        <v>32</v>
      </c>
      <c r="AB39" s="48" t="s">
        <v>30</v>
      </c>
      <c r="AC39" s="50" t="s">
        <v>31</v>
      </c>
      <c r="AD39" s="50" t="s">
        <v>32</v>
      </c>
      <c r="AE39" s="48" t="s">
        <v>30</v>
      </c>
      <c r="AF39" s="50" t="s">
        <v>31</v>
      </c>
      <c r="AG39" s="50" t="s">
        <v>32</v>
      </c>
      <c r="AH39" s="48" t="s">
        <v>30</v>
      </c>
      <c r="AI39" s="50" t="s">
        <v>31</v>
      </c>
      <c r="AJ39" s="50" t="s">
        <v>32</v>
      </c>
      <c r="AK39" s="48" t="s">
        <v>30</v>
      </c>
      <c r="AL39" s="50" t="s">
        <v>31</v>
      </c>
      <c r="AM39" s="50" t="s">
        <v>32</v>
      </c>
      <c r="AN39" s="822"/>
    </row>
    <row r="40" spans="2:63" ht="20.100000000000001" customHeight="1" x14ac:dyDescent="0.15">
      <c r="B40" s="804" t="s">
        <v>92</v>
      </c>
      <c r="C40" s="805"/>
      <c r="D40" s="52"/>
      <c r="E40" s="5"/>
      <c r="F40" s="5"/>
      <c r="G40" s="5"/>
      <c r="H40" s="5"/>
      <c r="I40" s="5"/>
      <c r="J40" s="5"/>
      <c r="K40" s="5"/>
      <c r="L40" s="5"/>
      <c r="M40" s="5"/>
      <c r="N40" s="5"/>
      <c r="O40" s="31"/>
      <c r="P40" s="31"/>
      <c r="Q40" s="5"/>
      <c r="R40" s="5"/>
      <c r="S40" s="5"/>
      <c r="T40" s="5"/>
      <c r="U40" s="5"/>
      <c r="V40" s="5"/>
      <c r="W40" s="5"/>
      <c r="X40" s="5"/>
      <c r="Y40" s="5"/>
      <c r="Z40" s="300" t="s">
        <v>414</v>
      </c>
      <c r="AA40" s="300"/>
      <c r="AB40" s="300"/>
      <c r="AC40" s="300"/>
      <c r="AD40" s="300"/>
      <c r="AE40" s="300" t="s">
        <v>414</v>
      </c>
      <c r="AF40" s="5"/>
      <c r="AG40" s="5"/>
      <c r="AH40" s="5"/>
      <c r="AI40" s="5"/>
      <c r="AJ40" s="5"/>
      <c r="AK40" s="5"/>
      <c r="AL40" s="5"/>
      <c r="AM40" s="5"/>
      <c r="AN40" s="53"/>
    </row>
    <row r="41" spans="2:63" ht="20.100000000000001" customHeight="1" x14ac:dyDescent="0.15">
      <c r="B41" s="806"/>
      <c r="C41" s="807"/>
      <c r="D41" s="52"/>
      <c r="E41" s="5"/>
      <c r="F41" s="5"/>
      <c r="G41" s="5"/>
      <c r="H41" s="5"/>
      <c r="I41" s="5"/>
      <c r="J41" s="5"/>
      <c r="K41" s="5"/>
      <c r="L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3"/>
    </row>
    <row r="42" spans="2:63" ht="20.100000000000001" customHeight="1" x14ac:dyDescent="0.15">
      <c r="B42" s="808"/>
      <c r="C42" s="809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6"/>
    </row>
    <row r="43" spans="2:63" ht="20.100000000000001" customHeight="1" x14ac:dyDescent="0.15">
      <c r="B43" s="810" t="s">
        <v>255</v>
      </c>
      <c r="C43" s="811"/>
      <c r="D43" s="592">
        <f>'５－１作業時間（10aあたり）'!D43*6</f>
        <v>0</v>
      </c>
      <c r="E43" s="59">
        <f>'５－１作業時間（10aあたり）'!E43*6</f>
        <v>0</v>
      </c>
      <c r="F43" s="593">
        <f>'５－１作業時間（10aあたり）'!F43*6</f>
        <v>0</v>
      </c>
      <c r="G43" s="592">
        <f>'５－１作業時間（10aあたり）'!G43*6</f>
        <v>0</v>
      </c>
      <c r="H43" s="59">
        <f>'５－１作業時間（10aあたり）'!H43*6</f>
        <v>0</v>
      </c>
      <c r="I43" s="593">
        <f>'５－１作業時間（10aあたり）'!I43*6</f>
        <v>0</v>
      </c>
      <c r="J43" s="592">
        <f>'５－１作業時間（10aあたり）'!J43*6</f>
        <v>0</v>
      </c>
      <c r="K43" s="59">
        <f>'５－１作業時間（10aあたり）'!K43*6</f>
        <v>0</v>
      </c>
      <c r="L43" s="593">
        <f>'５－１作業時間（10aあたり）'!L43*6</f>
        <v>0</v>
      </c>
      <c r="M43" s="592">
        <f>'５－１作業時間（10aあたり）'!M43*6</f>
        <v>0</v>
      </c>
      <c r="N43" s="59">
        <f>'５－１作業時間（10aあたり）'!N43*6</f>
        <v>0</v>
      </c>
      <c r="O43" s="593">
        <f>'５－１作業時間（10aあたり）'!O43*6</f>
        <v>0</v>
      </c>
      <c r="P43" s="592">
        <f>'５－１作業時間（10aあたり）'!P43*6</f>
        <v>0</v>
      </c>
      <c r="Q43" s="59">
        <f>'５－１作業時間（10aあたり）'!Q43*6</f>
        <v>0</v>
      </c>
      <c r="R43" s="593">
        <f>'５－１作業時間（10aあたり）'!R43*6</f>
        <v>0</v>
      </c>
      <c r="S43" s="592">
        <f>'５－１作業時間（10aあたり）'!S43*6</f>
        <v>0</v>
      </c>
      <c r="T43" s="59">
        <f>'５－１作業時間（10aあたり）'!T43*6</f>
        <v>0</v>
      </c>
      <c r="U43" s="593">
        <f>'５－１作業時間（10aあたり）'!U43*6</f>
        <v>0</v>
      </c>
      <c r="V43" s="592">
        <f>'５－１作業時間（10aあたり）'!V43*6</f>
        <v>0</v>
      </c>
      <c r="W43" s="59">
        <f>'５－１作業時間（10aあたり）'!W43*6</f>
        <v>0</v>
      </c>
      <c r="X43" s="593">
        <f>'５－１作業時間（10aあたり）'!X43*6</f>
        <v>24</v>
      </c>
      <c r="Y43" s="592">
        <f>'５－１作業時間（10aあたり）'!Y43*6</f>
        <v>24</v>
      </c>
      <c r="Z43" s="59">
        <f>'５－１作業時間（10aあたり）'!Z43*6</f>
        <v>0</v>
      </c>
      <c r="AA43" s="593">
        <f>'５－１作業時間（10aあたり）'!AA43*6</f>
        <v>24</v>
      </c>
      <c r="AB43" s="592">
        <f>'５－１作業時間（10aあたり）'!AB43*6</f>
        <v>0</v>
      </c>
      <c r="AC43" s="59">
        <f>'５－１作業時間（10aあたり）'!AC43*6</f>
        <v>0</v>
      </c>
      <c r="AD43" s="593">
        <f>'５－１作業時間（10aあたり）'!AD43*6</f>
        <v>0</v>
      </c>
      <c r="AE43" s="592">
        <f>'５－１作業時間（10aあたり）'!AE43*6</f>
        <v>0</v>
      </c>
      <c r="AF43" s="59">
        <f>'５－１作業時間（10aあたり）'!AF43*6</f>
        <v>0</v>
      </c>
      <c r="AG43" s="593">
        <f>'５－１作業時間（10aあたり）'!AG43*6</f>
        <v>0</v>
      </c>
      <c r="AH43" s="592">
        <f>'５－１作業時間（10aあたり）'!AH43*6</f>
        <v>0</v>
      </c>
      <c r="AI43" s="59">
        <f>'５－１作業時間（10aあたり）'!AI43*6</f>
        <v>0</v>
      </c>
      <c r="AJ43" s="593">
        <f>'５－１作業時間（10aあたり）'!AJ43*6</f>
        <v>0</v>
      </c>
      <c r="AK43" s="592">
        <f>'５－１作業時間（10aあたり）'!AK43*6</f>
        <v>0</v>
      </c>
      <c r="AL43" s="59">
        <f>'５－１作業時間（10aあたり）'!AL43*6</f>
        <v>0</v>
      </c>
      <c r="AM43" s="593">
        <f>'５－１作業時間（10aあたり）'!AM43*6</f>
        <v>0</v>
      </c>
      <c r="AN43" s="58">
        <f>SUM(D43:AM43)</f>
        <v>72</v>
      </c>
    </row>
    <row r="44" spans="2:63" ht="20.100000000000001" customHeight="1" x14ac:dyDescent="0.15">
      <c r="B44" s="810" t="s">
        <v>256</v>
      </c>
      <c r="C44" s="811"/>
      <c r="D44" s="594">
        <f>'５－１作業時間（10aあたり）'!D44*6</f>
        <v>0</v>
      </c>
      <c r="E44" s="595">
        <f>'５－１作業時間（10aあたり）'!E44*6</f>
        <v>0</v>
      </c>
      <c r="F44" s="596">
        <f>'５－１作業時間（10aあたり）'!F44*6</f>
        <v>0</v>
      </c>
      <c r="G44" s="594">
        <f>'５－１作業時間（10aあたり）'!G44*6</f>
        <v>0</v>
      </c>
      <c r="H44" s="595">
        <f>'５－１作業時間（10aあたり）'!H44*6</f>
        <v>0</v>
      </c>
      <c r="I44" s="596">
        <f>'５－１作業時間（10aあたり）'!I44*6</f>
        <v>0</v>
      </c>
      <c r="J44" s="594">
        <f>'５－１作業時間（10aあたり）'!J44*6</f>
        <v>0</v>
      </c>
      <c r="K44" s="595">
        <f>'５－１作業時間（10aあたり）'!K44*6</f>
        <v>0</v>
      </c>
      <c r="L44" s="596">
        <f>'５－１作業時間（10aあたり）'!L44*6</f>
        <v>0</v>
      </c>
      <c r="M44" s="594">
        <f>'５－１作業時間（10aあたり）'!M44*6</f>
        <v>0</v>
      </c>
      <c r="N44" s="595">
        <f>'５－１作業時間（10aあたり）'!N44*6</f>
        <v>0</v>
      </c>
      <c r="O44" s="596">
        <f>'５－１作業時間（10aあたり）'!O44*6</f>
        <v>0</v>
      </c>
      <c r="P44" s="594">
        <f>'５－１作業時間（10aあたり）'!P44*6</f>
        <v>0</v>
      </c>
      <c r="Q44" s="595">
        <f>'５－１作業時間（10aあたり）'!Q44*6</f>
        <v>0</v>
      </c>
      <c r="R44" s="596">
        <f>'５－１作業時間（10aあたり）'!R44*6</f>
        <v>0</v>
      </c>
      <c r="S44" s="594">
        <f>'５－１作業時間（10aあたり）'!S44*6</f>
        <v>0</v>
      </c>
      <c r="T44" s="595">
        <f>'５－１作業時間（10aあたり）'!T44*6</f>
        <v>0</v>
      </c>
      <c r="U44" s="596">
        <f>'５－１作業時間（10aあたり）'!U44*6</f>
        <v>0</v>
      </c>
      <c r="V44" s="594">
        <f>'５－１作業時間（10aあたり）'!V44*6</f>
        <v>0</v>
      </c>
      <c r="W44" s="595">
        <f>'５－１作業時間（10aあたり）'!W44*6</f>
        <v>0</v>
      </c>
      <c r="X44" s="596">
        <f>'５－１作業時間（10aあたり）'!X44*6</f>
        <v>6</v>
      </c>
      <c r="Y44" s="594">
        <f>'５－１作業時間（10aあたり）'!Y44*6</f>
        <v>6</v>
      </c>
      <c r="Z44" s="595">
        <f>'５－１作業時間（10aあたり）'!Z44*6</f>
        <v>0</v>
      </c>
      <c r="AA44" s="596">
        <f>'５－１作業時間（10aあたり）'!AA44*6</f>
        <v>6</v>
      </c>
      <c r="AB44" s="594">
        <f>'５－１作業時間（10aあたり）'!AB44*6</f>
        <v>0</v>
      </c>
      <c r="AC44" s="595">
        <f>'５－１作業時間（10aあたり）'!AC44*6</f>
        <v>0</v>
      </c>
      <c r="AD44" s="596">
        <f>'５－１作業時間（10aあたり）'!AD44*6</f>
        <v>0</v>
      </c>
      <c r="AE44" s="594">
        <f>'５－１作業時間（10aあたり）'!AE44*6</f>
        <v>0</v>
      </c>
      <c r="AF44" s="595">
        <f>'５－１作業時間（10aあたり）'!AF44*6</f>
        <v>0</v>
      </c>
      <c r="AG44" s="596">
        <f>'５－１作業時間（10aあたり）'!AG44*6</f>
        <v>0</v>
      </c>
      <c r="AH44" s="594">
        <f>'５－１作業時間（10aあたり）'!AH44*6</f>
        <v>0</v>
      </c>
      <c r="AI44" s="595">
        <f>'５－１作業時間（10aあたり）'!AI44*6</f>
        <v>0</v>
      </c>
      <c r="AJ44" s="596">
        <f>'５－１作業時間（10aあたり）'!AJ44*6</f>
        <v>0</v>
      </c>
      <c r="AK44" s="594">
        <f>'５－１作業時間（10aあたり）'!AK44*6</f>
        <v>0</v>
      </c>
      <c r="AL44" s="595">
        <f>'５－１作業時間（10aあたり）'!AL44*6</f>
        <v>0</v>
      </c>
      <c r="AM44" s="596">
        <f>'５－１作業時間（10aあたり）'!AM44*6</f>
        <v>0</v>
      </c>
      <c r="AN44" s="58">
        <f t="shared" ref="AN44:AN51" si="4">SUM(D44:AM44)</f>
        <v>18</v>
      </c>
    </row>
    <row r="45" spans="2:63" ht="20.100000000000001" customHeight="1" x14ac:dyDescent="0.15">
      <c r="B45" s="810" t="s">
        <v>257</v>
      </c>
      <c r="C45" s="811"/>
      <c r="D45" s="594">
        <f>'５－１作業時間（10aあたり）'!D45*6</f>
        <v>0</v>
      </c>
      <c r="E45" s="595">
        <f>'５－１作業時間（10aあたり）'!E45*6</f>
        <v>0</v>
      </c>
      <c r="F45" s="596">
        <f>'５－１作業時間（10aあたり）'!F45*6</f>
        <v>0</v>
      </c>
      <c r="G45" s="594">
        <f>'５－１作業時間（10aあたり）'!G45*6</f>
        <v>0</v>
      </c>
      <c r="H45" s="595">
        <f>'５－１作業時間（10aあたり）'!H45*6</f>
        <v>0</v>
      </c>
      <c r="I45" s="596">
        <f>'５－１作業時間（10aあたり）'!I45*6</f>
        <v>0</v>
      </c>
      <c r="J45" s="594">
        <f>'５－１作業時間（10aあたり）'!J45*6</f>
        <v>0</v>
      </c>
      <c r="K45" s="595">
        <f>'５－１作業時間（10aあたり）'!K45*6</f>
        <v>0</v>
      </c>
      <c r="L45" s="596">
        <f>'５－１作業時間（10aあたり）'!L45*6</f>
        <v>0</v>
      </c>
      <c r="M45" s="594">
        <f>'５－１作業時間（10aあたり）'!M45*6</f>
        <v>0</v>
      </c>
      <c r="N45" s="595">
        <f>'５－１作業時間（10aあたり）'!N45*6</f>
        <v>0</v>
      </c>
      <c r="O45" s="596">
        <f>'５－１作業時間（10aあたり）'!O45*6</f>
        <v>0</v>
      </c>
      <c r="P45" s="594">
        <f>'５－１作業時間（10aあたり）'!P45*6</f>
        <v>0</v>
      </c>
      <c r="Q45" s="595">
        <f>'５－１作業時間（10aあたり）'!Q45*6</f>
        <v>0</v>
      </c>
      <c r="R45" s="596">
        <f>'５－１作業時間（10aあたり）'!R45*6</f>
        <v>0</v>
      </c>
      <c r="S45" s="594">
        <f>'５－１作業時間（10aあたり）'!S45*6</f>
        <v>0</v>
      </c>
      <c r="T45" s="595">
        <f>'５－１作業時間（10aあたり）'!T45*6</f>
        <v>0</v>
      </c>
      <c r="U45" s="596">
        <f>'５－１作業時間（10aあたり）'!U45*6</f>
        <v>0</v>
      </c>
      <c r="V45" s="594">
        <f>'５－１作業時間（10aあたり）'!V45*6</f>
        <v>0</v>
      </c>
      <c r="W45" s="595">
        <f>'５－１作業時間（10aあたり）'!W45*6</f>
        <v>0</v>
      </c>
      <c r="X45" s="596">
        <f>'５－１作業時間（10aあたり）'!X45*6</f>
        <v>36</v>
      </c>
      <c r="Y45" s="594">
        <f>'５－１作業時間（10aあたり）'!Y45*6</f>
        <v>42</v>
      </c>
      <c r="Z45" s="595">
        <f>'５－１作業時間（10aあたり）'!Z45*6</f>
        <v>42</v>
      </c>
      <c r="AA45" s="596">
        <f>'５－１作業時間（10aあたり）'!AA45*6</f>
        <v>42</v>
      </c>
      <c r="AB45" s="594">
        <f>'５－１作業時間（10aあたり）'!AB45*6</f>
        <v>42</v>
      </c>
      <c r="AC45" s="595">
        <f>'５－１作業時間（10aあたり）'!AC45*6</f>
        <v>42</v>
      </c>
      <c r="AD45" s="596">
        <f>'５－１作業時間（10aあたり）'!AD45*6</f>
        <v>42</v>
      </c>
      <c r="AE45" s="594">
        <f>'５－１作業時間（10aあたり）'!AE45*6</f>
        <v>36</v>
      </c>
      <c r="AF45" s="595">
        <f>'５－１作業時間（10aあたり）'!AF45*6</f>
        <v>0</v>
      </c>
      <c r="AG45" s="596">
        <f>'５－１作業時間（10aあたり）'!AG45*6</f>
        <v>0</v>
      </c>
      <c r="AH45" s="594">
        <f>'５－１作業時間（10aあたり）'!AH45*6</f>
        <v>0</v>
      </c>
      <c r="AI45" s="595">
        <f>'５－１作業時間（10aあたり）'!AI45*6</f>
        <v>0</v>
      </c>
      <c r="AJ45" s="596">
        <f>'５－１作業時間（10aあたり）'!AJ45*6</f>
        <v>0</v>
      </c>
      <c r="AK45" s="594">
        <f>'５－１作業時間（10aあたり）'!AK45*6</f>
        <v>0</v>
      </c>
      <c r="AL45" s="595">
        <f>'５－１作業時間（10aあたり）'!AL45*6</f>
        <v>0</v>
      </c>
      <c r="AM45" s="596">
        <f>'５－１作業時間（10aあたり）'!AM45*6</f>
        <v>0</v>
      </c>
      <c r="AN45" s="58">
        <f t="shared" si="4"/>
        <v>324</v>
      </c>
    </row>
    <row r="46" spans="2:63" ht="20.100000000000001" customHeight="1" x14ac:dyDescent="0.15">
      <c r="B46" s="810" t="s">
        <v>258</v>
      </c>
      <c r="C46" s="811"/>
      <c r="D46" s="594">
        <f>'５－１作業時間（10aあたり）'!D46*6</f>
        <v>0</v>
      </c>
      <c r="E46" s="595">
        <f>'５－１作業時間（10aあたり）'!E46*6</f>
        <v>0</v>
      </c>
      <c r="F46" s="596">
        <f>'５－１作業時間（10aあたり）'!F46*6</f>
        <v>0</v>
      </c>
      <c r="G46" s="594">
        <f>'５－１作業時間（10aあたり）'!G46*6</f>
        <v>0</v>
      </c>
      <c r="H46" s="595">
        <f>'５－１作業時間（10aあたり）'!H46*6</f>
        <v>0</v>
      </c>
      <c r="I46" s="596">
        <f>'５－１作業時間（10aあたり）'!I46*6</f>
        <v>0</v>
      </c>
      <c r="J46" s="594">
        <f>'５－１作業時間（10aあたり）'!J46*6</f>
        <v>0</v>
      </c>
      <c r="K46" s="595">
        <f>'５－１作業時間（10aあたり）'!K46*6</f>
        <v>0</v>
      </c>
      <c r="L46" s="596">
        <f>'５－１作業時間（10aあたり）'!L46*6</f>
        <v>0</v>
      </c>
      <c r="M46" s="594">
        <f>'５－１作業時間（10aあたり）'!M46*6</f>
        <v>0</v>
      </c>
      <c r="N46" s="595">
        <f>'５－１作業時間（10aあたり）'!N46*6</f>
        <v>0</v>
      </c>
      <c r="O46" s="596">
        <f>'５－１作業時間（10aあたり）'!O46*6</f>
        <v>0</v>
      </c>
      <c r="P46" s="594">
        <f>'５－１作業時間（10aあたり）'!P46*6</f>
        <v>0</v>
      </c>
      <c r="Q46" s="595">
        <f>'５－１作業時間（10aあたり）'!Q46*6</f>
        <v>0</v>
      </c>
      <c r="R46" s="596">
        <f>'５－１作業時間（10aあたり）'!R46*6</f>
        <v>0</v>
      </c>
      <c r="S46" s="594">
        <f>'５－１作業時間（10aあたり）'!S46*6</f>
        <v>0</v>
      </c>
      <c r="T46" s="595">
        <f>'５－１作業時間（10aあたり）'!T46*6</f>
        <v>0</v>
      </c>
      <c r="U46" s="596">
        <f>'５－１作業時間（10aあたり）'!U46*6</f>
        <v>0</v>
      </c>
      <c r="V46" s="594">
        <f>'５－１作業時間（10aあたり）'!V46*6</f>
        <v>0</v>
      </c>
      <c r="W46" s="595">
        <f>'５－１作業時間（10aあたり）'!W46*6</f>
        <v>0</v>
      </c>
      <c r="X46" s="596">
        <f>'５－１作業時間（10aあたり）'!X46*6</f>
        <v>0</v>
      </c>
      <c r="Y46" s="594">
        <f>'５－１作業時間（10aあたり）'!Y46*6</f>
        <v>12</v>
      </c>
      <c r="Z46" s="595">
        <f>'５－１作業時間（10aあたり）'!Z46*6</f>
        <v>12</v>
      </c>
      <c r="AA46" s="596">
        <f>'５－１作業時間（10aあたり）'!AA46*6</f>
        <v>12</v>
      </c>
      <c r="AB46" s="594">
        <f>'５－１作業時間（10aあたり）'!AB46*6</f>
        <v>12</v>
      </c>
      <c r="AC46" s="595">
        <f>'５－１作業時間（10aあたり）'!AC46*6</f>
        <v>12</v>
      </c>
      <c r="AD46" s="596">
        <f>'５－１作業時間（10aあたり）'!AD46*6</f>
        <v>12</v>
      </c>
      <c r="AE46" s="594">
        <f>'５－１作業時間（10aあたり）'!AE46*6</f>
        <v>12</v>
      </c>
      <c r="AF46" s="595">
        <f>'５－１作業時間（10aあたり）'!AF46*6</f>
        <v>0</v>
      </c>
      <c r="AG46" s="596">
        <f>'５－１作業時間（10aあたり）'!AG46*6</f>
        <v>0</v>
      </c>
      <c r="AH46" s="594">
        <f>'５－１作業時間（10aあたり）'!AH46*6</f>
        <v>0</v>
      </c>
      <c r="AI46" s="595">
        <f>'５－１作業時間（10aあたり）'!AI46*6</f>
        <v>0</v>
      </c>
      <c r="AJ46" s="596">
        <f>'５－１作業時間（10aあたり）'!AJ46*6</f>
        <v>0</v>
      </c>
      <c r="AK46" s="594">
        <f>'５－１作業時間（10aあたり）'!AK46*6</f>
        <v>0</v>
      </c>
      <c r="AL46" s="595">
        <f>'５－１作業時間（10aあたり）'!AL46*6</f>
        <v>0</v>
      </c>
      <c r="AM46" s="596">
        <f>'５－１作業時間（10aあたり）'!AM46*6</f>
        <v>0</v>
      </c>
      <c r="AN46" s="58">
        <f t="shared" si="4"/>
        <v>84</v>
      </c>
    </row>
    <row r="47" spans="2:63" ht="20.100000000000001" customHeight="1" x14ac:dyDescent="0.15">
      <c r="B47" s="812" t="s">
        <v>334</v>
      </c>
      <c r="C47" s="813"/>
      <c r="D47" s="594">
        <f>'５－１作業時間（10aあたり）'!D47*6</f>
        <v>0</v>
      </c>
      <c r="E47" s="595">
        <f>'５－１作業時間（10aあたり）'!E47*6</f>
        <v>0</v>
      </c>
      <c r="F47" s="596">
        <f>'５－１作業時間（10aあたり）'!F47*6</f>
        <v>0</v>
      </c>
      <c r="G47" s="594">
        <f>'５－１作業時間（10aあたり）'!G47*6</f>
        <v>0</v>
      </c>
      <c r="H47" s="595">
        <f>'５－１作業時間（10aあたり）'!H47*6</f>
        <v>0</v>
      </c>
      <c r="I47" s="596">
        <f>'５－１作業時間（10aあたり）'!I47*6</f>
        <v>0</v>
      </c>
      <c r="J47" s="594">
        <f>'５－１作業時間（10aあたり）'!J47*6</f>
        <v>0</v>
      </c>
      <c r="K47" s="595">
        <f>'５－１作業時間（10aあたり）'!K47*6</f>
        <v>0</v>
      </c>
      <c r="L47" s="596">
        <f>'５－１作業時間（10aあたり）'!L47*6</f>
        <v>0</v>
      </c>
      <c r="M47" s="594">
        <f>'５－１作業時間（10aあたり）'!M47*6</f>
        <v>0</v>
      </c>
      <c r="N47" s="595">
        <f>'５－１作業時間（10aあたり）'!N47*6</f>
        <v>0</v>
      </c>
      <c r="O47" s="596">
        <f>'５－１作業時間（10aあたり）'!O47*6</f>
        <v>0</v>
      </c>
      <c r="P47" s="594">
        <f>'５－１作業時間（10aあたり）'!P47*6</f>
        <v>0</v>
      </c>
      <c r="Q47" s="595">
        <f>'５－１作業時間（10aあたり）'!Q47*6</f>
        <v>0</v>
      </c>
      <c r="R47" s="596">
        <f>'５－１作業時間（10aあたり）'!R47*6</f>
        <v>0</v>
      </c>
      <c r="S47" s="594">
        <f>'５－１作業時間（10aあたり）'!S47*6</f>
        <v>0</v>
      </c>
      <c r="T47" s="595">
        <f>'５－１作業時間（10aあたり）'!T47*6</f>
        <v>0</v>
      </c>
      <c r="U47" s="596">
        <f>'５－１作業時間（10aあたり）'!U47*6</f>
        <v>0</v>
      </c>
      <c r="V47" s="594">
        <f>'５－１作業時間（10aあたり）'!V47*6</f>
        <v>0</v>
      </c>
      <c r="W47" s="595">
        <f>'５－１作業時間（10aあたり）'!W47*6</f>
        <v>0</v>
      </c>
      <c r="X47" s="596">
        <f>'５－１作業時間（10aあたり）'!X47*6</f>
        <v>0</v>
      </c>
      <c r="Y47" s="594">
        <f>'５－１作業時間（10aあたり）'!Y47*6</f>
        <v>0</v>
      </c>
      <c r="Z47" s="595">
        <f>'５－１作業時間（10aあたり）'!Z47*6</f>
        <v>12</v>
      </c>
      <c r="AA47" s="596">
        <f>'５－１作業時間（10aあたり）'!AA47*6</f>
        <v>12</v>
      </c>
      <c r="AB47" s="594">
        <f>'５－１作業時間（10aあたり）'!AB47*6</f>
        <v>0</v>
      </c>
      <c r="AC47" s="595">
        <f>'５－１作業時間（10aあたり）'!AC47*6</f>
        <v>12</v>
      </c>
      <c r="AD47" s="596">
        <f>'５－１作業時間（10aあたり）'!AD47*6</f>
        <v>12</v>
      </c>
      <c r="AE47" s="594">
        <f>'５－１作業時間（10aあたり）'!AE47*6</f>
        <v>0</v>
      </c>
      <c r="AF47" s="595">
        <f>'５－１作業時間（10aあたり）'!AF47*6</f>
        <v>12</v>
      </c>
      <c r="AG47" s="596">
        <f>'５－１作業時間（10aあたり）'!AG47*6</f>
        <v>0</v>
      </c>
      <c r="AH47" s="594">
        <f>'５－１作業時間（10aあたり）'!AH47*6</f>
        <v>0</v>
      </c>
      <c r="AI47" s="595">
        <f>'５－１作業時間（10aあたり）'!AI47*6</f>
        <v>0</v>
      </c>
      <c r="AJ47" s="596">
        <f>'５－１作業時間（10aあたり）'!AJ47*6</f>
        <v>0</v>
      </c>
      <c r="AK47" s="594">
        <f>'５－１作業時間（10aあたり）'!AK47*6</f>
        <v>0</v>
      </c>
      <c r="AL47" s="595">
        <f>'５－１作業時間（10aあたり）'!AL47*6</f>
        <v>0</v>
      </c>
      <c r="AM47" s="596">
        <f>'５－１作業時間（10aあたり）'!AM47*6</f>
        <v>0</v>
      </c>
      <c r="AN47" s="58">
        <f t="shared" si="4"/>
        <v>60</v>
      </c>
    </row>
    <row r="48" spans="2:63" ht="20.100000000000001" customHeight="1" x14ac:dyDescent="0.15">
      <c r="B48" s="810" t="s">
        <v>262</v>
      </c>
      <c r="C48" s="811"/>
      <c r="D48" s="594">
        <f>'５－１作業時間（10aあたり）'!D48*6</f>
        <v>0</v>
      </c>
      <c r="E48" s="595">
        <f>'５－１作業時間（10aあたり）'!E48*6</f>
        <v>0</v>
      </c>
      <c r="F48" s="596">
        <f>'５－１作業時間（10aあたり）'!F48*6</f>
        <v>0</v>
      </c>
      <c r="G48" s="594">
        <f>'５－１作業時間（10aあたり）'!G48*6</f>
        <v>0</v>
      </c>
      <c r="H48" s="595">
        <f>'５－１作業時間（10aあたり）'!H48*6</f>
        <v>0</v>
      </c>
      <c r="I48" s="596">
        <f>'５－１作業時間（10aあたり）'!I48*6</f>
        <v>0</v>
      </c>
      <c r="J48" s="594">
        <f>'５－１作業時間（10aあたり）'!J48*6</f>
        <v>0</v>
      </c>
      <c r="K48" s="595">
        <f>'５－１作業時間（10aあたり）'!K48*6</f>
        <v>0</v>
      </c>
      <c r="L48" s="596">
        <f>'５－１作業時間（10aあたり）'!L48*6</f>
        <v>0</v>
      </c>
      <c r="M48" s="594">
        <f>'５－１作業時間（10aあたり）'!M48*6</f>
        <v>0</v>
      </c>
      <c r="N48" s="595">
        <f>'５－１作業時間（10aあたり）'!N48*6</f>
        <v>0</v>
      </c>
      <c r="O48" s="596">
        <f>'５－１作業時間（10aあたり）'!O48*6</f>
        <v>0</v>
      </c>
      <c r="P48" s="594">
        <f>'５－１作業時間（10aあたり）'!P48*6</f>
        <v>0</v>
      </c>
      <c r="Q48" s="595">
        <f>'５－１作業時間（10aあたり）'!Q48*6</f>
        <v>0</v>
      </c>
      <c r="R48" s="596">
        <f>'５－１作業時間（10aあたり）'!R48*6</f>
        <v>0</v>
      </c>
      <c r="S48" s="594">
        <f>'５－１作業時間（10aあたり）'!S48*6</f>
        <v>0</v>
      </c>
      <c r="T48" s="595">
        <f>'５－１作業時間（10aあたり）'!T48*6</f>
        <v>0</v>
      </c>
      <c r="U48" s="596">
        <f>'５－１作業時間（10aあたり）'!U48*6</f>
        <v>0</v>
      </c>
      <c r="V48" s="594">
        <f>'５－１作業時間（10aあたり）'!V48*6</f>
        <v>0</v>
      </c>
      <c r="W48" s="595">
        <f>'５－１作業時間（10aあたり）'!W48*6</f>
        <v>0</v>
      </c>
      <c r="X48" s="596">
        <f>'５－１作業時間（10aあたり）'!X48*6</f>
        <v>0</v>
      </c>
      <c r="Y48" s="594">
        <f>'５－１作業時間（10aあたり）'!Y48*6</f>
        <v>0</v>
      </c>
      <c r="Z48" s="595">
        <f>'５－１作業時間（10aあたり）'!Z48*6</f>
        <v>0</v>
      </c>
      <c r="AA48" s="596">
        <f>'５－１作業時間（10aあたり）'!AA48*6</f>
        <v>0</v>
      </c>
      <c r="AB48" s="594">
        <f>'５－１作業時間（10aあたり）'!AB48*6</f>
        <v>6</v>
      </c>
      <c r="AC48" s="595">
        <f>'５－１作業時間（10aあたり）'!AC48*6</f>
        <v>6</v>
      </c>
      <c r="AD48" s="596">
        <f>'５－１作業時間（10aあたり）'!AD48*6</f>
        <v>6</v>
      </c>
      <c r="AE48" s="594">
        <f>'５－１作業時間（10aあたり）'!AE48*6</f>
        <v>6</v>
      </c>
      <c r="AF48" s="595">
        <f>'５－１作業時間（10aあたり）'!AF48*6</f>
        <v>6</v>
      </c>
      <c r="AG48" s="596">
        <f>'５－１作業時間（10aあたり）'!AG48*6</f>
        <v>6</v>
      </c>
      <c r="AH48" s="594">
        <f>'５－１作業時間（10aあたり）'!AH48*6</f>
        <v>6</v>
      </c>
      <c r="AI48" s="595">
        <f>'５－１作業時間（10aあたり）'!AI48*6</f>
        <v>6</v>
      </c>
      <c r="AJ48" s="596">
        <f>'５－１作業時間（10aあたり）'!AJ48*6</f>
        <v>0</v>
      </c>
      <c r="AK48" s="594">
        <f>'５－１作業時間（10aあたり）'!AK48*6</f>
        <v>0</v>
      </c>
      <c r="AL48" s="595">
        <f>'５－１作業時間（10aあたり）'!AL48*6</f>
        <v>0</v>
      </c>
      <c r="AM48" s="596">
        <f>'５－１作業時間（10aあたり）'!AM48*6</f>
        <v>0</v>
      </c>
      <c r="AN48" s="58">
        <f t="shared" si="4"/>
        <v>48</v>
      </c>
    </row>
    <row r="49" spans="2:63" ht="20.100000000000001" customHeight="1" x14ac:dyDescent="0.15">
      <c r="B49" s="810" t="s">
        <v>259</v>
      </c>
      <c r="C49" s="811"/>
      <c r="D49" s="594">
        <f>'５－１作業時間（10aあたり）'!D49*6</f>
        <v>0</v>
      </c>
      <c r="E49" s="595">
        <f>'５－１作業時間（10aあたり）'!E49*6</f>
        <v>0</v>
      </c>
      <c r="F49" s="596">
        <f>'５－１作業時間（10aあたり）'!F49*6</f>
        <v>0</v>
      </c>
      <c r="G49" s="594">
        <f>'５－１作業時間（10aあたり）'!G49*6</f>
        <v>0</v>
      </c>
      <c r="H49" s="595">
        <f>'５－１作業時間（10aあたり）'!H49*6</f>
        <v>0</v>
      </c>
      <c r="I49" s="596">
        <f>'５－１作業時間（10aあたり）'!I49*6</f>
        <v>0</v>
      </c>
      <c r="J49" s="594">
        <f>'５－１作業時間（10aあたり）'!J49*6</f>
        <v>0</v>
      </c>
      <c r="K49" s="595">
        <f>'５－１作業時間（10aあたり）'!K49*6</f>
        <v>0</v>
      </c>
      <c r="L49" s="596">
        <f>'５－１作業時間（10aあたり）'!L49*6</f>
        <v>0</v>
      </c>
      <c r="M49" s="594">
        <f>'５－１作業時間（10aあたり）'!M49*6</f>
        <v>0</v>
      </c>
      <c r="N49" s="595">
        <f>'５－１作業時間（10aあたり）'!N49*6</f>
        <v>0</v>
      </c>
      <c r="O49" s="596">
        <f>'５－１作業時間（10aあたり）'!O49*6</f>
        <v>0</v>
      </c>
      <c r="P49" s="594">
        <f>'５－１作業時間（10aあたり）'!P49*6</f>
        <v>0</v>
      </c>
      <c r="Q49" s="595">
        <f>'５－１作業時間（10aあたり）'!Q49*6</f>
        <v>0</v>
      </c>
      <c r="R49" s="596">
        <f>'５－１作業時間（10aあたり）'!R49*6</f>
        <v>0</v>
      </c>
      <c r="S49" s="594">
        <f>'５－１作業時間（10aあたり）'!S49*6</f>
        <v>0</v>
      </c>
      <c r="T49" s="595">
        <f>'５－１作業時間（10aあたり）'!T49*6</f>
        <v>0</v>
      </c>
      <c r="U49" s="596">
        <f>'５－１作業時間（10aあたり）'!U49*6</f>
        <v>0</v>
      </c>
      <c r="V49" s="594">
        <f>'５－１作業時間（10aあたり）'!V49*6</f>
        <v>0</v>
      </c>
      <c r="W49" s="595">
        <f>'５－１作業時間（10aあたり）'!W49*6</f>
        <v>0</v>
      </c>
      <c r="X49" s="596">
        <f>'５－１作業時間（10aあたり）'!X49*6</f>
        <v>0</v>
      </c>
      <c r="Y49" s="594">
        <f>'５－１作業時間（10aあたり）'!Y49*6</f>
        <v>0</v>
      </c>
      <c r="Z49" s="595">
        <f>'５－１作業時間（10aあたり）'!Z49*6</f>
        <v>0</v>
      </c>
      <c r="AA49" s="596">
        <f>'５－１作業時間（10aあたり）'!AA49*6</f>
        <v>0</v>
      </c>
      <c r="AB49" s="594">
        <f>'５－１作業時間（10aあたり）'!AB49*6</f>
        <v>81</v>
      </c>
      <c r="AC49" s="595">
        <f>'５－１作業時間（10aあたり）'!AC49*6</f>
        <v>81</v>
      </c>
      <c r="AD49" s="596">
        <f>'５－１作業時間（10aあたり）'!AD49*6</f>
        <v>81</v>
      </c>
      <c r="AE49" s="594">
        <f>'５－１作業時間（10aあたり）'!AE49*6</f>
        <v>81</v>
      </c>
      <c r="AF49" s="595">
        <f>'５－１作業時間（10aあたり）'!AF49*6</f>
        <v>81</v>
      </c>
      <c r="AG49" s="596">
        <f>'５－１作業時間（10aあたり）'!AG49*6</f>
        <v>81</v>
      </c>
      <c r="AH49" s="594">
        <f>'５－１作業時間（10aあたり）'!AH49*6</f>
        <v>81</v>
      </c>
      <c r="AI49" s="595">
        <f>'５－１作業時間（10aあたり）'!AI49*6</f>
        <v>81</v>
      </c>
      <c r="AJ49" s="596">
        <f>'５－１作業時間（10aあたり）'!AJ49*6</f>
        <v>81</v>
      </c>
      <c r="AK49" s="594">
        <f>'５－１作業時間（10aあたり）'!AK49*6</f>
        <v>81</v>
      </c>
      <c r="AL49" s="595">
        <f>'５－１作業時間（10aあたり）'!AL49*6</f>
        <v>81</v>
      </c>
      <c r="AM49" s="596">
        <f>'５－１作業時間（10aあたり）'!AM49*6</f>
        <v>81</v>
      </c>
      <c r="AN49" s="58">
        <f t="shared" si="4"/>
        <v>972</v>
      </c>
    </row>
    <row r="50" spans="2:63" ht="20.100000000000001" customHeight="1" x14ac:dyDescent="0.15">
      <c r="B50" s="810" t="s">
        <v>260</v>
      </c>
      <c r="C50" s="811"/>
      <c r="D50" s="594">
        <f>'５－１作業時間（10aあたり）'!D50*6</f>
        <v>0</v>
      </c>
      <c r="E50" s="595">
        <f>'５－１作業時間（10aあたり）'!E50*6</f>
        <v>0</v>
      </c>
      <c r="F50" s="596">
        <f>'５－１作業時間（10aあたり）'!F50*6</f>
        <v>0</v>
      </c>
      <c r="G50" s="594">
        <f>'５－１作業時間（10aあたり）'!G50*6</f>
        <v>0</v>
      </c>
      <c r="H50" s="595">
        <f>'５－１作業時間（10aあたり）'!H50*6</f>
        <v>0</v>
      </c>
      <c r="I50" s="596">
        <f>'５－１作業時間（10aあたり）'!I50*6</f>
        <v>0</v>
      </c>
      <c r="J50" s="594">
        <f>'５－１作業時間（10aあたり）'!J50*6</f>
        <v>0</v>
      </c>
      <c r="K50" s="595">
        <f>'５－１作業時間（10aあたり）'!K50*6</f>
        <v>0</v>
      </c>
      <c r="L50" s="596">
        <f>'５－１作業時間（10aあたり）'!L50*6</f>
        <v>0</v>
      </c>
      <c r="M50" s="594">
        <f>'５－１作業時間（10aあたり）'!M50*6</f>
        <v>0</v>
      </c>
      <c r="N50" s="595">
        <f>'５－１作業時間（10aあたり）'!N50*6</f>
        <v>0</v>
      </c>
      <c r="O50" s="596">
        <f>'５－１作業時間（10aあたり）'!O50*6</f>
        <v>0</v>
      </c>
      <c r="P50" s="594">
        <f>'５－１作業時間（10aあたり）'!P50*6</f>
        <v>0</v>
      </c>
      <c r="Q50" s="595">
        <f>'５－１作業時間（10aあたり）'!Q50*6</f>
        <v>0</v>
      </c>
      <c r="R50" s="596">
        <f>'５－１作業時間（10aあたり）'!R50*6</f>
        <v>0</v>
      </c>
      <c r="S50" s="594">
        <f>'５－１作業時間（10aあたり）'!S50*6</f>
        <v>0</v>
      </c>
      <c r="T50" s="595">
        <f>'５－１作業時間（10aあたり）'!T50*6</f>
        <v>0</v>
      </c>
      <c r="U50" s="596">
        <f>'５－１作業時間（10aあたり）'!U50*6</f>
        <v>0</v>
      </c>
      <c r="V50" s="594">
        <f>'５－１作業時間（10aあたり）'!V50*6</f>
        <v>0</v>
      </c>
      <c r="W50" s="595">
        <f>'５－１作業時間（10aあたり）'!W50*6</f>
        <v>0</v>
      </c>
      <c r="X50" s="596">
        <f>'５－１作業時間（10aあたり）'!X50*6</f>
        <v>0</v>
      </c>
      <c r="Y50" s="594">
        <f>'５－１作業時間（10aあたり）'!Y50*6</f>
        <v>0</v>
      </c>
      <c r="Z50" s="595">
        <f>'５－１作業時間（10aあたり）'!Z50*6</f>
        <v>0</v>
      </c>
      <c r="AA50" s="596">
        <f>'５－１作業時間（10aあたり）'!AA50*6</f>
        <v>0</v>
      </c>
      <c r="AB50" s="594">
        <f>'５－１作業時間（10aあたり）'!AB50*6</f>
        <v>84</v>
      </c>
      <c r="AC50" s="595">
        <f>'５－１作業時間（10aあたり）'!AC50*6</f>
        <v>84</v>
      </c>
      <c r="AD50" s="596">
        <f>'５－１作業時間（10aあたり）'!AD50*6</f>
        <v>84</v>
      </c>
      <c r="AE50" s="594">
        <f>'５－１作業時間（10aあたり）'!AE50*6</f>
        <v>84</v>
      </c>
      <c r="AF50" s="595">
        <f>'５－１作業時間（10aあたり）'!AF50*6</f>
        <v>84</v>
      </c>
      <c r="AG50" s="596">
        <f>'５－１作業時間（10aあたり）'!AG50*6</f>
        <v>84</v>
      </c>
      <c r="AH50" s="594">
        <f>'５－１作業時間（10aあたり）'!AH50*6</f>
        <v>84</v>
      </c>
      <c r="AI50" s="595">
        <f>'５－１作業時間（10aあたり）'!AI50*6</f>
        <v>84</v>
      </c>
      <c r="AJ50" s="596">
        <f>'５－１作業時間（10aあたり）'!AJ50*6</f>
        <v>84</v>
      </c>
      <c r="AK50" s="594">
        <f>'５－１作業時間（10aあたり）'!AK50*6</f>
        <v>84</v>
      </c>
      <c r="AL50" s="595">
        <f>'５－１作業時間（10aあたり）'!AL50*6</f>
        <v>84</v>
      </c>
      <c r="AM50" s="596">
        <f>'５－１作業時間（10aあたり）'!AM50*7</f>
        <v>98</v>
      </c>
      <c r="AN50" s="58">
        <f t="shared" si="4"/>
        <v>1022</v>
      </c>
    </row>
    <row r="51" spans="2:63" ht="20.100000000000001" customHeight="1" x14ac:dyDescent="0.15">
      <c r="B51" s="800" t="s">
        <v>93</v>
      </c>
      <c r="C51" s="801"/>
      <c r="D51" s="594">
        <f t="shared" ref="D51:AM51" si="5">SUM(D43:D50)</f>
        <v>0</v>
      </c>
      <c r="E51" s="59">
        <f t="shared" si="5"/>
        <v>0</v>
      </c>
      <c r="F51" s="596">
        <f t="shared" si="5"/>
        <v>0</v>
      </c>
      <c r="G51" s="594">
        <f t="shared" si="5"/>
        <v>0</v>
      </c>
      <c r="H51" s="59">
        <f t="shared" si="5"/>
        <v>0</v>
      </c>
      <c r="I51" s="596">
        <f t="shared" si="5"/>
        <v>0</v>
      </c>
      <c r="J51" s="594">
        <f t="shared" si="5"/>
        <v>0</v>
      </c>
      <c r="K51" s="59">
        <f t="shared" si="5"/>
        <v>0</v>
      </c>
      <c r="L51" s="596">
        <f t="shared" si="5"/>
        <v>0</v>
      </c>
      <c r="M51" s="594">
        <f t="shared" si="5"/>
        <v>0</v>
      </c>
      <c r="N51" s="59">
        <f t="shared" si="5"/>
        <v>0</v>
      </c>
      <c r="O51" s="596">
        <f t="shared" si="5"/>
        <v>0</v>
      </c>
      <c r="P51" s="594">
        <f t="shared" si="5"/>
        <v>0</v>
      </c>
      <c r="Q51" s="59">
        <f t="shared" si="5"/>
        <v>0</v>
      </c>
      <c r="R51" s="596">
        <f t="shared" si="5"/>
        <v>0</v>
      </c>
      <c r="S51" s="594">
        <f t="shared" si="5"/>
        <v>0</v>
      </c>
      <c r="T51" s="59">
        <f t="shared" si="5"/>
        <v>0</v>
      </c>
      <c r="U51" s="596">
        <f t="shared" si="5"/>
        <v>0</v>
      </c>
      <c r="V51" s="594">
        <f t="shared" si="5"/>
        <v>0</v>
      </c>
      <c r="W51" s="59">
        <f t="shared" si="5"/>
        <v>0</v>
      </c>
      <c r="X51" s="596">
        <f t="shared" si="5"/>
        <v>66</v>
      </c>
      <c r="Y51" s="594">
        <f t="shared" si="5"/>
        <v>84</v>
      </c>
      <c r="Z51" s="59">
        <f t="shared" si="5"/>
        <v>66</v>
      </c>
      <c r="AA51" s="596">
        <f t="shared" si="5"/>
        <v>96</v>
      </c>
      <c r="AB51" s="594">
        <f t="shared" si="5"/>
        <v>225</v>
      </c>
      <c r="AC51" s="59">
        <f t="shared" si="5"/>
        <v>237</v>
      </c>
      <c r="AD51" s="596">
        <f t="shared" si="5"/>
        <v>237</v>
      </c>
      <c r="AE51" s="594">
        <f t="shared" si="5"/>
        <v>219</v>
      </c>
      <c r="AF51" s="59">
        <f t="shared" si="5"/>
        <v>183</v>
      </c>
      <c r="AG51" s="596">
        <f t="shared" si="5"/>
        <v>171</v>
      </c>
      <c r="AH51" s="594">
        <f t="shared" si="5"/>
        <v>171</v>
      </c>
      <c r="AI51" s="59">
        <f t="shared" si="5"/>
        <v>171</v>
      </c>
      <c r="AJ51" s="596">
        <f t="shared" si="5"/>
        <v>165</v>
      </c>
      <c r="AK51" s="594">
        <f t="shared" si="5"/>
        <v>165</v>
      </c>
      <c r="AL51" s="59">
        <f t="shared" si="5"/>
        <v>165</v>
      </c>
      <c r="AM51" s="596">
        <f t="shared" si="5"/>
        <v>179</v>
      </c>
      <c r="AN51" s="58">
        <f t="shared" si="4"/>
        <v>2600</v>
      </c>
    </row>
    <row r="52" spans="2:63" ht="20.100000000000001" customHeight="1" thickBot="1" x14ac:dyDescent="0.2">
      <c r="B52" s="802" t="s">
        <v>94</v>
      </c>
      <c r="C52" s="803"/>
      <c r="D52" s="60"/>
      <c r="E52" s="61">
        <f>SUM(D51:F51)</f>
        <v>0</v>
      </c>
      <c r="F52" s="61"/>
      <c r="G52" s="60"/>
      <c r="H52" s="61">
        <f>SUM(G51:I51)</f>
        <v>0</v>
      </c>
      <c r="I52" s="61"/>
      <c r="J52" s="60"/>
      <c r="K52" s="61">
        <f>SUM(J51:L51)</f>
        <v>0</v>
      </c>
      <c r="L52" s="61"/>
      <c r="M52" s="60"/>
      <c r="N52" s="61">
        <f>SUM(M51:O51)</f>
        <v>0</v>
      </c>
      <c r="O52" s="61"/>
      <c r="P52" s="60"/>
      <c r="Q52" s="61">
        <f>SUM(P51:R51)</f>
        <v>0</v>
      </c>
      <c r="R52" s="61"/>
      <c r="S52" s="60"/>
      <c r="T52" s="61">
        <f>SUM(S51:U51)</f>
        <v>0</v>
      </c>
      <c r="U52" s="61"/>
      <c r="V52" s="60"/>
      <c r="W52" s="61">
        <f>SUM(V51:X51)</f>
        <v>66</v>
      </c>
      <c r="X52" s="61"/>
      <c r="Y52" s="60"/>
      <c r="Z52" s="61">
        <f>SUM(Y51:AA51)</f>
        <v>246</v>
      </c>
      <c r="AA52" s="61"/>
      <c r="AB52" s="60"/>
      <c r="AC52" s="61">
        <f>SUM(AB51:AD51)</f>
        <v>699</v>
      </c>
      <c r="AD52" s="61"/>
      <c r="AE52" s="60"/>
      <c r="AF52" s="61">
        <f>SUM(AE51:AG51)</f>
        <v>573</v>
      </c>
      <c r="AG52" s="61"/>
      <c r="AH52" s="60"/>
      <c r="AI52" s="61">
        <f>SUM(AH51:AJ51)</f>
        <v>507</v>
      </c>
      <c r="AJ52" s="61"/>
      <c r="AK52" s="60"/>
      <c r="AL52" s="61">
        <f>SUM(AK51:AM51)</f>
        <v>509</v>
      </c>
      <c r="AM52" s="61"/>
      <c r="AN52" s="62">
        <f>SUM(AN43:AN50)</f>
        <v>2600</v>
      </c>
    </row>
    <row r="53" spans="2:63" ht="24.95" customHeight="1" x14ac:dyDescent="0.15">
      <c r="B53" s="2"/>
      <c r="C53" s="2"/>
      <c r="D53" s="5"/>
      <c r="E53" s="5"/>
      <c r="F53" s="5"/>
      <c r="G53" s="5"/>
      <c r="H53" s="5"/>
      <c r="I53" s="5"/>
      <c r="J53" s="5"/>
      <c r="K53" s="5"/>
      <c r="L53" s="242"/>
      <c r="M53" s="223"/>
      <c r="N53" s="64"/>
      <c r="O53" s="242"/>
      <c r="P53" s="299"/>
      <c r="Q53" s="5"/>
      <c r="R53" s="5"/>
      <c r="S53" s="5"/>
      <c r="T53" s="5"/>
      <c r="U53" s="5"/>
      <c r="V53" s="5"/>
      <c r="W53" s="31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</row>
    <row r="54" spans="2:63" ht="24.95" customHeight="1" thickBot="1" x14ac:dyDescent="0.2">
      <c r="B54" s="2" t="s">
        <v>263</v>
      </c>
      <c r="C54" s="2"/>
      <c r="D54" s="5"/>
      <c r="E54" s="5"/>
      <c r="F54" s="5"/>
      <c r="G54" s="5"/>
      <c r="H54" s="5"/>
      <c r="I54" s="5"/>
      <c r="J54" s="5"/>
      <c r="K54" s="5"/>
      <c r="L54" s="301"/>
      <c r="M54" s="299"/>
      <c r="N54" s="302"/>
      <c r="O54" s="301"/>
      <c r="P54" s="299"/>
      <c r="Q54" s="5"/>
      <c r="R54" s="5"/>
      <c r="S54" s="5"/>
      <c r="T54" s="5"/>
      <c r="U54" s="5"/>
      <c r="V54" s="5"/>
      <c r="W54" s="31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</row>
    <row r="55" spans="2:63" ht="20.100000000000001" customHeight="1" x14ac:dyDescent="0.15">
      <c r="B55" s="825" t="s">
        <v>91</v>
      </c>
      <c r="C55" s="826"/>
      <c r="D55" s="829">
        <v>1</v>
      </c>
      <c r="E55" s="830"/>
      <c r="F55" s="831"/>
      <c r="G55" s="829">
        <v>2</v>
      </c>
      <c r="H55" s="830"/>
      <c r="I55" s="831"/>
      <c r="J55" s="829">
        <v>3</v>
      </c>
      <c r="K55" s="830"/>
      <c r="L55" s="831"/>
      <c r="M55" s="829">
        <v>4</v>
      </c>
      <c r="N55" s="830"/>
      <c r="O55" s="831"/>
      <c r="P55" s="829">
        <v>5</v>
      </c>
      <c r="Q55" s="830"/>
      <c r="R55" s="831"/>
      <c r="S55" s="829">
        <v>6</v>
      </c>
      <c r="T55" s="830"/>
      <c r="U55" s="831"/>
      <c r="V55" s="829">
        <v>7</v>
      </c>
      <c r="W55" s="830"/>
      <c r="X55" s="831"/>
      <c r="Y55" s="829">
        <v>8</v>
      </c>
      <c r="Z55" s="830"/>
      <c r="AA55" s="831"/>
      <c r="AB55" s="829">
        <v>9</v>
      </c>
      <c r="AC55" s="830"/>
      <c r="AD55" s="831"/>
      <c r="AE55" s="829">
        <v>10</v>
      </c>
      <c r="AF55" s="830"/>
      <c r="AG55" s="831"/>
      <c r="AH55" s="829">
        <v>11</v>
      </c>
      <c r="AI55" s="830"/>
      <c r="AJ55" s="831"/>
      <c r="AK55" s="829">
        <v>12</v>
      </c>
      <c r="AL55" s="830"/>
      <c r="AM55" s="831"/>
      <c r="AN55" s="834" t="s">
        <v>29</v>
      </c>
    </row>
    <row r="56" spans="2:63" ht="20.100000000000001" customHeight="1" x14ac:dyDescent="0.15">
      <c r="B56" s="827"/>
      <c r="C56" s="828"/>
      <c r="D56" s="48" t="s">
        <v>30</v>
      </c>
      <c r="E56" s="49" t="s">
        <v>31</v>
      </c>
      <c r="F56" s="50" t="s">
        <v>32</v>
      </c>
      <c r="G56" s="48" t="s">
        <v>30</v>
      </c>
      <c r="H56" s="50" t="s">
        <v>31</v>
      </c>
      <c r="I56" s="50" t="s">
        <v>32</v>
      </c>
      <c r="J56" s="48" t="s">
        <v>30</v>
      </c>
      <c r="K56" s="50" t="s">
        <v>31</v>
      </c>
      <c r="L56" s="50" t="s">
        <v>32</v>
      </c>
      <c r="M56" s="48" t="s">
        <v>30</v>
      </c>
      <c r="N56" s="50" t="s">
        <v>31</v>
      </c>
      <c r="O56" s="50" t="s">
        <v>32</v>
      </c>
      <c r="P56" s="48" t="s">
        <v>30</v>
      </c>
      <c r="Q56" s="50" t="s">
        <v>31</v>
      </c>
      <c r="R56" s="50" t="s">
        <v>32</v>
      </c>
      <c r="S56" s="48" t="s">
        <v>30</v>
      </c>
      <c r="T56" s="51" t="s">
        <v>31</v>
      </c>
      <c r="U56" s="51" t="s">
        <v>32</v>
      </c>
      <c r="V56" s="48" t="s">
        <v>30</v>
      </c>
      <c r="W56" s="50" t="s">
        <v>31</v>
      </c>
      <c r="X56" s="50" t="s">
        <v>32</v>
      </c>
      <c r="Y56" s="48" t="s">
        <v>30</v>
      </c>
      <c r="Z56" s="50" t="s">
        <v>31</v>
      </c>
      <c r="AA56" s="50" t="s">
        <v>32</v>
      </c>
      <c r="AB56" s="48" t="s">
        <v>30</v>
      </c>
      <c r="AC56" s="50" t="s">
        <v>31</v>
      </c>
      <c r="AD56" s="50" t="s">
        <v>32</v>
      </c>
      <c r="AE56" s="48" t="s">
        <v>30</v>
      </c>
      <c r="AF56" s="50" t="s">
        <v>31</v>
      </c>
      <c r="AG56" s="50" t="s">
        <v>32</v>
      </c>
      <c r="AH56" s="48" t="s">
        <v>30</v>
      </c>
      <c r="AI56" s="50" t="s">
        <v>31</v>
      </c>
      <c r="AJ56" s="50" t="s">
        <v>32</v>
      </c>
      <c r="AK56" s="48" t="s">
        <v>30</v>
      </c>
      <c r="AL56" s="50" t="s">
        <v>31</v>
      </c>
      <c r="AM56" s="50" t="s">
        <v>32</v>
      </c>
      <c r="AN56" s="835"/>
    </row>
    <row r="57" spans="2:63" ht="20.100000000000001" customHeight="1" x14ac:dyDescent="0.15">
      <c r="B57" s="832" t="s">
        <v>92</v>
      </c>
      <c r="C57" s="833"/>
      <c r="D57" s="52"/>
      <c r="E57" s="5"/>
      <c r="F57" s="5"/>
      <c r="G57" s="5"/>
      <c r="H57" s="5"/>
      <c r="I57" s="5"/>
      <c r="J57" s="5"/>
      <c r="K57" s="5"/>
      <c r="L57" s="5"/>
      <c r="M57" s="5"/>
      <c r="N57" s="5"/>
      <c r="O57" s="31"/>
      <c r="P57" s="31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300" t="s">
        <v>414</v>
      </c>
      <c r="AF57" s="300"/>
      <c r="AG57" s="300" t="s">
        <v>414</v>
      </c>
      <c r="AH57" s="5"/>
      <c r="AI57" s="5"/>
      <c r="AJ57" s="5"/>
      <c r="AK57" s="5"/>
      <c r="AL57" s="5"/>
      <c r="AM57" s="5"/>
      <c r="AN57" s="53"/>
    </row>
    <row r="58" spans="2:63" ht="20.100000000000001" customHeight="1" x14ac:dyDescent="0.15">
      <c r="B58" s="806"/>
      <c r="C58" s="807"/>
      <c r="D58" s="52"/>
      <c r="E58" s="5"/>
      <c r="F58" s="5"/>
      <c r="G58" s="5"/>
      <c r="H58" s="5"/>
      <c r="I58" s="5"/>
      <c r="J58" s="5"/>
      <c r="K58" s="5"/>
      <c r="L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3"/>
    </row>
    <row r="59" spans="2:63" ht="20.100000000000001" customHeight="1" x14ac:dyDescent="0.15">
      <c r="B59" s="827"/>
      <c r="C59" s="828"/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6"/>
    </row>
    <row r="60" spans="2:63" ht="20.100000000000001" customHeight="1" x14ac:dyDescent="0.15">
      <c r="B60" s="817" t="s">
        <v>255</v>
      </c>
      <c r="C60" s="818"/>
      <c r="D60" s="592">
        <f>'５－１作業時間（10aあたり）'!D60*3</f>
        <v>0</v>
      </c>
      <c r="E60" s="59">
        <f>'５－１作業時間（10aあたり）'!E60*3</f>
        <v>0</v>
      </c>
      <c r="F60" s="593">
        <f>'５－１作業時間（10aあたり）'!F60*3</f>
        <v>0</v>
      </c>
      <c r="G60" s="592">
        <f>'５－１作業時間（10aあたり）'!G60*3</f>
        <v>0</v>
      </c>
      <c r="H60" s="59">
        <f>'５－１作業時間（10aあたり）'!H60*3</f>
        <v>0</v>
      </c>
      <c r="I60" s="593">
        <f>'５－１作業時間（10aあたり）'!I60*3</f>
        <v>0</v>
      </c>
      <c r="J60" s="592">
        <f>'５－１作業時間（10aあたり）'!J60*3</f>
        <v>0</v>
      </c>
      <c r="K60" s="59">
        <f>'５－１作業時間（10aあたり）'!K60*3</f>
        <v>0</v>
      </c>
      <c r="L60" s="593">
        <f>'５－１作業時間（10aあたり）'!L60*3</f>
        <v>0</v>
      </c>
      <c r="M60" s="592">
        <f>'５－１作業時間（10aあたり）'!M60*3</f>
        <v>0</v>
      </c>
      <c r="N60" s="59">
        <f>'５－１作業時間（10aあたり）'!N60*3</f>
        <v>0</v>
      </c>
      <c r="O60" s="593">
        <f>'５－１作業時間（10aあたり）'!O60*3</f>
        <v>0</v>
      </c>
      <c r="P60" s="592">
        <f>'５－１作業時間（10aあたり）'!P60*3</f>
        <v>0</v>
      </c>
      <c r="Q60" s="59">
        <f>'５－１作業時間（10aあたり）'!Q60*3</f>
        <v>0</v>
      </c>
      <c r="R60" s="593">
        <f>'５－１作業時間（10aあたり）'!R60*3</f>
        <v>0</v>
      </c>
      <c r="S60" s="592">
        <f>'５－１作業時間（10aあたり）'!S60*3</f>
        <v>0</v>
      </c>
      <c r="T60" s="59">
        <f>'５－１作業時間（10aあたり）'!T60*3</f>
        <v>0</v>
      </c>
      <c r="U60" s="593">
        <f>'５－１作業時間（10aあたり）'!U60*3</f>
        <v>0</v>
      </c>
      <c r="V60" s="592">
        <f>'５－１作業時間（10aあたり）'!V60*3</f>
        <v>0</v>
      </c>
      <c r="W60" s="59">
        <f>'５－１作業時間（10aあたり）'!W60*3</f>
        <v>0</v>
      </c>
      <c r="X60" s="593">
        <f>'５－１作業時間（10aあたり）'!X60*3</f>
        <v>0</v>
      </c>
      <c r="Y60" s="592">
        <f>'５－１作業時間（10aあたり）'!Y60*3</f>
        <v>0</v>
      </c>
      <c r="Z60" s="59">
        <f>'５－１作業時間（10aあたり）'!Z60*3</f>
        <v>0</v>
      </c>
      <c r="AA60" s="593">
        <f>'５－１作業時間（10aあたり）'!AA60*3</f>
        <v>0</v>
      </c>
      <c r="AB60" s="592">
        <f>'５－１作業時間（10aあたり）'!AB60*3</f>
        <v>0</v>
      </c>
      <c r="AC60" s="59">
        <f>'５－１作業時間（10aあたり）'!AC60*3</f>
        <v>0</v>
      </c>
      <c r="AD60" s="593">
        <f>'５－１作業時間（10aあたり）'!AD60*3</f>
        <v>12</v>
      </c>
      <c r="AE60" s="592">
        <f>'５－１作業時間（10aあたり）'!AE60*3</f>
        <v>0</v>
      </c>
      <c r="AF60" s="59">
        <f>'５－１作業時間（10aあたり）'!AF60*3</f>
        <v>0</v>
      </c>
      <c r="AG60" s="593">
        <f>'５－１作業時間（10aあたり）'!AG60*3</f>
        <v>0</v>
      </c>
      <c r="AH60" s="592">
        <f>'５－１作業時間（10aあたり）'!AH60*3</f>
        <v>0</v>
      </c>
      <c r="AI60" s="59">
        <f>'５－１作業時間（10aあたり）'!AI60*3</f>
        <v>0</v>
      </c>
      <c r="AJ60" s="593">
        <f>'５－１作業時間（10aあたり）'!AJ60*3</f>
        <v>0</v>
      </c>
      <c r="AK60" s="592">
        <f>'５－１作業時間（10aあたり）'!AK60*3</f>
        <v>0</v>
      </c>
      <c r="AL60" s="59">
        <f>'５－１作業時間（10aあたり）'!AL60*3</f>
        <v>0</v>
      </c>
      <c r="AM60" s="593">
        <f>'５－１作業時間（10aあたり）'!AM60*3</f>
        <v>0</v>
      </c>
      <c r="AN60" s="58">
        <f>SUM(D60:AM60)</f>
        <v>12</v>
      </c>
    </row>
    <row r="61" spans="2:63" ht="20.100000000000001" customHeight="1" x14ac:dyDescent="0.15">
      <c r="B61" s="817" t="s">
        <v>256</v>
      </c>
      <c r="C61" s="818"/>
      <c r="D61" s="594">
        <f>'５－１作業時間（10aあたり）'!D61*3</f>
        <v>0</v>
      </c>
      <c r="E61" s="595">
        <f>'５－１作業時間（10aあたり）'!E61*3</f>
        <v>0</v>
      </c>
      <c r="F61" s="596">
        <f>'５－１作業時間（10aあたり）'!F61*3</f>
        <v>0</v>
      </c>
      <c r="G61" s="594">
        <f>'５－１作業時間（10aあたり）'!G61*3</f>
        <v>0</v>
      </c>
      <c r="H61" s="595">
        <f>'５－１作業時間（10aあたり）'!H61*3</f>
        <v>0</v>
      </c>
      <c r="I61" s="596">
        <f>'５－１作業時間（10aあたり）'!I61*3</f>
        <v>0</v>
      </c>
      <c r="J61" s="594">
        <f>'５－１作業時間（10aあたり）'!J61*3</f>
        <v>0</v>
      </c>
      <c r="K61" s="595">
        <f>'５－１作業時間（10aあたり）'!K61*3</f>
        <v>0</v>
      </c>
      <c r="L61" s="596">
        <f>'５－１作業時間（10aあたり）'!L61*3</f>
        <v>0</v>
      </c>
      <c r="M61" s="594">
        <f>'５－１作業時間（10aあたり）'!M61*3</f>
        <v>0</v>
      </c>
      <c r="N61" s="595">
        <f>'５－１作業時間（10aあたり）'!N61*3</f>
        <v>0</v>
      </c>
      <c r="O61" s="596">
        <f>'５－１作業時間（10aあたり）'!O61*3</f>
        <v>0</v>
      </c>
      <c r="P61" s="594">
        <f>'５－１作業時間（10aあたり）'!P61*3</f>
        <v>0</v>
      </c>
      <c r="Q61" s="595">
        <f>'５－１作業時間（10aあたり）'!Q61*3</f>
        <v>0</v>
      </c>
      <c r="R61" s="596">
        <f>'５－１作業時間（10aあたり）'!R61*3</f>
        <v>0</v>
      </c>
      <c r="S61" s="594">
        <f>'５－１作業時間（10aあたり）'!S61*3</f>
        <v>0</v>
      </c>
      <c r="T61" s="595">
        <f>'５－１作業時間（10aあたり）'!T61*3</f>
        <v>0</v>
      </c>
      <c r="U61" s="596">
        <f>'５－１作業時間（10aあたり）'!U61*3</f>
        <v>0</v>
      </c>
      <c r="V61" s="594">
        <f>'５－１作業時間（10aあたり）'!V61*3</f>
        <v>0</v>
      </c>
      <c r="W61" s="595">
        <f>'５－１作業時間（10aあたり）'!W61*3</f>
        <v>0</v>
      </c>
      <c r="X61" s="596">
        <f>'５－１作業時間（10aあたり）'!X61*3</f>
        <v>0</v>
      </c>
      <c r="Y61" s="594">
        <f>'５－１作業時間（10aあたり）'!Y61*3</f>
        <v>0</v>
      </c>
      <c r="Z61" s="595">
        <f>'５－１作業時間（10aあたり）'!Z61*3</f>
        <v>0</v>
      </c>
      <c r="AA61" s="596">
        <f>'５－１作業時間（10aあたり）'!AA61*3</f>
        <v>0</v>
      </c>
      <c r="AB61" s="594">
        <f>'５－１作業時間（10aあたり）'!AB61*3</f>
        <v>0</v>
      </c>
      <c r="AC61" s="595">
        <f>'５－１作業時間（10aあたり）'!AC61*3</f>
        <v>0</v>
      </c>
      <c r="AD61" s="596">
        <f>'５－１作業時間（10aあたり）'!AD61*3</f>
        <v>6</v>
      </c>
      <c r="AE61" s="594">
        <f>'５－１作業時間（10aあたり）'!AE61*3</f>
        <v>0</v>
      </c>
      <c r="AF61" s="595">
        <f>'５－１作業時間（10aあたり）'!AF61*3</f>
        <v>0</v>
      </c>
      <c r="AG61" s="596">
        <f>'５－１作業時間（10aあたり）'!AG61*3</f>
        <v>0</v>
      </c>
      <c r="AH61" s="594">
        <f>'５－１作業時間（10aあたり）'!AH61*3</f>
        <v>0</v>
      </c>
      <c r="AI61" s="595">
        <f>'５－１作業時間（10aあたり）'!AI61*3</f>
        <v>0</v>
      </c>
      <c r="AJ61" s="596">
        <f>'５－１作業時間（10aあたり）'!AJ61*3</f>
        <v>0</v>
      </c>
      <c r="AK61" s="594">
        <f>'５－１作業時間（10aあたり）'!AK61*3</f>
        <v>0</v>
      </c>
      <c r="AL61" s="595">
        <f>'５－１作業時間（10aあたり）'!AL61*3</f>
        <v>0</v>
      </c>
      <c r="AM61" s="596">
        <f>'５－１作業時間（10aあたり）'!AM61*3</f>
        <v>0</v>
      </c>
      <c r="AN61" s="58">
        <f t="shared" ref="AN61:AN68" si="6">SUM(D61:AM61)</f>
        <v>6</v>
      </c>
    </row>
    <row r="62" spans="2:63" ht="20.100000000000001" customHeight="1" x14ac:dyDescent="0.15">
      <c r="B62" s="817" t="s">
        <v>257</v>
      </c>
      <c r="C62" s="818"/>
      <c r="D62" s="594">
        <f>'５－１作業時間（10aあたり）'!D62*3</f>
        <v>0</v>
      </c>
      <c r="E62" s="595">
        <f>'５－１作業時間（10aあたり）'!E62*3</f>
        <v>0</v>
      </c>
      <c r="F62" s="596">
        <f>'５－１作業時間（10aあたり）'!F62*3</f>
        <v>0</v>
      </c>
      <c r="G62" s="594">
        <f>'５－１作業時間（10aあたり）'!G62*3</f>
        <v>0</v>
      </c>
      <c r="H62" s="595">
        <f>'５－１作業時間（10aあたり）'!H62*3</f>
        <v>0</v>
      </c>
      <c r="I62" s="596">
        <f>'５－１作業時間（10aあたり）'!I62*3</f>
        <v>0</v>
      </c>
      <c r="J62" s="594">
        <f>'５－１作業時間（10aあたり）'!J62*3</f>
        <v>0</v>
      </c>
      <c r="K62" s="595">
        <f>'５－１作業時間（10aあたり）'!K62*3</f>
        <v>0</v>
      </c>
      <c r="L62" s="596">
        <f>'５－１作業時間（10aあたり）'!L62*3</f>
        <v>0</v>
      </c>
      <c r="M62" s="594">
        <f>'５－１作業時間（10aあたり）'!M62*3</f>
        <v>0</v>
      </c>
      <c r="N62" s="595">
        <f>'５－１作業時間（10aあたり）'!N62*3</f>
        <v>0</v>
      </c>
      <c r="O62" s="596">
        <f>'５－１作業時間（10aあたり）'!O62*3</f>
        <v>0</v>
      </c>
      <c r="P62" s="594">
        <f>'５－１作業時間（10aあたり）'!P62*3</f>
        <v>0</v>
      </c>
      <c r="Q62" s="595">
        <f>'５－１作業時間（10aあたり）'!Q62*3</f>
        <v>0</v>
      </c>
      <c r="R62" s="596">
        <f>'５－１作業時間（10aあたり）'!R62*3</f>
        <v>0</v>
      </c>
      <c r="S62" s="594">
        <f>'５－１作業時間（10aあたり）'!S62*3</f>
        <v>0</v>
      </c>
      <c r="T62" s="595">
        <f>'５－１作業時間（10aあたり）'!T62*3</f>
        <v>0</v>
      </c>
      <c r="U62" s="596">
        <f>'５－１作業時間（10aあたり）'!U62*3</f>
        <v>0</v>
      </c>
      <c r="V62" s="594">
        <f>'５－１作業時間（10aあたり）'!V62*3</f>
        <v>0</v>
      </c>
      <c r="W62" s="595">
        <f>'５－１作業時間（10aあたり）'!W62*3</f>
        <v>0</v>
      </c>
      <c r="X62" s="596">
        <f>'５－１作業時間（10aあたり）'!X62*3</f>
        <v>0</v>
      </c>
      <c r="Y62" s="594">
        <f>'５－１作業時間（10aあたり）'!Y62*3</f>
        <v>0</v>
      </c>
      <c r="Z62" s="595">
        <f>'５－１作業時間（10aあたり）'!Z62*3</f>
        <v>0</v>
      </c>
      <c r="AA62" s="596">
        <f>'５－１作業時間（10aあたり）'!AA62*3</f>
        <v>0</v>
      </c>
      <c r="AB62" s="594">
        <f>'５－１作業時間（10aあたり）'!AB62*3</f>
        <v>0</v>
      </c>
      <c r="AC62" s="595">
        <f>'５－１作業時間（10aあたり）'!AC62*3</f>
        <v>0</v>
      </c>
      <c r="AD62" s="596">
        <f>'５－１作業時間（10aあたり）'!AD62*3</f>
        <v>37.5</v>
      </c>
      <c r="AE62" s="594">
        <f>'５－１作業時間（10aあたり）'!AE62*3</f>
        <v>37.5</v>
      </c>
      <c r="AF62" s="595">
        <f>'５－１作業時間（10aあたり）'!AF62*3</f>
        <v>37.5</v>
      </c>
      <c r="AG62" s="596">
        <f>'５－１作業時間（10aあたり）'!AG62*3</f>
        <v>37.5</v>
      </c>
      <c r="AH62" s="594">
        <f>'５－１作業時間（10aあたり）'!AH62*3</f>
        <v>0</v>
      </c>
      <c r="AI62" s="595">
        <f>'５－１作業時間（10aあたり）'!AI62*3</f>
        <v>0</v>
      </c>
      <c r="AJ62" s="596">
        <f>'５－１作業時間（10aあたり）'!AJ62*3</f>
        <v>0</v>
      </c>
      <c r="AK62" s="594">
        <f>'５－１作業時間（10aあたり）'!AK62*3</f>
        <v>0</v>
      </c>
      <c r="AL62" s="595">
        <f>'５－１作業時間（10aあたり）'!AL62*3</f>
        <v>0</v>
      </c>
      <c r="AM62" s="596">
        <f>'５－１作業時間（10aあたり）'!AM62*3</f>
        <v>0</v>
      </c>
      <c r="AN62" s="58">
        <f t="shared" si="6"/>
        <v>150</v>
      </c>
    </row>
    <row r="63" spans="2:63" ht="20.100000000000001" customHeight="1" x14ac:dyDescent="0.15">
      <c r="B63" s="817" t="s">
        <v>258</v>
      </c>
      <c r="C63" s="818"/>
      <c r="D63" s="594">
        <f>'５－１作業時間（10aあたり）'!D63*3</f>
        <v>0</v>
      </c>
      <c r="E63" s="595">
        <f>'５－１作業時間（10aあたり）'!E63*3</f>
        <v>0</v>
      </c>
      <c r="F63" s="596">
        <f>'５－１作業時間（10aあたり）'!F63*3</f>
        <v>0</v>
      </c>
      <c r="G63" s="594">
        <f>'５－１作業時間（10aあたり）'!G63*3</f>
        <v>0</v>
      </c>
      <c r="H63" s="595">
        <f>'５－１作業時間（10aあたり）'!H63*3</f>
        <v>0</v>
      </c>
      <c r="I63" s="596">
        <f>'５－１作業時間（10aあたり）'!I63*3</f>
        <v>0</v>
      </c>
      <c r="J63" s="594">
        <f>'５－１作業時間（10aあたり）'!J63*3</f>
        <v>0</v>
      </c>
      <c r="K63" s="595">
        <f>'５－１作業時間（10aあたり）'!K63*3</f>
        <v>0</v>
      </c>
      <c r="L63" s="596">
        <f>'５－１作業時間（10aあたり）'!L63*3</f>
        <v>0</v>
      </c>
      <c r="M63" s="594">
        <f>'５－１作業時間（10aあたり）'!M63*3</f>
        <v>0</v>
      </c>
      <c r="N63" s="595">
        <f>'５－１作業時間（10aあたり）'!N63*3</f>
        <v>0</v>
      </c>
      <c r="O63" s="596">
        <f>'５－１作業時間（10aあたり）'!O63*3</f>
        <v>0</v>
      </c>
      <c r="P63" s="594">
        <f>'５－１作業時間（10aあたり）'!P63*3</f>
        <v>0</v>
      </c>
      <c r="Q63" s="595">
        <f>'５－１作業時間（10aあたり）'!Q63*3</f>
        <v>0</v>
      </c>
      <c r="R63" s="596">
        <f>'５－１作業時間（10aあたり）'!R63*3</f>
        <v>0</v>
      </c>
      <c r="S63" s="594">
        <f>'５－１作業時間（10aあたり）'!S63*3</f>
        <v>0</v>
      </c>
      <c r="T63" s="595">
        <f>'５－１作業時間（10aあたり）'!T63*3</f>
        <v>0</v>
      </c>
      <c r="U63" s="596">
        <f>'５－１作業時間（10aあたり）'!U63*3</f>
        <v>0</v>
      </c>
      <c r="V63" s="594">
        <f>'５－１作業時間（10aあたり）'!V63*3</f>
        <v>0</v>
      </c>
      <c r="W63" s="595">
        <f>'５－１作業時間（10aあたり）'!W63*3</f>
        <v>0</v>
      </c>
      <c r="X63" s="596">
        <f>'５－１作業時間（10aあたり）'!X63*3</f>
        <v>0</v>
      </c>
      <c r="Y63" s="594">
        <f>'５－１作業時間（10aあたり）'!Y63*3</f>
        <v>0</v>
      </c>
      <c r="Z63" s="595">
        <f>'５－１作業時間（10aあたり）'!Z63*3</f>
        <v>0</v>
      </c>
      <c r="AA63" s="596">
        <f>'５－１作業時間（10aあたり）'!AA63*3</f>
        <v>0</v>
      </c>
      <c r="AB63" s="594">
        <f>'５－１作業時間（10aあたり）'!AB63*3</f>
        <v>0</v>
      </c>
      <c r="AC63" s="595">
        <f>'５－１作業時間（10aあたり）'!AC63*3</f>
        <v>0</v>
      </c>
      <c r="AD63" s="596">
        <f>'５－１作業時間（10aあたり）'!AD63*3</f>
        <v>0</v>
      </c>
      <c r="AE63" s="594">
        <f>'５－１作業時間（10aあたり）'!AE63*3</f>
        <v>24</v>
      </c>
      <c r="AF63" s="595">
        <f>'５－１作業時間（10aあたり）'!AF63*3</f>
        <v>24</v>
      </c>
      <c r="AG63" s="596">
        <f>'５－１作業時間（10aあたり）'!AG63*3</f>
        <v>24</v>
      </c>
      <c r="AH63" s="594">
        <f>'５－１作業時間（10aあたり）'!AH63*3</f>
        <v>0</v>
      </c>
      <c r="AI63" s="595">
        <f>'５－１作業時間（10aあたり）'!AI63*3</f>
        <v>0</v>
      </c>
      <c r="AJ63" s="596">
        <f>'５－１作業時間（10aあたり）'!AJ63*3</f>
        <v>0</v>
      </c>
      <c r="AK63" s="594">
        <f>'５－１作業時間（10aあたり）'!AK63*3</f>
        <v>0</v>
      </c>
      <c r="AL63" s="595">
        <f>'５－１作業時間（10aあたり）'!AL63*3</f>
        <v>0</v>
      </c>
      <c r="AM63" s="596">
        <f>'５－１作業時間（10aあたり）'!AM63*3</f>
        <v>0</v>
      </c>
      <c r="AN63" s="58">
        <f t="shared" si="6"/>
        <v>72</v>
      </c>
    </row>
    <row r="64" spans="2:63" ht="20.100000000000001" customHeight="1" x14ac:dyDescent="0.15">
      <c r="B64" s="817" t="s">
        <v>335</v>
      </c>
      <c r="C64" s="818"/>
      <c r="D64" s="594">
        <f>'５－１作業時間（10aあたり）'!D64*3</f>
        <v>9</v>
      </c>
      <c r="E64" s="595">
        <f>'５－１作業時間（10aあたり）'!E64*3</f>
        <v>0</v>
      </c>
      <c r="F64" s="596">
        <f>'５－１作業時間（10aあたり）'!F64*3</f>
        <v>0</v>
      </c>
      <c r="G64" s="594">
        <f>'５－１作業時間（10aあたり）'!G64*3</f>
        <v>0</v>
      </c>
      <c r="H64" s="595">
        <f>'５－１作業時間（10aあたり）'!H64*3</f>
        <v>0</v>
      </c>
      <c r="I64" s="596">
        <f>'５－１作業時間（10aあたり）'!I64*3</f>
        <v>0</v>
      </c>
      <c r="J64" s="594">
        <f>'５－１作業時間（10aあたり）'!J64*3</f>
        <v>0</v>
      </c>
      <c r="K64" s="595">
        <f>'５－１作業時間（10aあたり）'!K64*3</f>
        <v>0</v>
      </c>
      <c r="L64" s="596">
        <f>'５－１作業時間（10aあたり）'!L64*3</f>
        <v>0</v>
      </c>
      <c r="M64" s="594">
        <f>'５－１作業時間（10aあたり）'!M64*3</f>
        <v>0</v>
      </c>
      <c r="N64" s="595">
        <f>'５－１作業時間（10aあたり）'!N64*3</f>
        <v>0</v>
      </c>
      <c r="O64" s="596">
        <f>'５－１作業時間（10aあたり）'!O64*3</f>
        <v>0</v>
      </c>
      <c r="P64" s="594">
        <f>'５－１作業時間（10aあたり）'!P64*3</f>
        <v>0</v>
      </c>
      <c r="Q64" s="595">
        <f>'５－１作業時間（10aあたり）'!Q64*3</f>
        <v>0</v>
      </c>
      <c r="R64" s="596">
        <f>'５－１作業時間（10aあたり）'!R64*3</f>
        <v>0</v>
      </c>
      <c r="S64" s="594">
        <f>'５－１作業時間（10aあたり）'!S64*3</f>
        <v>0</v>
      </c>
      <c r="T64" s="595">
        <f>'５－１作業時間（10aあたり）'!T64*3</f>
        <v>0</v>
      </c>
      <c r="U64" s="596">
        <f>'５－１作業時間（10aあたり）'!U64*3</f>
        <v>0</v>
      </c>
      <c r="V64" s="594">
        <f>'５－１作業時間（10aあたり）'!V64*3</f>
        <v>0</v>
      </c>
      <c r="W64" s="595">
        <f>'５－１作業時間（10aあたり）'!W64*3</f>
        <v>0</v>
      </c>
      <c r="X64" s="596">
        <f>'５－１作業時間（10aあたり）'!X64*3</f>
        <v>0</v>
      </c>
      <c r="Y64" s="594">
        <f>'５－１作業時間（10aあたり）'!Y64*3</f>
        <v>0</v>
      </c>
      <c r="Z64" s="595">
        <f>'５－１作業時間（10aあたり）'!Z64*3</f>
        <v>0</v>
      </c>
      <c r="AA64" s="596">
        <f>'５－１作業時間（10aあたり）'!AA64*3</f>
        <v>0</v>
      </c>
      <c r="AB64" s="594">
        <f>'５－１作業時間（10aあたり）'!AB64*3</f>
        <v>0</v>
      </c>
      <c r="AC64" s="595">
        <f>'５－１作業時間（10aあたり）'!AC64*3</f>
        <v>0</v>
      </c>
      <c r="AD64" s="596">
        <f>'５－１作業時間（10aあたり）'!AD64*3</f>
        <v>0</v>
      </c>
      <c r="AE64" s="594">
        <f>'５－１作業時間（10aあたり）'!AE64*3</f>
        <v>0</v>
      </c>
      <c r="AF64" s="595">
        <f>'５－１作業時間（10aあたり）'!AF64*3</f>
        <v>9</v>
      </c>
      <c r="AG64" s="596">
        <f>'５－１作業時間（10aあたり）'!AG64*3</f>
        <v>0</v>
      </c>
      <c r="AH64" s="594">
        <f>'５－１作業時間（10aあたり）'!AH64*3</f>
        <v>9</v>
      </c>
      <c r="AI64" s="595">
        <f>'５－１作業時間（10aあたり）'!AI64*3</f>
        <v>0</v>
      </c>
      <c r="AJ64" s="596">
        <f>'５－１作業時間（10aあたり）'!AJ64*3</f>
        <v>9</v>
      </c>
      <c r="AK64" s="594">
        <f>'５－１作業時間（10aあたり）'!AK64*3</f>
        <v>0</v>
      </c>
      <c r="AL64" s="595">
        <f>'５－１作業時間（10aあたり）'!AL64*3</f>
        <v>9</v>
      </c>
      <c r="AM64" s="596">
        <f>'５－１作業時間（10aあたり）'!AM64*3</f>
        <v>0</v>
      </c>
      <c r="AN64" s="58">
        <f t="shared" si="6"/>
        <v>45</v>
      </c>
    </row>
    <row r="65" spans="2:63" ht="20.100000000000001" customHeight="1" x14ac:dyDescent="0.15">
      <c r="B65" s="817" t="s">
        <v>262</v>
      </c>
      <c r="C65" s="818"/>
      <c r="D65" s="594">
        <f>'５－１作業時間（10aあたり）'!D65*3</f>
        <v>0</v>
      </c>
      <c r="E65" s="595">
        <f>'５－１作業時間（10aあたり）'!E65*3</f>
        <v>0</v>
      </c>
      <c r="F65" s="596">
        <f>'５－１作業時間（10aあたり）'!F65*3</f>
        <v>6</v>
      </c>
      <c r="G65" s="594">
        <f>'５－１作業時間（10aあたり）'!G65*3</f>
        <v>0</v>
      </c>
      <c r="H65" s="595">
        <f>'５－１作業時間（10aあたり）'!H65*3</f>
        <v>6</v>
      </c>
      <c r="I65" s="596">
        <f>'５－１作業時間（10aあたり）'!I65*3</f>
        <v>0</v>
      </c>
      <c r="J65" s="594">
        <f>'５－１作業時間（10aあたり）'!J65*3</f>
        <v>0</v>
      </c>
      <c r="K65" s="595">
        <f>'５－１作業時間（10aあたり）'!K65*3</f>
        <v>0</v>
      </c>
      <c r="L65" s="596">
        <f>'５－１作業時間（10aあたり）'!L65*3</f>
        <v>0</v>
      </c>
      <c r="M65" s="594">
        <f>'５－１作業時間（10aあたり）'!M65*3</f>
        <v>0</v>
      </c>
      <c r="N65" s="595">
        <f>'５－１作業時間（10aあたり）'!N65*3</f>
        <v>0</v>
      </c>
      <c r="O65" s="596">
        <f>'５－１作業時間（10aあたり）'!O65*3</f>
        <v>0</v>
      </c>
      <c r="P65" s="594">
        <f>'５－１作業時間（10aあたり）'!P65*3</f>
        <v>0</v>
      </c>
      <c r="Q65" s="595">
        <f>'５－１作業時間（10aあたり）'!Q65*3</f>
        <v>0</v>
      </c>
      <c r="R65" s="596">
        <f>'５－１作業時間（10aあたり）'!R65*3</f>
        <v>0</v>
      </c>
      <c r="S65" s="594">
        <f>'５－１作業時間（10aあたり）'!S65*3</f>
        <v>0</v>
      </c>
      <c r="T65" s="595">
        <f>'５－１作業時間（10aあたり）'!T65*3</f>
        <v>0</v>
      </c>
      <c r="U65" s="596">
        <f>'５－１作業時間（10aあたり）'!U65*3</f>
        <v>0</v>
      </c>
      <c r="V65" s="594">
        <f>'５－１作業時間（10aあたり）'!V65*3</f>
        <v>0</v>
      </c>
      <c r="W65" s="595">
        <f>'５－１作業時間（10aあたり）'!W65*3</f>
        <v>0</v>
      </c>
      <c r="X65" s="596">
        <f>'５－１作業時間（10aあたり）'!X65*3</f>
        <v>0</v>
      </c>
      <c r="Y65" s="594">
        <f>'５－１作業時間（10aあたり）'!Y65*3</f>
        <v>0</v>
      </c>
      <c r="Z65" s="595">
        <f>'５－１作業時間（10aあたり）'!Z65*3</f>
        <v>0</v>
      </c>
      <c r="AA65" s="596">
        <f>'５－１作業時間（10aあたり）'!AA65*3</f>
        <v>0</v>
      </c>
      <c r="AB65" s="594">
        <f>'５－１作業時間（10aあたり）'!AB65*3</f>
        <v>0</v>
      </c>
      <c r="AC65" s="595">
        <f>'５－１作業時間（10aあたり）'!AC65*3</f>
        <v>0</v>
      </c>
      <c r="AD65" s="596">
        <f>'５－１作業時間（10aあたり）'!AD65*3</f>
        <v>0</v>
      </c>
      <c r="AE65" s="594">
        <f>'５－１作業時間（10aあたり）'!AE65*3</f>
        <v>0</v>
      </c>
      <c r="AF65" s="595">
        <f>'５－１作業時間（10aあたり）'!AF65*3</f>
        <v>0</v>
      </c>
      <c r="AG65" s="596">
        <f>'５－１作業時間（10aあたり）'!AG65*3</f>
        <v>6</v>
      </c>
      <c r="AH65" s="594">
        <f>'５－１作業時間（10aあたり）'!AH65*3</f>
        <v>6</v>
      </c>
      <c r="AI65" s="595">
        <f>'５－１作業時間（10aあたり）'!AI65*3</f>
        <v>0</v>
      </c>
      <c r="AJ65" s="596">
        <f>'５－１作業時間（10aあたり）'!AJ65*3</f>
        <v>0</v>
      </c>
      <c r="AK65" s="594">
        <f>'５－１作業時間（10aあたり）'!AK65*3</f>
        <v>0</v>
      </c>
      <c r="AL65" s="595">
        <f>'５－１作業時間（10aあたり）'!AL65*3</f>
        <v>0</v>
      </c>
      <c r="AM65" s="596">
        <f>'５－１作業時間（10aあたり）'!AM65*3</f>
        <v>0</v>
      </c>
      <c r="AN65" s="58">
        <f t="shared" si="6"/>
        <v>24</v>
      </c>
    </row>
    <row r="66" spans="2:63" ht="20.100000000000001" customHeight="1" x14ac:dyDescent="0.15">
      <c r="B66" s="817" t="s">
        <v>259</v>
      </c>
      <c r="C66" s="818"/>
      <c r="D66" s="594">
        <f>'５－１作業時間（10aあたり）'!D66*3</f>
        <v>87</v>
      </c>
      <c r="E66" s="595">
        <f>'５－１作業時間（10aあたり）'!E66*3</f>
        <v>87</v>
      </c>
      <c r="F66" s="596">
        <f>'５－１作業時間（10aあたり）'!F66*3</f>
        <v>87</v>
      </c>
      <c r="G66" s="594">
        <f>'５－１作業時間（10aあたり）'!G66*3</f>
        <v>87</v>
      </c>
      <c r="H66" s="595">
        <f>'５－１作業時間（10aあたり）'!H66*3</f>
        <v>87</v>
      </c>
      <c r="I66" s="596">
        <f>'５－１作業時間（10aあたり）'!I66*3</f>
        <v>87</v>
      </c>
      <c r="J66" s="594">
        <f>'５－１作業時間（10aあたり）'!J66*3</f>
        <v>0</v>
      </c>
      <c r="K66" s="595">
        <f>'５－１作業時間（10aあたり）'!K66*3</f>
        <v>0</v>
      </c>
      <c r="L66" s="596">
        <f>'５－１作業時間（10aあたり）'!L66*3</f>
        <v>0</v>
      </c>
      <c r="M66" s="594">
        <f>'５－１作業時間（10aあたり）'!M66*3</f>
        <v>0</v>
      </c>
      <c r="N66" s="595">
        <f>'５－１作業時間（10aあたり）'!N66*3</f>
        <v>0</v>
      </c>
      <c r="O66" s="596">
        <f>'５－１作業時間（10aあたり）'!O66*3</f>
        <v>0</v>
      </c>
      <c r="P66" s="594">
        <f>'５－１作業時間（10aあたり）'!P66*3</f>
        <v>0</v>
      </c>
      <c r="Q66" s="595">
        <f>'５－１作業時間（10aあたり）'!Q66*3</f>
        <v>0</v>
      </c>
      <c r="R66" s="596">
        <f>'５－１作業時間（10aあたり）'!R66*3</f>
        <v>0</v>
      </c>
      <c r="S66" s="594">
        <f>'５－１作業時間（10aあたり）'!S66*3</f>
        <v>0</v>
      </c>
      <c r="T66" s="595">
        <f>'５－１作業時間（10aあたり）'!T66*3</f>
        <v>0</v>
      </c>
      <c r="U66" s="596">
        <f>'５－１作業時間（10aあたり）'!U66*3</f>
        <v>0</v>
      </c>
      <c r="V66" s="594">
        <f>'５－１作業時間（10aあたり）'!V66*3</f>
        <v>0</v>
      </c>
      <c r="W66" s="595">
        <f>'５－１作業時間（10aあたり）'!W66*3</f>
        <v>0</v>
      </c>
      <c r="X66" s="596">
        <f>'５－１作業時間（10aあたり）'!X66*3</f>
        <v>0</v>
      </c>
      <c r="Y66" s="594">
        <f>'５－１作業時間（10aあたり）'!Y66*3</f>
        <v>0</v>
      </c>
      <c r="Z66" s="595">
        <f>'５－１作業時間（10aあたり）'!Z66*3</f>
        <v>0</v>
      </c>
      <c r="AA66" s="596">
        <f>'５－１作業時間（10aあたり）'!AA66*3</f>
        <v>0</v>
      </c>
      <c r="AB66" s="594">
        <f>'５－１作業時間（10aあたり）'!AB66*3</f>
        <v>0</v>
      </c>
      <c r="AC66" s="595">
        <f>'５－１作業時間（10aあたり）'!AC66*3</f>
        <v>0</v>
      </c>
      <c r="AD66" s="596">
        <f>'５－１作業時間（10aあたり）'!AD66*3</f>
        <v>0</v>
      </c>
      <c r="AE66" s="594">
        <f>'５－１作業時間（10aあたり）'!AE66*3</f>
        <v>0</v>
      </c>
      <c r="AF66" s="595">
        <f>'５－１作業時間（10aあたり）'!AF66*3</f>
        <v>0</v>
      </c>
      <c r="AG66" s="596">
        <f>'５－１作業時間（10aあたり）'!AG66*3</f>
        <v>0</v>
      </c>
      <c r="AH66" s="594">
        <f>'５－１作業時間（10aあたり）'!AH66*3</f>
        <v>0</v>
      </c>
      <c r="AI66" s="595">
        <f>'５－１作業時間（10aあたり）'!AI66*3</f>
        <v>0</v>
      </c>
      <c r="AJ66" s="596">
        <f>'５－１作業時間（10aあたり）'!AJ66*3</f>
        <v>0</v>
      </c>
      <c r="AK66" s="594">
        <f>'５－１作業時間（10aあたり）'!AK66*3</f>
        <v>0</v>
      </c>
      <c r="AL66" s="595">
        <f>'５－１作業時間（10aあたり）'!AL66*3</f>
        <v>0</v>
      </c>
      <c r="AM66" s="596">
        <f>'５－１作業時間（10aあたり）'!AM66*3</f>
        <v>0</v>
      </c>
      <c r="AN66" s="58">
        <f t="shared" si="6"/>
        <v>522</v>
      </c>
    </row>
    <row r="67" spans="2:63" ht="20.100000000000001" customHeight="1" x14ac:dyDescent="0.15">
      <c r="B67" s="817" t="s">
        <v>260</v>
      </c>
      <c r="C67" s="818"/>
      <c r="D67" s="594">
        <f>'５－１作業時間（10aあたり）'!D67*3</f>
        <v>93</v>
      </c>
      <c r="E67" s="595">
        <f>'５－１作業時間（10aあたり）'!E67*3</f>
        <v>93</v>
      </c>
      <c r="F67" s="596">
        <f>'５－１作業時間（10aあたり）'!F67*3</f>
        <v>93</v>
      </c>
      <c r="G67" s="594">
        <f>'５－１作業時間（10aあたり）'!G67*3</f>
        <v>93</v>
      </c>
      <c r="H67" s="595">
        <f>'５－１作業時間（10aあたり）'!H67*3</f>
        <v>93</v>
      </c>
      <c r="I67" s="596">
        <f>'５－１作業時間（10aあたり）'!I67*3</f>
        <v>93</v>
      </c>
      <c r="J67" s="594">
        <f>'５－１作業時間（10aあたり）'!J67*3</f>
        <v>0</v>
      </c>
      <c r="K67" s="595">
        <f>'５－１作業時間（10aあたり）'!K67*3</f>
        <v>0</v>
      </c>
      <c r="L67" s="596">
        <f>'５－１作業時間（10aあたり）'!L67*3</f>
        <v>0</v>
      </c>
      <c r="M67" s="594">
        <f>'５－１作業時間（10aあたり）'!M67*3</f>
        <v>0</v>
      </c>
      <c r="N67" s="595">
        <f>'５－１作業時間（10aあたり）'!N67*3</f>
        <v>0</v>
      </c>
      <c r="O67" s="596">
        <f>'５－１作業時間（10aあたり）'!O67*3</f>
        <v>0</v>
      </c>
      <c r="P67" s="594">
        <f>'５－１作業時間（10aあたり）'!P67*3</f>
        <v>0</v>
      </c>
      <c r="Q67" s="595">
        <f>'５－１作業時間（10aあたり）'!Q67*3</f>
        <v>0</v>
      </c>
      <c r="R67" s="596">
        <f>'５－１作業時間（10aあたり）'!R67*3</f>
        <v>0</v>
      </c>
      <c r="S67" s="594">
        <f>'５－１作業時間（10aあたり）'!S67*3</f>
        <v>0</v>
      </c>
      <c r="T67" s="595">
        <f>'５－１作業時間（10aあたり）'!T67*3</f>
        <v>0</v>
      </c>
      <c r="U67" s="596">
        <f>'５－１作業時間（10aあたり）'!U67*3</f>
        <v>0</v>
      </c>
      <c r="V67" s="594">
        <f>'５－１作業時間（10aあたり）'!V67*3</f>
        <v>0</v>
      </c>
      <c r="W67" s="595">
        <f>'５－１作業時間（10aあたり）'!W67*3</f>
        <v>0</v>
      </c>
      <c r="X67" s="596">
        <f>'５－１作業時間（10aあたり）'!X67*3</f>
        <v>0</v>
      </c>
      <c r="Y67" s="594">
        <f>'５－１作業時間（10aあたり）'!Y67*3</f>
        <v>0</v>
      </c>
      <c r="Z67" s="595">
        <f>'５－１作業時間（10aあたり）'!Z67*3</f>
        <v>0</v>
      </c>
      <c r="AA67" s="596">
        <f>'５－１作業時間（10aあたり）'!AA67*3</f>
        <v>0</v>
      </c>
      <c r="AB67" s="594">
        <f>'５－１作業時間（10aあたり）'!AB67*3</f>
        <v>0</v>
      </c>
      <c r="AC67" s="595">
        <f>'５－１作業時間（10aあたり）'!AC67*3</f>
        <v>0</v>
      </c>
      <c r="AD67" s="596">
        <f>'５－１作業時間（10aあたり）'!AD67*3</f>
        <v>0</v>
      </c>
      <c r="AE67" s="594">
        <f>'５－１作業時間（10aあたり）'!AE67*3</f>
        <v>0</v>
      </c>
      <c r="AF67" s="595">
        <f>'５－１作業時間（10aあたり）'!AF67*3</f>
        <v>0</v>
      </c>
      <c r="AG67" s="596">
        <f>'５－１作業時間（10aあたり）'!AG67*3</f>
        <v>0</v>
      </c>
      <c r="AH67" s="594">
        <f>'５－１作業時間（10aあたり）'!AH67*3</f>
        <v>0</v>
      </c>
      <c r="AI67" s="595">
        <f>'５－１作業時間（10aあたり）'!AI67*3</f>
        <v>0</v>
      </c>
      <c r="AJ67" s="596">
        <f>'５－１作業時間（10aあたり）'!AJ67*3</f>
        <v>0</v>
      </c>
      <c r="AK67" s="594">
        <f>'５－１作業時間（10aあたり）'!AK67*3</f>
        <v>0</v>
      </c>
      <c r="AL67" s="595">
        <f>'５－１作業時間（10aあたり）'!AL67*3</f>
        <v>0</v>
      </c>
      <c r="AM67" s="596">
        <f>'５－１作業時間（10aあたり）'!AM67*3</f>
        <v>0</v>
      </c>
      <c r="AN67" s="58">
        <f t="shared" si="6"/>
        <v>558</v>
      </c>
    </row>
    <row r="68" spans="2:63" ht="20.100000000000001" customHeight="1" x14ac:dyDescent="0.15">
      <c r="B68" s="819" t="s">
        <v>93</v>
      </c>
      <c r="C68" s="820"/>
      <c r="D68" s="594">
        <f>SUM(D60:D67)</f>
        <v>189</v>
      </c>
      <c r="E68" s="59">
        <f t="shared" ref="E68:AM68" si="7">SUM(E60:E67)</f>
        <v>180</v>
      </c>
      <c r="F68" s="596">
        <f t="shared" si="7"/>
        <v>186</v>
      </c>
      <c r="G68" s="594">
        <f t="shared" si="7"/>
        <v>180</v>
      </c>
      <c r="H68" s="59">
        <f t="shared" si="7"/>
        <v>186</v>
      </c>
      <c r="I68" s="596">
        <f t="shared" si="7"/>
        <v>180</v>
      </c>
      <c r="J68" s="594">
        <f t="shared" si="7"/>
        <v>0</v>
      </c>
      <c r="K68" s="59">
        <f t="shared" si="7"/>
        <v>0</v>
      </c>
      <c r="L68" s="596">
        <f t="shared" si="7"/>
        <v>0</v>
      </c>
      <c r="M68" s="594">
        <f t="shared" si="7"/>
        <v>0</v>
      </c>
      <c r="N68" s="59">
        <f t="shared" si="7"/>
        <v>0</v>
      </c>
      <c r="O68" s="596">
        <f t="shared" si="7"/>
        <v>0</v>
      </c>
      <c r="P68" s="594">
        <f t="shared" si="7"/>
        <v>0</v>
      </c>
      <c r="Q68" s="59">
        <f t="shared" si="7"/>
        <v>0</v>
      </c>
      <c r="R68" s="596">
        <f t="shared" si="7"/>
        <v>0</v>
      </c>
      <c r="S68" s="594">
        <f t="shared" si="7"/>
        <v>0</v>
      </c>
      <c r="T68" s="59">
        <f t="shared" si="7"/>
        <v>0</v>
      </c>
      <c r="U68" s="596">
        <f t="shared" si="7"/>
        <v>0</v>
      </c>
      <c r="V68" s="594">
        <f t="shared" si="7"/>
        <v>0</v>
      </c>
      <c r="W68" s="59">
        <f t="shared" si="7"/>
        <v>0</v>
      </c>
      <c r="X68" s="596">
        <f t="shared" si="7"/>
        <v>0</v>
      </c>
      <c r="Y68" s="594">
        <f t="shared" si="7"/>
        <v>0</v>
      </c>
      <c r="Z68" s="59">
        <f t="shared" si="7"/>
        <v>0</v>
      </c>
      <c r="AA68" s="596">
        <f t="shared" si="7"/>
        <v>0</v>
      </c>
      <c r="AB68" s="594">
        <f t="shared" si="7"/>
        <v>0</v>
      </c>
      <c r="AC68" s="59">
        <f t="shared" si="7"/>
        <v>0</v>
      </c>
      <c r="AD68" s="596">
        <f t="shared" si="7"/>
        <v>55.5</v>
      </c>
      <c r="AE68" s="594">
        <f t="shared" si="7"/>
        <v>61.5</v>
      </c>
      <c r="AF68" s="59">
        <f t="shared" si="7"/>
        <v>70.5</v>
      </c>
      <c r="AG68" s="596">
        <f t="shared" si="7"/>
        <v>67.5</v>
      </c>
      <c r="AH68" s="594">
        <f t="shared" si="7"/>
        <v>15</v>
      </c>
      <c r="AI68" s="59">
        <f t="shared" si="7"/>
        <v>0</v>
      </c>
      <c r="AJ68" s="596">
        <f t="shared" si="7"/>
        <v>9</v>
      </c>
      <c r="AK68" s="594">
        <f t="shared" si="7"/>
        <v>0</v>
      </c>
      <c r="AL68" s="59">
        <f t="shared" si="7"/>
        <v>9</v>
      </c>
      <c r="AM68" s="596">
        <f t="shared" si="7"/>
        <v>0</v>
      </c>
      <c r="AN68" s="58">
        <f t="shared" si="6"/>
        <v>1389</v>
      </c>
    </row>
    <row r="69" spans="2:63" ht="20.100000000000001" customHeight="1" thickBot="1" x14ac:dyDescent="0.2">
      <c r="B69" s="802" t="s">
        <v>94</v>
      </c>
      <c r="C69" s="803"/>
      <c r="D69" s="60"/>
      <c r="E69" s="61">
        <f>SUM(D68:F68)</f>
        <v>555</v>
      </c>
      <c r="F69" s="61"/>
      <c r="G69" s="60"/>
      <c r="H69" s="61">
        <f>SUM(G68:I68)</f>
        <v>546</v>
      </c>
      <c r="I69" s="61"/>
      <c r="J69" s="60"/>
      <c r="K69" s="61">
        <f>SUM(J68:L68)</f>
        <v>0</v>
      </c>
      <c r="L69" s="61"/>
      <c r="M69" s="60"/>
      <c r="N69" s="61">
        <f>SUM(M68:O68)</f>
        <v>0</v>
      </c>
      <c r="O69" s="61"/>
      <c r="P69" s="60"/>
      <c r="Q69" s="61">
        <f>SUM(P68:R68)</f>
        <v>0</v>
      </c>
      <c r="R69" s="61"/>
      <c r="S69" s="60"/>
      <c r="T69" s="61">
        <f>SUM(S68:U68)</f>
        <v>0</v>
      </c>
      <c r="U69" s="61"/>
      <c r="V69" s="60"/>
      <c r="W69" s="61">
        <f>SUM(V68:X68)</f>
        <v>0</v>
      </c>
      <c r="X69" s="61"/>
      <c r="Y69" s="60"/>
      <c r="Z69" s="61">
        <f>SUM(Y68:AA68)</f>
        <v>0</v>
      </c>
      <c r="AA69" s="61"/>
      <c r="AB69" s="60"/>
      <c r="AC69" s="61">
        <f>SUM(AB68:AD68)</f>
        <v>55.5</v>
      </c>
      <c r="AD69" s="61"/>
      <c r="AE69" s="60"/>
      <c r="AF69" s="61">
        <f>SUM(AE68:AG68)</f>
        <v>199.5</v>
      </c>
      <c r="AG69" s="61"/>
      <c r="AH69" s="60"/>
      <c r="AI69" s="61">
        <f>SUM(AH68:AJ68)</f>
        <v>24</v>
      </c>
      <c r="AJ69" s="61"/>
      <c r="AK69" s="60"/>
      <c r="AL69" s="61">
        <f>SUM(AK68:AM68)</f>
        <v>9</v>
      </c>
      <c r="AM69" s="61"/>
      <c r="AN69" s="62">
        <f>SUM(AN60:AN67)</f>
        <v>1389</v>
      </c>
    </row>
    <row r="70" spans="2:63" ht="20.100000000000001" customHeight="1" x14ac:dyDescent="0.15">
      <c r="B70" s="300"/>
      <c r="C70" s="300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</row>
    <row r="71" spans="2:63" ht="24.95" customHeight="1" thickBot="1" x14ac:dyDescent="0.2">
      <c r="B71" s="2" t="s">
        <v>445</v>
      </c>
      <c r="C71" s="2"/>
      <c r="D71" s="5"/>
      <c r="E71" s="5"/>
      <c r="F71" s="5"/>
      <c r="G71" s="5"/>
      <c r="H71" s="5"/>
      <c r="I71" s="5"/>
      <c r="J71" s="5"/>
      <c r="K71" s="5"/>
      <c r="L71" s="301"/>
      <c r="M71" s="299"/>
      <c r="N71" s="302"/>
      <c r="O71" s="301"/>
      <c r="P71" s="299"/>
      <c r="Q71" s="5"/>
      <c r="R71" s="5"/>
      <c r="S71" s="5"/>
      <c r="T71" s="5"/>
      <c r="U71" s="5"/>
      <c r="V71" s="5"/>
      <c r="W71" s="31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</row>
    <row r="72" spans="2:63" ht="20.100000000000001" customHeight="1" x14ac:dyDescent="0.15">
      <c r="B72" s="825" t="s">
        <v>91</v>
      </c>
      <c r="C72" s="826"/>
      <c r="D72" s="829">
        <v>1</v>
      </c>
      <c r="E72" s="830"/>
      <c r="F72" s="831"/>
      <c r="G72" s="829">
        <v>2</v>
      </c>
      <c r="H72" s="830"/>
      <c r="I72" s="831"/>
      <c r="J72" s="829">
        <v>3</v>
      </c>
      <c r="K72" s="830"/>
      <c r="L72" s="831"/>
      <c r="M72" s="829">
        <v>4</v>
      </c>
      <c r="N72" s="830"/>
      <c r="O72" s="831"/>
      <c r="P72" s="829">
        <v>5</v>
      </c>
      <c r="Q72" s="830"/>
      <c r="R72" s="831"/>
      <c r="S72" s="829">
        <v>6</v>
      </c>
      <c r="T72" s="830"/>
      <c r="U72" s="831"/>
      <c r="V72" s="829">
        <v>7</v>
      </c>
      <c r="W72" s="830"/>
      <c r="X72" s="831"/>
      <c r="Y72" s="829">
        <v>8</v>
      </c>
      <c r="Z72" s="830"/>
      <c r="AA72" s="831"/>
      <c r="AB72" s="829">
        <v>9</v>
      </c>
      <c r="AC72" s="830"/>
      <c r="AD72" s="831"/>
      <c r="AE72" s="829">
        <v>10</v>
      </c>
      <c r="AF72" s="830"/>
      <c r="AG72" s="831"/>
      <c r="AH72" s="829">
        <v>11</v>
      </c>
      <c r="AI72" s="830"/>
      <c r="AJ72" s="831"/>
      <c r="AK72" s="829">
        <v>12</v>
      </c>
      <c r="AL72" s="830"/>
      <c r="AM72" s="831"/>
      <c r="AN72" s="834" t="s">
        <v>29</v>
      </c>
    </row>
    <row r="73" spans="2:63" ht="20.100000000000001" customHeight="1" x14ac:dyDescent="0.15">
      <c r="B73" s="827"/>
      <c r="C73" s="828"/>
      <c r="D73" s="48" t="s">
        <v>30</v>
      </c>
      <c r="E73" s="49" t="s">
        <v>31</v>
      </c>
      <c r="F73" s="50" t="s">
        <v>32</v>
      </c>
      <c r="G73" s="48" t="s">
        <v>30</v>
      </c>
      <c r="H73" s="50" t="s">
        <v>31</v>
      </c>
      <c r="I73" s="50" t="s">
        <v>32</v>
      </c>
      <c r="J73" s="48" t="s">
        <v>30</v>
      </c>
      <c r="K73" s="50" t="s">
        <v>31</v>
      </c>
      <c r="L73" s="50" t="s">
        <v>32</v>
      </c>
      <c r="M73" s="48" t="s">
        <v>30</v>
      </c>
      <c r="N73" s="50" t="s">
        <v>31</v>
      </c>
      <c r="O73" s="50" t="s">
        <v>32</v>
      </c>
      <c r="P73" s="48" t="s">
        <v>30</v>
      </c>
      <c r="Q73" s="50" t="s">
        <v>31</v>
      </c>
      <c r="R73" s="50" t="s">
        <v>32</v>
      </c>
      <c r="S73" s="48" t="s">
        <v>30</v>
      </c>
      <c r="T73" s="51" t="s">
        <v>31</v>
      </c>
      <c r="U73" s="51" t="s">
        <v>32</v>
      </c>
      <c r="V73" s="48" t="s">
        <v>30</v>
      </c>
      <c r="W73" s="50" t="s">
        <v>31</v>
      </c>
      <c r="X73" s="50" t="s">
        <v>32</v>
      </c>
      <c r="Y73" s="48" t="s">
        <v>30</v>
      </c>
      <c r="Z73" s="50" t="s">
        <v>31</v>
      </c>
      <c r="AA73" s="50" t="s">
        <v>32</v>
      </c>
      <c r="AB73" s="48" t="s">
        <v>30</v>
      </c>
      <c r="AC73" s="50" t="s">
        <v>31</v>
      </c>
      <c r="AD73" s="50" t="s">
        <v>32</v>
      </c>
      <c r="AE73" s="48" t="s">
        <v>30</v>
      </c>
      <c r="AF73" s="50" t="s">
        <v>31</v>
      </c>
      <c r="AG73" s="50" t="s">
        <v>32</v>
      </c>
      <c r="AH73" s="48" t="s">
        <v>30</v>
      </c>
      <c r="AI73" s="50" t="s">
        <v>31</v>
      </c>
      <c r="AJ73" s="50" t="s">
        <v>32</v>
      </c>
      <c r="AK73" s="48" t="s">
        <v>30</v>
      </c>
      <c r="AL73" s="50" t="s">
        <v>31</v>
      </c>
      <c r="AM73" s="50" t="s">
        <v>32</v>
      </c>
      <c r="AN73" s="835"/>
    </row>
    <row r="74" spans="2:63" ht="20.100000000000001" customHeight="1" x14ac:dyDescent="0.15">
      <c r="B74" s="832" t="s">
        <v>92</v>
      </c>
      <c r="C74" s="833"/>
      <c r="D74" s="52"/>
      <c r="E74" s="5"/>
      <c r="F74" s="5"/>
      <c r="G74" s="5"/>
      <c r="H74" s="5"/>
      <c r="I74" s="5"/>
      <c r="J74" s="5"/>
      <c r="K74" s="5"/>
      <c r="L74" s="5"/>
      <c r="M74" s="5"/>
      <c r="N74" s="5"/>
      <c r="O74" s="31"/>
      <c r="P74" s="31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300" t="s">
        <v>423</v>
      </c>
      <c r="AJ74" s="300"/>
      <c r="AK74" s="300" t="s">
        <v>423</v>
      </c>
      <c r="AL74" s="5"/>
      <c r="AM74" s="5"/>
      <c r="AN74" s="53"/>
    </row>
    <row r="75" spans="2:63" ht="20.100000000000001" customHeight="1" x14ac:dyDescent="0.15">
      <c r="B75" s="806"/>
      <c r="C75" s="807"/>
      <c r="D75" s="52"/>
      <c r="E75" s="5"/>
      <c r="F75" s="5"/>
      <c r="G75" s="5"/>
      <c r="H75" s="5"/>
      <c r="I75" s="5"/>
      <c r="J75" s="5"/>
      <c r="K75" s="5"/>
      <c r="L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3"/>
    </row>
    <row r="76" spans="2:63" ht="20.100000000000001" customHeight="1" x14ac:dyDescent="0.15">
      <c r="B76" s="827"/>
      <c r="C76" s="828"/>
      <c r="D76" s="54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6"/>
    </row>
    <row r="77" spans="2:63" ht="20.100000000000001" customHeight="1" x14ac:dyDescent="0.15">
      <c r="B77" s="817" t="s">
        <v>255</v>
      </c>
      <c r="C77" s="818"/>
      <c r="D77" s="592">
        <f>'５－１作業時間（10aあたり）'!D77*3</f>
        <v>0</v>
      </c>
      <c r="E77" s="59">
        <f>'５－１作業時間（10aあたり）'!E77*3</f>
        <v>0</v>
      </c>
      <c r="F77" s="593">
        <f>'５－１作業時間（10aあたり）'!F77*3</f>
        <v>0</v>
      </c>
      <c r="G77" s="592">
        <f>'５－１作業時間（10aあたり）'!G77*3</f>
        <v>0</v>
      </c>
      <c r="H77" s="59">
        <f>'５－１作業時間（10aあたり）'!H77*3</f>
        <v>0</v>
      </c>
      <c r="I77" s="593">
        <f>'５－１作業時間（10aあたり）'!I77*3</f>
        <v>0</v>
      </c>
      <c r="J77" s="592">
        <f>'５－１作業時間（10aあたり）'!J77*3</f>
        <v>0</v>
      </c>
      <c r="K77" s="59">
        <f>'５－１作業時間（10aあたり）'!K77*3</f>
        <v>0</v>
      </c>
      <c r="L77" s="593">
        <f>'５－１作業時間（10aあたり）'!L77*3</f>
        <v>0</v>
      </c>
      <c r="M77" s="592">
        <f>'５－１作業時間（10aあたり）'!M77*3</f>
        <v>0</v>
      </c>
      <c r="N77" s="59">
        <f>'５－１作業時間（10aあたり）'!N77*3</f>
        <v>0</v>
      </c>
      <c r="O77" s="593">
        <f>'５－１作業時間（10aあたり）'!O77*3</f>
        <v>0</v>
      </c>
      <c r="P77" s="592">
        <f>'５－１作業時間（10aあたり）'!P77*3</f>
        <v>0</v>
      </c>
      <c r="Q77" s="59">
        <f>'５－１作業時間（10aあたり）'!Q77*3</f>
        <v>0</v>
      </c>
      <c r="R77" s="593">
        <f>'５－１作業時間（10aあたり）'!R77*3</f>
        <v>0</v>
      </c>
      <c r="S77" s="592">
        <f>'５－１作業時間（10aあたり）'!S77*3</f>
        <v>0</v>
      </c>
      <c r="T77" s="59">
        <f>'５－１作業時間（10aあたり）'!T77*3</f>
        <v>0</v>
      </c>
      <c r="U77" s="593">
        <f>'５－１作業時間（10aあたり）'!U77*3</f>
        <v>0</v>
      </c>
      <c r="V77" s="592">
        <f>'５－１作業時間（10aあたり）'!V77*3</f>
        <v>0</v>
      </c>
      <c r="W77" s="59">
        <f>'５－１作業時間（10aあたり）'!W77*3</f>
        <v>0</v>
      </c>
      <c r="X77" s="593">
        <f>'５－１作業時間（10aあたり）'!X77*3</f>
        <v>0</v>
      </c>
      <c r="Y77" s="592">
        <f>'５－１作業時間（10aあたり）'!Y77*3</f>
        <v>0</v>
      </c>
      <c r="Z77" s="59">
        <f>'５－１作業時間（10aあたり）'!Z77*3</f>
        <v>0</v>
      </c>
      <c r="AA77" s="593">
        <f>'５－１作業時間（10aあたり）'!AA77*3</f>
        <v>0</v>
      </c>
      <c r="AB77" s="592">
        <f>'５－１作業時間（10aあたり）'!AB77*3</f>
        <v>0</v>
      </c>
      <c r="AC77" s="59">
        <f>'５－１作業時間（10aあたり）'!AC77*3</f>
        <v>0</v>
      </c>
      <c r="AD77" s="593">
        <f>'５－１作業時間（10aあたり）'!AD77*3</f>
        <v>0</v>
      </c>
      <c r="AE77" s="592">
        <f>'５－１作業時間（10aあたり）'!AE77*3</f>
        <v>0</v>
      </c>
      <c r="AF77" s="59">
        <f>'５－１作業時間（10aあたり）'!AF77*3</f>
        <v>0</v>
      </c>
      <c r="AG77" s="593">
        <f>'５－１作業時間（10aあたり）'!AG77*3</f>
        <v>0</v>
      </c>
      <c r="AH77" s="592">
        <f>'５－１作業時間（10aあたり）'!AH77*3</f>
        <v>12</v>
      </c>
      <c r="AI77" s="59">
        <f>'５－１作業時間（10aあたり）'!AI77*3</f>
        <v>0</v>
      </c>
      <c r="AJ77" s="593">
        <f>'５－１作業時間（10aあたり）'!AJ77*3</f>
        <v>0</v>
      </c>
      <c r="AK77" s="592">
        <f>'５－１作業時間（10aあたり）'!AK77*3</f>
        <v>0</v>
      </c>
      <c r="AL77" s="59">
        <f>'５－１作業時間（10aあたり）'!AL77*3</f>
        <v>0</v>
      </c>
      <c r="AM77" s="593">
        <f>'５－１作業時間（10aあたり）'!AM77*3</f>
        <v>0</v>
      </c>
      <c r="AN77" s="58">
        <f>SUM(D77:AM77)</f>
        <v>12</v>
      </c>
    </row>
    <row r="78" spans="2:63" ht="20.100000000000001" customHeight="1" x14ac:dyDescent="0.15">
      <c r="B78" s="817" t="s">
        <v>256</v>
      </c>
      <c r="C78" s="818"/>
      <c r="D78" s="594">
        <f>'５－１作業時間（10aあたり）'!D78*3</f>
        <v>0</v>
      </c>
      <c r="E78" s="595">
        <f>'５－１作業時間（10aあたり）'!E78*3</f>
        <v>0</v>
      </c>
      <c r="F78" s="596">
        <f>'５－１作業時間（10aあたり）'!F78*3</f>
        <v>0</v>
      </c>
      <c r="G78" s="594">
        <f>'５－１作業時間（10aあたり）'!G78*3</f>
        <v>0</v>
      </c>
      <c r="H78" s="595">
        <f>'５－１作業時間（10aあたり）'!H78*3</f>
        <v>0</v>
      </c>
      <c r="I78" s="596">
        <f>'５－１作業時間（10aあたり）'!I78*3</f>
        <v>0</v>
      </c>
      <c r="J78" s="594">
        <f>'５－１作業時間（10aあたり）'!J78*3</f>
        <v>0</v>
      </c>
      <c r="K78" s="595">
        <f>'５－１作業時間（10aあたり）'!K78*3</f>
        <v>0</v>
      </c>
      <c r="L78" s="596">
        <f>'５－１作業時間（10aあたり）'!L78*3</f>
        <v>0</v>
      </c>
      <c r="M78" s="594">
        <f>'５－１作業時間（10aあたり）'!M78*3</f>
        <v>0</v>
      </c>
      <c r="N78" s="595">
        <f>'５－１作業時間（10aあたり）'!N78*3</f>
        <v>0</v>
      </c>
      <c r="O78" s="596">
        <f>'５－１作業時間（10aあたり）'!O78*3</f>
        <v>0</v>
      </c>
      <c r="P78" s="594">
        <f>'５－１作業時間（10aあたり）'!P78*3</f>
        <v>0</v>
      </c>
      <c r="Q78" s="595">
        <f>'５－１作業時間（10aあたり）'!Q78*3</f>
        <v>0</v>
      </c>
      <c r="R78" s="596">
        <f>'５－１作業時間（10aあたり）'!R78*3</f>
        <v>0</v>
      </c>
      <c r="S78" s="594">
        <f>'５－１作業時間（10aあたり）'!S78*3</f>
        <v>0</v>
      </c>
      <c r="T78" s="595">
        <f>'５－１作業時間（10aあたり）'!T78*3</f>
        <v>0</v>
      </c>
      <c r="U78" s="596">
        <f>'５－１作業時間（10aあたり）'!U78*3</f>
        <v>0</v>
      </c>
      <c r="V78" s="594">
        <f>'５－１作業時間（10aあたり）'!V78*3</f>
        <v>0</v>
      </c>
      <c r="W78" s="595">
        <f>'５－１作業時間（10aあたり）'!W78*3</f>
        <v>0</v>
      </c>
      <c r="X78" s="596">
        <f>'５－１作業時間（10aあたり）'!X78*3</f>
        <v>0</v>
      </c>
      <c r="Y78" s="594">
        <f>'５－１作業時間（10aあたり）'!Y78*3</f>
        <v>0</v>
      </c>
      <c r="Z78" s="595">
        <f>'５－１作業時間（10aあたり）'!Z78*3</f>
        <v>0</v>
      </c>
      <c r="AA78" s="596">
        <f>'５－１作業時間（10aあたり）'!AA78*3</f>
        <v>0</v>
      </c>
      <c r="AB78" s="594">
        <f>'５－１作業時間（10aあたり）'!AB78*3</f>
        <v>0</v>
      </c>
      <c r="AC78" s="595">
        <f>'５－１作業時間（10aあたり）'!AC78*3</f>
        <v>0</v>
      </c>
      <c r="AD78" s="596">
        <f>'５－１作業時間（10aあたり）'!AD78*3</f>
        <v>0</v>
      </c>
      <c r="AE78" s="594">
        <f>'５－１作業時間（10aあたり）'!AE78*3</f>
        <v>0</v>
      </c>
      <c r="AF78" s="595">
        <f>'５－１作業時間（10aあたり）'!AF78*3</f>
        <v>0</v>
      </c>
      <c r="AG78" s="596">
        <f>'５－１作業時間（10aあたり）'!AG78*3</f>
        <v>0</v>
      </c>
      <c r="AH78" s="594">
        <f>'５－１作業時間（10aあたり）'!AH78*3</f>
        <v>6</v>
      </c>
      <c r="AI78" s="595">
        <f>'５－１作業時間（10aあたり）'!AI78*3</f>
        <v>0</v>
      </c>
      <c r="AJ78" s="596">
        <f>'５－１作業時間（10aあたり）'!AJ78*3</f>
        <v>0</v>
      </c>
      <c r="AK78" s="594">
        <f>'５－１作業時間（10aあたり）'!AK78*3</f>
        <v>0</v>
      </c>
      <c r="AL78" s="595">
        <f>'５－１作業時間（10aあたり）'!AL78*3</f>
        <v>0</v>
      </c>
      <c r="AM78" s="596">
        <f>'５－１作業時間（10aあたり）'!AM78*3</f>
        <v>0</v>
      </c>
      <c r="AN78" s="58">
        <f t="shared" ref="AN78:AN85" si="8">SUM(D78:AM78)</f>
        <v>6</v>
      </c>
    </row>
    <row r="79" spans="2:63" ht="20.100000000000001" customHeight="1" x14ac:dyDescent="0.15">
      <c r="B79" s="817" t="s">
        <v>257</v>
      </c>
      <c r="C79" s="818"/>
      <c r="D79" s="594">
        <f>'５－１作業時間（10aあたり）'!D79*3</f>
        <v>0</v>
      </c>
      <c r="E79" s="595">
        <f>'５－１作業時間（10aあたり）'!E79*3</f>
        <v>0</v>
      </c>
      <c r="F79" s="596">
        <f>'５－１作業時間（10aあたり）'!F79*3</f>
        <v>0</v>
      </c>
      <c r="G79" s="594">
        <f>'５－１作業時間（10aあたり）'!G79*3</f>
        <v>0</v>
      </c>
      <c r="H79" s="595">
        <f>'５－１作業時間（10aあたり）'!H79*3</f>
        <v>0</v>
      </c>
      <c r="I79" s="596">
        <f>'５－１作業時間（10aあたり）'!I79*3</f>
        <v>0</v>
      </c>
      <c r="J79" s="594">
        <f>'５－１作業時間（10aあたり）'!J79*3</f>
        <v>0</v>
      </c>
      <c r="K79" s="595">
        <f>'５－１作業時間（10aあたり）'!K79*3</f>
        <v>0</v>
      </c>
      <c r="L79" s="596">
        <f>'５－１作業時間（10aあたり）'!L79*3</f>
        <v>0</v>
      </c>
      <c r="M79" s="594">
        <f>'５－１作業時間（10aあたり）'!M79*3</f>
        <v>0</v>
      </c>
      <c r="N79" s="595">
        <f>'５－１作業時間（10aあたり）'!N79*3</f>
        <v>0</v>
      </c>
      <c r="O79" s="596">
        <f>'５－１作業時間（10aあたり）'!O79*3</f>
        <v>0</v>
      </c>
      <c r="P79" s="594">
        <f>'５－１作業時間（10aあたり）'!P79*3</f>
        <v>0</v>
      </c>
      <c r="Q79" s="595">
        <f>'５－１作業時間（10aあたり）'!Q79*3</f>
        <v>0</v>
      </c>
      <c r="R79" s="596">
        <f>'５－１作業時間（10aあたり）'!R79*3</f>
        <v>0</v>
      </c>
      <c r="S79" s="594">
        <f>'５－１作業時間（10aあたり）'!S79*3</f>
        <v>0</v>
      </c>
      <c r="T79" s="595">
        <f>'５－１作業時間（10aあたり）'!T79*3</f>
        <v>0</v>
      </c>
      <c r="U79" s="596">
        <f>'５－１作業時間（10aあたり）'!U79*3</f>
        <v>0</v>
      </c>
      <c r="V79" s="594">
        <f>'５－１作業時間（10aあたり）'!V79*3</f>
        <v>0</v>
      </c>
      <c r="W79" s="595">
        <f>'５－１作業時間（10aあたり）'!W79*3</f>
        <v>0</v>
      </c>
      <c r="X79" s="596">
        <f>'５－１作業時間（10aあたり）'!X79*3</f>
        <v>0</v>
      </c>
      <c r="Y79" s="594">
        <f>'５－１作業時間（10aあたり）'!Y79*3</f>
        <v>0</v>
      </c>
      <c r="Z79" s="595">
        <f>'５－１作業時間（10aあたり）'!Z79*3</f>
        <v>0</v>
      </c>
      <c r="AA79" s="596">
        <f>'５－１作業時間（10aあたり）'!AA79*3</f>
        <v>0</v>
      </c>
      <c r="AB79" s="594">
        <f>'５－１作業時間（10aあたり）'!AB79*3</f>
        <v>0</v>
      </c>
      <c r="AC79" s="595">
        <f>'５－１作業時間（10aあたり）'!AC79*3</f>
        <v>0</v>
      </c>
      <c r="AD79" s="596">
        <f>'５－１作業時間（10aあたり）'!AD79*3</f>
        <v>0</v>
      </c>
      <c r="AE79" s="594">
        <f>'５－１作業時間（10aあたり）'!AE79*3</f>
        <v>0</v>
      </c>
      <c r="AF79" s="595">
        <f>'５－１作業時間（10aあたり）'!AF79*3</f>
        <v>0</v>
      </c>
      <c r="AG79" s="596">
        <f>'５－１作業時間（10aあたり）'!AG79*3</f>
        <v>0</v>
      </c>
      <c r="AH79" s="594">
        <f>'５－１作業時間（10aあたり）'!AH79*3</f>
        <v>51</v>
      </c>
      <c r="AI79" s="595">
        <f>'５－１作業時間（10aあたり）'!AI79*3</f>
        <v>51</v>
      </c>
      <c r="AJ79" s="596">
        <f>'５－１作業時間（10aあたり）'!AJ79*3</f>
        <v>51</v>
      </c>
      <c r="AK79" s="594">
        <f>'５－１作業時間（10aあたり）'!AK79*3</f>
        <v>0</v>
      </c>
      <c r="AL79" s="595">
        <f>'５－１作業時間（10aあたり）'!AL79*3</f>
        <v>0</v>
      </c>
      <c r="AM79" s="596">
        <f>'５－１作業時間（10aあたり）'!AM79*3</f>
        <v>0</v>
      </c>
      <c r="AN79" s="58">
        <f t="shared" si="8"/>
        <v>153</v>
      </c>
    </row>
    <row r="80" spans="2:63" ht="20.100000000000001" customHeight="1" x14ac:dyDescent="0.15">
      <c r="B80" s="817" t="s">
        <v>258</v>
      </c>
      <c r="C80" s="818"/>
      <c r="D80" s="594">
        <f>'５－１作業時間（10aあたり）'!D80*3</f>
        <v>0</v>
      </c>
      <c r="E80" s="595">
        <f>'５－１作業時間（10aあたり）'!E80*3</f>
        <v>0</v>
      </c>
      <c r="F80" s="596">
        <f>'５－１作業時間（10aあたり）'!F80*3</f>
        <v>0</v>
      </c>
      <c r="G80" s="594">
        <f>'５－１作業時間（10aあたり）'!G80*3</f>
        <v>0</v>
      </c>
      <c r="H80" s="595">
        <f>'５－１作業時間（10aあたり）'!H80*3</f>
        <v>0</v>
      </c>
      <c r="I80" s="596">
        <f>'５－１作業時間（10aあたり）'!I80*3</f>
        <v>0</v>
      </c>
      <c r="J80" s="594">
        <f>'５－１作業時間（10aあたり）'!J80*3</f>
        <v>0</v>
      </c>
      <c r="K80" s="595">
        <f>'５－１作業時間（10aあたり）'!K80*3</f>
        <v>0</v>
      </c>
      <c r="L80" s="596">
        <f>'５－１作業時間（10aあたり）'!L80*3</f>
        <v>0</v>
      </c>
      <c r="M80" s="594">
        <f>'５－１作業時間（10aあたり）'!M80*3</f>
        <v>0</v>
      </c>
      <c r="N80" s="595">
        <f>'５－１作業時間（10aあたり）'!N80*3</f>
        <v>0</v>
      </c>
      <c r="O80" s="596">
        <f>'５－１作業時間（10aあたり）'!O80*3</f>
        <v>0</v>
      </c>
      <c r="P80" s="594">
        <f>'５－１作業時間（10aあたり）'!P80*3</f>
        <v>0</v>
      </c>
      <c r="Q80" s="595">
        <f>'５－１作業時間（10aあたり）'!Q80*3</f>
        <v>0</v>
      </c>
      <c r="R80" s="596">
        <f>'５－１作業時間（10aあたり）'!R80*3</f>
        <v>0</v>
      </c>
      <c r="S80" s="594">
        <f>'５－１作業時間（10aあたり）'!S80*3</f>
        <v>0</v>
      </c>
      <c r="T80" s="595">
        <f>'５－１作業時間（10aあたり）'!T80*3</f>
        <v>0</v>
      </c>
      <c r="U80" s="596">
        <f>'５－１作業時間（10aあたり）'!U80*3</f>
        <v>0</v>
      </c>
      <c r="V80" s="594">
        <f>'５－１作業時間（10aあたり）'!V80*3</f>
        <v>0</v>
      </c>
      <c r="W80" s="595">
        <f>'５－１作業時間（10aあたり）'!W80*3</f>
        <v>0</v>
      </c>
      <c r="X80" s="596">
        <f>'５－１作業時間（10aあたり）'!X80*3</f>
        <v>0</v>
      </c>
      <c r="Y80" s="594">
        <f>'５－１作業時間（10aあたり）'!Y80*3</f>
        <v>0</v>
      </c>
      <c r="Z80" s="595">
        <f>'５－１作業時間（10aあたり）'!Z80*3</f>
        <v>0</v>
      </c>
      <c r="AA80" s="596">
        <f>'５－１作業時間（10aあたり）'!AA80*3</f>
        <v>0</v>
      </c>
      <c r="AB80" s="594">
        <f>'５－１作業時間（10aあたり）'!AB80*3</f>
        <v>0</v>
      </c>
      <c r="AC80" s="595">
        <f>'５－１作業時間（10aあたり）'!AC80*3</f>
        <v>0</v>
      </c>
      <c r="AD80" s="596">
        <f>'５－１作業時間（10aあたり）'!AD80*3</f>
        <v>0</v>
      </c>
      <c r="AE80" s="594">
        <f>'５－１作業時間（10aあたり）'!AE80*3</f>
        <v>0</v>
      </c>
      <c r="AF80" s="595">
        <f>'５－１作業時間（10aあたり）'!AF80*3</f>
        <v>0</v>
      </c>
      <c r="AG80" s="596">
        <f>'５－１作業時間（10aあたり）'!AG80*3</f>
        <v>0</v>
      </c>
      <c r="AH80" s="594">
        <f>'５－１作業時間（10aあたり）'!AH80*3</f>
        <v>0</v>
      </c>
      <c r="AI80" s="595">
        <f>'５－１作業時間（10aあたり）'!AI80*3</f>
        <v>24</v>
      </c>
      <c r="AJ80" s="596">
        <f>'５－１作業時間（10aあたり）'!AJ80*3</f>
        <v>24</v>
      </c>
      <c r="AK80" s="594">
        <f>'５－１作業時間（10aあたり）'!AK80*3</f>
        <v>24</v>
      </c>
      <c r="AL80" s="595">
        <f>'５－１作業時間（10aあたり）'!AL80*3</f>
        <v>0</v>
      </c>
      <c r="AM80" s="596">
        <f>'５－１作業時間（10aあたり）'!AM80*3</f>
        <v>0</v>
      </c>
      <c r="AN80" s="58">
        <f t="shared" si="8"/>
        <v>72</v>
      </c>
    </row>
    <row r="81" spans="2:63" ht="20.100000000000001" customHeight="1" x14ac:dyDescent="0.15">
      <c r="B81" s="817" t="s">
        <v>335</v>
      </c>
      <c r="C81" s="818"/>
      <c r="D81" s="594">
        <f>'５－１作業時間（10aあたり）'!D81*3</f>
        <v>0</v>
      </c>
      <c r="E81" s="595">
        <f>'５－１作業時間（10aあたり）'!E81*3</f>
        <v>0</v>
      </c>
      <c r="F81" s="596">
        <f>'５－１作業時間（10aあたり）'!F81*3</f>
        <v>0</v>
      </c>
      <c r="G81" s="594">
        <f>'５－１作業時間（10aあたり）'!G81*3</f>
        <v>0</v>
      </c>
      <c r="H81" s="595">
        <f>'５－１作業時間（10aあたり）'!H81*3</f>
        <v>9</v>
      </c>
      <c r="I81" s="596">
        <f>'５－１作業時間（10aあたり）'!I81*3</f>
        <v>0</v>
      </c>
      <c r="J81" s="594">
        <f>'５－１作業時間（10aあたり）'!J81*3</f>
        <v>0</v>
      </c>
      <c r="K81" s="595">
        <f>'５－１作業時間（10aあたり）'!K81*3</f>
        <v>9</v>
      </c>
      <c r="L81" s="596">
        <f>'５－１作業時間（10aあたり）'!L81*3</f>
        <v>0</v>
      </c>
      <c r="M81" s="594">
        <f>'５－１作業時間（10aあたり）'!M81*3</f>
        <v>9</v>
      </c>
      <c r="N81" s="595">
        <f>'５－１作業時間（10aあたり）'!N81*3</f>
        <v>9</v>
      </c>
      <c r="O81" s="596">
        <f>'５－１作業時間（10aあたり）'!O81*3</f>
        <v>0</v>
      </c>
      <c r="P81" s="594">
        <f>'５－１作業時間（10aあたり）'!P81*3</f>
        <v>0</v>
      </c>
      <c r="Q81" s="595">
        <f>'５－１作業時間（10aあたり）'!Q81*3</f>
        <v>0</v>
      </c>
      <c r="R81" s="596">
        <f>'５－１作業時間（10aあたり）'!R81*3</f>
        <v>0</v>
      </c>
      <c r="S81" s="594">
        <f>'５－１作業時間（10aあたり）'!S81*3</f>
        <v>0</v>
      </c>
      <c r="T81" s="595">
        <f>'５－１作業時間（10aあたり）'!T81*3</f>
        <v>0</v>
      </c>
      <c r="U81" s="596">
        <f>'５－１作業時間（10aあたり）'!U81*3</f>
        <v>0</v>
      </c>
      <c r="V81" s="594">
        <f>'５－１作業時間（10aあたり）'!V81*3</f>
        <v>0</v>
      </c>
      <c r="W81" s="595">
        <f>'５－１作業時間（10aあたり）'!W81*3</f>
        <v>0</v>
      </c>
      <c r="X81" s="596">
        <f>'５－１作業時間（10aあたり）'!X81*3</f>
        <v>0</v>
      </c>
      <c r="Y81" s="594">
        <f>'５－１作業時間（10aあたり）'!Y81*3</f>
        <v>0</v>
      </c>
      <c r="Z81" s="595">
        <f>'５－１作業時間（10aあたり）'!Z81*3</f>
        <v>0</v>
      </c>
      <c r="AA81" s="596">
        <f>'５－１作業時間（10aあたり）'!AA81*3</f>
        <v>0</v>
      </c>
      <c r="AB81" s="594">
        <f>'５－１作業時間（10aあたり）'!AB81*3</f>
        <v>0</v>
      </c>
      <c r="AC81" s="595">
        <f>'５－１作業時間（10aあたり）'!AC81*3</f>
        <v>0</v>
      </c>
      <c r="AD81" s="596">
        <f>'５－１作業時間（10aあたり）'!AD81*3</f>
        <v>0</v>
      </c>
      <c r="AE81" s="594">
        <f>'５－１作業時間（10aあたり）'!AE81*3</f>
        <v>0</v>
      </c>
      <c r="AF81" s="595">
        <f>'５－１作業時間（10aあたり）'!AF81*3</f>
        <v>0</v>
      </c>
      <c r="AG81" s="596">
        <f>'５－１作業時間（10aあたり）'!AG81*3</f>
        <v>0</v>
      </c>
      <c r="AH81" s="594">
        <f>'５－１作業時間（10aあたり）'!AH81*3</f>
        <v>0</v>
      </c>
      <c r="AI81" s="595">
        <f>'５－１作業時間（10aあたり）'!AI81*3</f>
        <v>0</v>
      </c>
      <c r="AJ81" s="596">
        <f>'５－１作業時間（10aあたり）'!AJ81*3</f>
        <v>0</v>
      </c>
      <c r="AK81" s="594">
        <f>'５－１作業時間（10aあたり）'!AK81*3</f>
        <v>9</v>
      </c>
      <c r="AL81" s="595">
        <f>'５－１作業時間（10aあたり）'!AL81*3</f>
        <v>0</v>
      </c>
      <c r="AM81" s="596">
        <f>'５－１作業時間（10aあたり）'!AM81*3</f>
        <v>0</v>
      </c>
      <c r="AN81" s="58">
        <f t="shared" si="8"/>
        <v>45</v>
      </c>
    </row>
    <row r="82" spans="2:63" ht="20.100000000000001" customHeight="1" x14ac:dyDescent="0.15">
      <c r="B82" s="817" t="s">
        <v>262</v>
      </c>
      <c r="C82" s="818"/>
      <c r="D82" s="594">
        <f>'５－１作業時間（10aあたり）'!D82*3</f>
        <v>0</v>
      </c>
      <c r="E82" s="595">
        <f>'５－１作業時間（10aあたり）'!E82*3</f>
        <v>0</v>
      </c>
      <c r="F82" s="596">
        <f>'５－１作業時間（10aあたり）'!F82*3</f>
        <v>0</v>
      </c>
      <c r="G82" s="594">
        <f>'５－１作業時間（10aあたり）'!G82*3</f>
        <v>0</v>
      </c>
      <c r="H82" s="595">
        <f>'５－１作業時間（10aあたり）'!H82*3</f>
        <v>0</v>
      </c>
      <c r="I82" s="596">
        <f>'５－１作業時間（10aあたり）'!I82*3</f>
        <v>0</v>
      </c>
      <c r="J82" s="594">
        <f>'５－１作業時間（10aあたり）'!J82*3</f>
        <v>0</v>
      </c>
      <c r="K82" s="595">
        <f>'５－１作業時間（10aあたり）'!K82*3</f>
        <v>0</v>
      </c>
      <c r="L82" s="596">
        <f>'５－１作業時間（10aあたり）'!L82*3</f>
        <v>6</v>
      </c>
      <c r="M82" s="594">
        <f>'５－１作業時間（10aあたり）'!M82*3</f>
        <v>6</v>
      </c>
      <c r="N82" s="595">
        <f>'５－１作業時間（10aあたり）'!N82*3</f>
        <v>6</v>
      </c>
      <c r="O82" s="596">
        <f>'５－１作業時間（10aあたり）'!O82*3</f>
        <v>6</v>
      </c>
      <c r="P82" s="594">
        <f>'５－１作業時間（10aあたり）'!P82*3</f>
        <v>6</v>
      </c>
      <c r="Q82" s="595">
        <f>'５－１作業時間（10aあたり）'!Q82*3</f>
        <v>0</v>
      </c>
      <c r="R82" s="596">
        <f>'５－１作業時間（10aあたり）'!R82*3</f>
        <v>0</v>
      </c>
      <c r="S82" s="594">
        <f>'５－１作業時間（10aあたり）'!S82*3</f>
        <v>0</v>
      </c>
      <c r="T82" s="595">
        <f>'５－１作業時間（10aあたり）'!T82*3</f>
        <v>0</v>
      </c>
      <c r="U82" s="596">
        <f>'５－１作業時間（10aあたり）'!U82*3</f>
        <v>0</v>
      </c>
      <c r="V82" s="594">
        <f>'５－１作業時間（10aあたり）'!V82*3</f>
        <v>0</v>
      </c>
      <c r="W82" s="595">
        <f>'５－１作業時間（10aあたり）'!W82*3</f>
        <v>0</v>
      </c>
      <c r="X82" s="596">
        <f>'５－１作業時間（10aあたり）'!X82*3</f>
        <v>0</v>
      </c>
      <c r="Y82" s="594">
        <f>'５－１作業時間（10aあたり）'!Y82*3</f>
        <v>0</v>
      </c>
      <c r="Z82" s="595">
        <f>'５－１作業時間（10aあたり）'!Z82*3</f>
        <v>0</v>
      </c>
      <c r="AA82" s="596">
        <f>'５－１作業時間（10aあたり）'!AA82*3</f>
        <v>0</v>
      </c>
      <c r="AB82" s="594">
        <f>'５－１作業時間（10aあたり）'!AB82*3</f>
        <v>0</v>
      </c>
      <c r="AC82" s="595">
        <f>'５－１作業時間（10aあたり）'!AC82*3</f>
        <v>0</v>
      </c>
      <c r="AD82" s="596">
        <f>'５－１作業時間（10aあたり）'!AD82*3</f>
        <v>0</v>
      </c>
      <c r="AE82" s="594">
        <f>'５－１作業時間（10aあたり）'!AE82*3</f>
        <v>0</v>
      </c>
      <c r="AF82" s="595">
        <f>'５－１作業時間（10aあたり）'!AF82*3</f>
        <v>0</v>
      </c>
      <c r="AG82" s="596">
        <f>'５－１作業時間（10aあたり）'!AG82*3</f>
        <v>0</v>
      </c>
      <c r="AH82" s="594">
        <f>'５－１作業時間（10aあたり）'!AH82*3</f>
        <v>0</v>
      </c>
      <c r="AI82" s="595">
        <f>'５－１作業時間（10aあたり）'!AI82*3</f>
        <v>0</v>
      </c>
      <c r="AJ82" s="596">
        <f>'５－１作業時間（10aあたり）'!AJ82*3</f>
        <v>0</v>
      </c>
      <c r="AK82" s="594">
        <f>'５－１作業時間（10aあたり）'!AK82*3</f>
        <v>6</v>
      </c>
      <c r="AL82" s="595">
        <f>'５－１作業時間（10aあたり）'!AL82*3</f>
        <v>6</v>
      </c>
      <c r="AM82" s="596">
        <f>'５－１作業時間（10aあたり）'!AM82*3</f>
        <v>0</v>
      </c>
      <c r="AN82" s="58">
        <f t="shared" si="8"/>
        <v>42</v>
      </c>
    </row>
    <row r="83" spans="2:63" ht="20.100000000000001" customHeight="1" x14ac:dyDescent="0.15">
      <c r="B83" s="817" t="s">
        <v>259</v>
      </c>
      <c r="C83" s="818"/>
      <c r="D83" s="594">
        <f>'５－１作業時間（10aあたり）'!D83*3</f>
        <v>0</v>
      </c>
      <c r="E83" s="595">
        <f>'５－１作業時間（10aあたり）'!E83*3</f>
        <v>0</v>
      </c>
      <c r="F83" s="596">
        <f>'５－１作業時間（10aあたり）'!F83*3</f>
        <v>0</v>
      </c>
      <c r="G83" s="594">
        <f>'５－１作業時間（10aあたり）'!G83*3</f>
        <v>0</v>
      </c>
      <c r="H83" s="595">
        <f>'５－１作業時間（10aあたり）'!H83*3</f>
        <v>0</v>
      </c>
      <c r="I83" s="596">
        <f>'５－１作業時間（10aあたり）'!I83*3</f>
        <v>66</v>
      </c>
      <c r="J83" s="594">
        <f>'５－１作業時間（10aあたり）'!J83*3</f>
        <v>84</v>
      </c>
      <c r="K83" s="595">
        <f>'５－１作業時間（10aあたり）'!K83*3</f>
        <v>84</v>
      </c>
      <c r="L83" s="596">
        <f>'５－１作業時間（10aあたり）'!L83*3</f>
        <v>84</v>
      </c>
      <c r="M83" s="594">
        <f>'５－１作業時間（10aあたり）'!M83*3</f>
        <v>84</v>
      </c>
      <c r="N83" s="595">
        <f>'５－１作業時間（10aあたり）'!N83*3</f>
        <v>84</v>
      </c>
      <c r="O83" s="596">
        <f>'５－１作業時間（10aあたり）'!O83*3</f>
        <v>66</v>
      </c>
      <c r="P83" s="594">
        <f>'５－１作業時間（10aあたり）'!P83*3</f>
        <v>66</v>
      </c>
      <c r="Q83" s="595">
        <f>'５－１作業時間（10aあたり）'!Q83*3</f>
        <v>66</v>
      </c>
      <c r="R83" s="596">
        <f>'５－１作業時間（10aあたり）'!R83*3</f>
        <v>0</v>
      </c>
      <c r="S83" s="594">
        <f>'５－１作業時間（10aあたり）'!S83*3</f>
        <v>0</v>
      </c>
      <c r="T83" s="595">
        <f>'５－１作業時間（10aあたり）'!T83*3</f>
        <v>0</v>
      </c>
      <c r="U83" s="596">
        <f>'５－１作業時間（10aあたり）'!U83*3</f>
        <v>0</v>
      </c>
      <c r="V83" s="594">
        <f>'５－１作業時間（10aあたり）'!V83*3</f>
        <v>0</v>
      </c>
      <c r="W83" s="595">
        <f>'５－１作業時間（10aあたり）'!W83*3</f>
        <v>0</v>
      </c>
      <c r="X83" s="596">
        <f>'５－１作業時間（10aあたり）'!X83*3</f>
        <v>0</v>
      </c>
      <c r="Y83" s="594">
        <f>'５－１作業時間（10aあたり）'!Y83*3</f>
        <v>0</v>
      </c>
      <c r="Z83" s="595">
        <f>'５－１作業時間（10aあたり）'!Z83*3</f>
        <v>0</v>
      </c>
      <c r="AA83" s="596">
        <f>'５－１作業時間（10aあたり）'!AA83*3</f>
        <v>0</v>
      </c>
      <c r="AB83" s="594">
        <f>'５－１作業時間（10aあたり）'!AB83*3</f>
        <v>0</v>
      </c>
      <c r="AC83" s="595">
        <f>'５－１作業時間（10aあたり）'!AC83*3</f>
        <v>0</v>
      </c>
      <c r="AD83" s="596">
        <f>'５－１作業時間（10aあたり）'!AD83*3</f>
        <v>0</v>
      </c>
      <c r="AE83" s="594">
        <f>'５－１作業時間（10aあたり）'!AE83*3</f>
        <v>0</v>
      </c>
      <c r="AF83" s="595">
        <f>'５－１作業時間（10aあたり）'!AF83*3</f>
        <v>0</v>
      </c>
      <c r="AG83" s="596">
        <f>'５－１作業時間（10aあたり）'!AG83*3</f>
        <v>0</v>
      </c>
      <c r="AH83" s="594">
        <f>'５－１作業時間（10aあたり）'!AH83*3</f>
        <v>0</v>
      </c>
      <c r="AI83" s="595">
        <f>'５－１作業時間（10aあたり）'!AI83*3</f>
        <v>0</v>
      </c>
      <c r="AJ83" s="596">
        <f>'５－１作業時間（10aあたり）'!AJ83*3</f>
        <v>0</v>
      </c>
      <c r="AK83" s="594">
        <f>'５－１作業時間（10aあたり）'!AK83*3</f>
        <v>0</v>
      </c>
      <c r="AL83" s="595">
        <f>'５－１作業時間（10aあたり）'!AL83*3</f>
        <v>0</v>
      </c>
      <c r="AM83" s="596">
        <f>'５－１作業時間（10aあたり）'!AM83*3</f>
        <v>0</v>
      </c>
      <c r="AN83" s="58">
        <f t="shared" si="8"/>
        <v>684</v>
      </c>
    </row>
    <row r="84" spans="2:63" ht="20.100000000000001" customHeight="1" x14ac:dyDescent="0.15">
      <c r="B84" s="817" t="s">
        <v>260</v>
      </c>
      <c r="C84" s="818"/>
      <c r="D84" s="594">
        <f>'５－１作業時間（10aあたり）'!D84*3</f>
        <v>0</v>
      </c>
      <c r="E84" s="595">
        <f>'５－１作業時間（10aあたり）'!E84*3</f>
        <v>0</v>
      </c>
      <c r="F84" s="596">
        <f>'５－１作業時間（10aあたり）'!F84*3</f>
        <v>0</v>
      </c>
      <c r="G84" s="594">
        <f>'５－１作業時間（10aあたり）'!G84*3</f>
        <v>0</v>
      </c>
      <c r="H84" s="595">
        <f>'５－１作業時間（10aあたり）'!H84*3</f>
        <v>0</v>
      </c>
      <c r="I84" s="596">
        <f>'５－１作業時間（10aあたり）'!I84*3</f>
        <v>69</v>
      </c>
      <c r="J84" s="594">
        <f>'５－１作業時間（10aあたり）'!J84*3</f>
        <v>90</v>
      </c>
      <c r="K84" s="595">
        <f>'５－１作業時間（10aあたり）'!K84*3</f>
        <v>90</v>
      </c>
      <c r="L84" s="596">
        <f>'５－１作業時間（10aあたり）'!L84*3</f>
        <v>90</v>
      </c>
      <c r="M84" s="594">
        <f>'５－１作業時間（10aあたり）'!M84*3</f>
        <v>90</v>
      </c>
      <c r="N84" s="595">
        <f>'５－１作業時間（10aあたり）'!N84*3</f>
        <v>90</v>
      </c>
      <c r="O84" s="596">
        <f>'５－１作業時間（10aあたり）'!O84*3</f>
        <v>69</v>
      </c>
      <c r="P84" s="594">
        <f>'５－１作業時間（10aあたり）'!P84*3</f>
        <v>69</v>
      </c>
      <c r="Q84" s="595">
        <f>'５－１作業時間（10aあたり）'!Q84*3</f>
        <v>69</v>
      </c>
      <c r="R84" s="596">
        <f>'５－１作業時間（10aあたり）'!R84*3</f>
        <v>0</v>
      </c>
      <c r="S84" s="594">
        <f>'５－１作業時間（10aあたり）'!S84*3</f>
        <v>0</v>
      </c>
      <c r="T84" s="595">
        <f>'５－１作業時間（10aあたり）'!T84*3</f>
        <v>0</v>
      </c>
      <c r="U84" s="596">
        <f>'５－１作業時間（10aあたり）'!U84*3</f>
        <v>0</v>
      </c>
      <c r="V84" s="594">
        <f>'５－１作業時間（10aあたり）'!V84*3</f>
        <v>0</v>
      </c>
      <c r="W84" s="595">
        <f>'５－１作業時間（10aあたり）'!W84*3</f>
        <v>0</v>
      </c>
      <c r="X84" s="596">
        <f>'５－１作業時間（10aあたり）'!X84*3</f>
        <v>0</v>
      </c>
      <c r="Y84" s="594">
        <f>'５－１作業時間（10aあたり）'!Y84*3</f>
        <v>0</v>
      </c>
      <c r="Z84" s="595">
        <f>'５－１作業時間（10aあたり）'!Z84*3</f>
        <v>0</v>
      </c>
      <c r="AA84" s="596">
        <f>'５－１作業時間（10aあたり）'!AA84*3</f>
        <v>0</v>
      </c>
      <c r="AB84" s="594">
        <f>'５－１作業時間（10aあたり）'!AB84*3</f>
        <v>0</v>
      </c>
      <c r="AC84" s="595">
        <f>'５－１作業時間（10aあたり）'!AC84*3</f>
        <v>0</v>
      </c>
      <c r="AD84" s="596">
        <f>'５－１作業時間（10aあたり）'!AD84*3</f>
        <v>0</v>
      </c>
      <c r="AE84" s="594">
        <f>'５－１作業時間（10aあたり）'!AE84*3</f>
        <v>0</v>
      </c>
      <c r="AF84" s="595">
        <f>'５－１作業時間（10aあたり）'!AF84*3</f>
        <v>0</v>
      </c>
      <c r="AG84" s="596">
        <f>'５－１作業時間（10aあたり）'!AG84*3</f>
        <v>0</v>
      </c>
      <c r="AH84" s="594">
        <f>'５－１作業時間（10aあたり）'!AH84*3</f>
        <v>0</v>
      </c>
      <c r="AI84" s="595">
        <f>'５－１作業時間（10aあたり）'!AI84*3</f>
        <v>0</v>
      </c>
      <c r="AJ84" s="596">
        <f>'５－１作業時間（10aあたり）'!AJ84*3</f>
        <v>0</v>
      </c>
      <c r="AK84" s="594">
        <f>'５－１作業時間（10aあたり）'!AK84*3</f>
        <v>0</v>
      </c>
      <c r="AL84" s="595">
        <f>'５－１作業時間（10aあたり）'!AL84*3</f>
        <v>0</v>
      </c>
      <c r="AM84" s="596">
        <f>'５－１作業時間（10aあたり）'!AM84*3</f>
        <v>0</v>
      </c>
      <c r="AN84" s="58">
        <f t="shared" si="8"/>
        <v>726</v>
      </c>
    </row>
    <row r="85" spans="2:63" ht="20.100000000000001" customHeight="1" x14ac:dyDescent="0.15">
      <c r="B85" s="819" t="s">
        <v>93</v>
      </c>
      <c r="C85" s="820"/>
      <c r="D85" s="594">
        <f t="shared" ref="D85:AM85" si="9">SUM(D77:D84)</f>
        <v>0</v>
      </c>
      <c r="E85" s="59">
        <f t="shared" si="9"/>
        <v>0</v>
      </c>
      <c r="F85" s="596">
        <f t="shared" si="9"/>
        <v>0</v>
      </c>
      <c r="G85" s="594">
        <f t="shared" si="9"/>
        <v>0</v>
      </c>
      <c r="H85" s="59">
        <f t="shared" si="9"/>
        <v>9</v>
      </c>
      <c r="I85" s="596">
        <f t="shared" si="9"/>
        <v>135</v>
      </c>
      <c r="J85" s="594">
        <f t="shared" si="9"/>
        <v>174</v>
      </c>
      <c r="K85" s="59">
        <f t="shared" si="9"/>
        <v>183</v>
      </c>
      <c r="L85" s="596">
        <f t="shared" si="9"/>
        <v>180</v>
      </c>
      <c r="M85" s="594">
        <f t="shared" si="9"/>
        <v>189</v>
      </c>
      <c r="N85" s="59">
        <f t="shared" si="9"/>
        <v>189</v>
      </c>
      <c r="O85" s="596">
        <f t="shared" si="9"/>
        <v>141</v>
      </c>
      <c r="P85" s="594">
        <f t="shared" si="9"/>
        <v>141</v>
      </c>
      <c r="Q85" s="59">
        <f t="shared" si="9"/>
        <v>135</v>
      </c>
      <c r="R85" s="596">
        <f t="shared" si="9"/>
        <v>0</v>
      </c>
      <c r="S85" s="594">
        <f t="shared" si="9"/>
        <v>0</v>
      </c>
      <c r="T85" s="59">
        <f t="shared" si="9"/>
        <v>0</v>
      </c>
      <c r="U85" s="596">
        <f t="shared" si="9"/>
        <v>0</v>
      </c>
      <c r="V85" s="594">
        <f t="shared" si="9"/>
        <v>0</v>
      </c>
      <c r="W85" s="59">
        <f t="shared" si="9"/>
        <v>0</v>
      </c>
      <c r="X85" s="596">
        <f t="shared" si="9"/>
        <v>0</v>
      </c>
      <c r="Y85" s="594">
        <f t="shared" si="9"/>
        <v>0</v>
      </c>
      <c r="Z85" s="59">
        <f t="shared" si="9"/>
        <v>0</v>
      </c>
      <c r="AA85" s="596">
        <f t="shared" si="9"/>
        <v>0</v>
      </c>
      <c r="AB85" s="594">
        <f t="shared" si="9"/>
        <v>0</v>
      </c>
      <c r="AC85" s="59">
        <f t="shared" si="9"/>
        <v>0</v>
      </c>
      <c r="AD85" s="596">
        <f t="shared" si="9"/>
        <v>0</v>
      </c>
      <c r="AE85" s="594">
        <f t="shared" si="9"/>
        <v>0</v>
      </c>
      <c r="AF85" s="59">
        <f t="shared" si="9"/>
        <v>0</v>
      </c>
      <c r="AG85" s="596">
        <f t="shared" si="9"/>
        <v>0</v>
      </c>
      <c r="AH85" s="594">
        <f t="shared" si="9"/>
        <v>69</v>
      </c>
      <c r="AI85" s="59">
        <f t="shared" si="9"/>
        <v>75</v>
      </c>
      <c r="AJ85" s="596">
        <f t="shared" si="9"/>
        <v>75</v>
      </c>
      <c r="AK85" s="594">
        <f t="shared" si="9"/>
        <v>39</v>
      </c>
      <c r="AL85" s="59">
        <f t="shared" si="9"/>
        <v>6</v>
      </c>
      <c r="AM85" s="596">
        <f t="shared" si="9"/>
        <v>0</v>
      </c>
      <c r="AN85" s="58">
        <f t="shared" si="8"/>
        <v>1740</v>
      </c>
    </row>
    <row r="86" spans="2:63" ht="20.100000000000001" customHeight="1" thickBot="1" x14ac:dyDescent="0.2">
      <c r="B86" s="802" t="s">
        <v>94</v>
      </c>
      <c r="C86" s="803"/>
      <c r="D86" s="60"/>
      <c r="E86" s="61">
        <f>SUM(D85:F85)</f>
        <v>0</v>
      </c>
      <c r="F86" s="61"/>
      <c r="G86" s="60"/>
      <c r="H86" s="61">
        <f>SUM(G85:I85)</f>
        <v>144</v>
      </c>
      <c r="I86" s="61"/>
      <c r="J86" s="60"/>
      <c r="K86" s="61">
        <f>SUM(J85:L85)</f>
        <v>537</v>
      </c>
      <c r="L86" s="61"/>
      <c r="M86" s="60"/>
      <c r="N86" s="61">
        <f>SUM(M85:O85)</f>
        <v>519</v>
      </c>
      <c r="O86" s="61"/>
      <c r="P86" s="60"/>
      <c r="Q86" s="61">
        <f>SUM(P85:R85)</f>
        <v>276</v>
      </c>
      <c r="R86" s="61"/>
      <c r="S86" s="60"/>
      <c r="T86" s="61">
        <f>SUM(S85:U85)</f>
        <v>0</v>
      </c>
      <c r="U86" s="61"/>
      <c r="V86" s="60"/>
      <c r="W86" s="61">
        <f>SUM(V85:X85)</f>
        <v>0</v>
      </c>
      <c r="X86" s="61"/>
      <c r="Y86" s="60"/>
      <c r="Z86" s="61">
        <f>SUM(Y85:AA85)</f>
        <v>0</v>
      </c>
      <c r="AA86" s="61"/>
      <c r="AB86" s="60"/>
      <c r="AC86" s="61">
        <f>SUM(AB85:AD85)</f>
        <v>0</v>
      </c>
      <c r="AD86" s="61"/>
      <c r="AE86" s="60"/>
      <c r="AF86" s="61">
        <f>SUM(AE85:AG85)</f>
        <v>0</v>
      </c>
      <c r="AG86" s="61"/>
      <c r="AH86" s="60"/>
      <c r="AI86" s="61">
        <f>SUM(AH85:AJ85)</f>
        <v>219</v>
      </c>
      <c r="AJ86" s="61"/>
      <c r="AK86" s="60"/>
      <c r="AL86" s="61">
        <f>SUM(AK85:AM85)</f>
        <v>45</v>
      </c>
      <c r="AM86" s="61"/>
      <c r="AN86" s="62">
        <f>SUM(AN77:AN84)</f>
        <v>1740</v>
      </c>
    </row>
    <row r="87" spans="2:63" ht="20.100000000000001" customHeight="1" x14ac:dyDescent="0.15">
      <c r="B87" s="300"/>
      <c r="C87" s="300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26"/>
      <c r="AJ87" s="226"/>
      <c r="AK87" s="226"/>
      <c r="AL87" s="226"/>
      <c r="AM87" s="226"/>
      <c r="AN87" s="226"/>
    </row>
    <row r="88" spans="2:63" ht="24.95" customHeight="1" thickBot="1" x14ac:dyDescent="0.2">
      <c r="B88" s="2" t="s">
        <v>264</v>
      </c>
      <c r="C88" s="2"/>
      <c r="D88" s="5"/>
      <c r="E88" s="5"/>
      <c r="F88" s="5"/>
      <c r="G88" s="5"/>
      <c r="H88" s="5"/>
      <c r="I88" s="5"/>
      <c r="J88" s="5"/>
      <c r="K88" s="5"/>
      <c r="L88" s="301"/>
      <c r="M88" s="299"/>
      <c r="N88" s="302"/>
      <c r="O88" s="301"/>
      <c r="P88" s="299"/>
      <c r="Q88" s="5"/>
      <c r="R88" s="5"/>
      <c r="S88" s="5"/>
      <c r="T88" s="5"/>
      <c r="U88" s="5"/>
      <c r="V88" s="5"/>
      <c r="W88" s="31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</row>
    <row r="89" spans="2:63" ht="20.100000000000001" customHeight="1" x14ac:dyDescent="0.15">
      <c r="B89" s="825" t="s">
        <v>91</v>
      </c>
      <c r="C89" s="826"/>
      <c r="D89" s="829">
        <v>1</v>
      </c>
      <c r="E89" s="830"/>
      <c r="F89" s="831"/>
      <c r="G89" s="829">
        <v>2</v>
      </c>
      <c r="H89" s="830"/>
      <c r="I89" s="831"/>
      <c r="J89" s="829">
        <v>3</v>
      </c>
      <c r="K89" s="830"/>
      <c r="L89" s="831"/>
      <c r="M89" s="829">
        <v>4</v>
      </c>
      <c r="N89" s="830"/>
      <c r="O89" s="831"/>
      <c r="P89" s="829">
        <v>5</v>
      </c>
      <c r="Q89" s="830"/>
      <c r="R89" s="831"/>
      <c r="S89" s="829">
        <v>6</v>
      </c>
      <c r="T89" s="830"/>
      <c r="U89" s="831"/>
      <c r="V89" s="829">
        <v>7</v>
      </c>
      <c r="W89" s="830"/>
      <c r="X89" s="831"/>
      <c r="Y89" s="829">
        <v>8</v>
      </c>
      <c r="Z89" s="830"/>
      <c r="AA89" s="831"/>
      <c r="AB89" s="829">
        <v>9</v>
      </c>
      <c r="AC89" s="830"/>
      <c r="AD89" s="831"/>
      <c r="AE89" s="829">
        <v>10</v>
      </c>
      <c r="AF89" s="830"/>
      <c r="AG89" s="831"/>
      <c r="AH89" s="829">
        <v>11</v>
      </c>
      <c r="AI89" s="830"/>
      <c r="AJ89" s="831"/>
      <c r="AK89" s="829">
        <v>12</v>
      </c>
      <c r="AL89" s="830"/>
      <c r="AM89" s="831"/>
      <c r="AN89" s="834" t="s">
        <v>29</v>
      </c>
    </row>
    <row r="90" spans="2:63" ht="20.100000000000001" customHeight="1" x14ac:dyDescent="0.15">
      <c r="B90" s="827"/>
      <c r="C90" s="828"/>
      <c r="D90" s="48" t="s">
        <v>30</v>
      </c>
      <c r="E90" s="49" t="s">
        <v>31</v>
      </c>
      <c r="F90" s="50" t="s">
        <v>32</v>
      </c>
      <c r="G90" s="48" t="s">
        <v>30</v>
      </c>
      <c r="H90" s="50" t="s">
        <v>31</v>
      </c>
      <c r="I90" s="50" t="s">
        <v>32</v>
      </c>
      <c r="J90" s="48" t="s">
        <v>30</v>
      </c>
      <c r="K90" s="50" t="s">
        <v>31</v>
      </c>
      <c r="L90" s="50" t="s">
        <v>32</v>
      </c>
      <c r="M90" s="48" t="s">
        <v>30</v>
      </c>
      <c r="N90" s="50" t="s">
        <v>31</v>
      </c>
      <c r="O90" s="50" t="s">
        <v>32</v>
      </c>
      <c r="P90" s="48" t="s">
        <v>30</v>
      </c>
      <c r="Q90" s="50" t="s">
        <v>31</v>
      </c>
      <c r="R90" s="50" t="s">
        <v>32</v>
      </c>
      <c r="S90" s="48" t="s">
        <v>30</v>
      </c>
      <c r="T90" s="51" t="s">
        <v>31</v>
      </c>
      <c r="U90" s="51" t="s">
        <v>32</v>
      </c>
      <c r="V90" s="48" t="s">
        <v>30</v>
      </c>
      <c r="W90" s="50" t="s">
        <v>31</v>
      </c>
      <c r="X90" s="50" t="s">
        <v>32</v>
      </c>
      <c r="Y90" s="48" t="s">
        <v>30</v>
      </c>
      <c r="Z90" s="50" t="s">
        <v>31</v>
      </c>
      <c r="AA90" s="50" t="s">
        <v>32</v>
      </c>
      <c r="AB90" s="48" t="s">
        <v>30</v>
      </c>
      <c r="AC90" s="50" t="s">
        <v>31</v>
      </c>
      <c r="AD90" s="50" t="s">
        <v>32</v>
      </c>
      <c r="AE90" s="48" t="s">
        <v>30</v>
      </c>
      <c r="AF90" s="50" t="s">
        <v>31</v>
      </c>
      <c r="AG90" s="50" t="s">
        <v>32</v>
      </c>
      <c r="AH90" s="48" t="s">
        <v>30</v>
      </c>
      <c r="AI90" s="50" t="s">
        <v>31</v>
      </c>
      <c r="AJ90" s="50" t="s">
        <v>32</v>
      </c>
      <c r="AK90" s="48" t="s">
        <v>30</v>
      </c>
      <c r="AL90" s="50" t="s">
        <v>31</v>
      </c>
      <c r="AM90" s="50" t="s">
        <v>32</v>
      </c>
      <c r="AN90" s="835"/>
    </row>
    <row r="91" spans="2:63" ht="20.100000000000001" customHeight="1" x14ac:dyDescent="0.15">
      <c r="B91" s="832" t="s">
        <v>92</v>
      </c>
      <c r="C91" s="833"/>
      <c r="D91" s="52"/>
      <c r="E91" s="5"/>
      <c r="F91" s="5"/>
      <c r="G91" s="5"/>
      <c r="H91" s="5"/>
      <c r="I91" s="5"/>
      <c r="J91" s="5"/>
      <c r="K91" s="5"/>
      <c r="L91" s="5"/>
      <c r="M91" s="5"/>
      <c r="N91" s="5"/>
      <c r="O91" s="31"/>
      <c r="P91" s="31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300" t="s">
        <v>423</v>
      </c>
      <c r="AF91" s="300" t="s">
        <v>423</v>
      </c>
      <c r="AG91" s="5"/>
      <c r="AH91" s="5"/>
      <c r="AI91" s="5"/>
      <c r="AJ91" s="5"/>
      <c r="AK91" s="5"/>
      <c r="AL91" s="5"/>
      <c r="AM91" s="5"/>
      <c r="AN91" s="53"/>
    </row>
    <row r="92" spans="2:63" ht="20.100000000000001" customHeight="1" x14ac:dyDescent="0.15">
      <c r="B92" s="806"/>
      <c r="C92" s="807"/>
      <c r="D92" s="52"/>
      <c r="E92" s="5"/>
      <c r="F92" s="5"/>
      <c r="G92" s="5"/>
      <c r="H92" s="5"/>
      <c r="I92" s="5"/>
      <c r="J92" s="5"/>
      <c r="K92" s="5"/>
      <c r="L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3"/>
    </row>
    <row r="93" spans="2:63" ht="20.100000000000001" customHeight="1" x14ac:dyDescent="0.15">
      <c r="B93" s="827"/>
      <c r="C93" s="828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6"/>
    </row>
    <row r="94" spans="2:63" ht="20.100000000000001" customHeight="1" x14ac:dyDescent="0.15">
      <c r="B94" s="817" t="s">
        <v>255</v>
      </c>
      <c r="C94" s="818"/>
      <c r="D94" s="592">
        <f>'５－１作業時間（10aあたり）'!D94*1.5</f>
        <v>0</v>
      </c>
      <c r="E94" s="59">
        <f>'５－１作業時間（10aあたり）'!E94*1.5</f>
        <v>0</v>
      </c>
      <c r="F94" s="593">
        <f>'５－１作業時間（10aあたり）'!F94*1.5</f>
        <v>0</v>
      </c>
      <c r="G94" s="592">
        <f>'５－１作業時間（10aあたり）'!G94*1.5</f>
        <v>0</v>
      </c>
      <c r="H94" s="59">
        <f>'５－１作業時間（10aあたり）'!H94*1.5</f>
        <v>0</v>
      </c>
      <c r="I94" s="593">
        <f>'５－１作業時間（10aあたり）'!I94*1.5</f>
        <v>0</v>
      </c>
      <c r="J94" s="592">
        <f>'５－１作業時間（10aあたり）'!J94*1.5</f>
        <v>0</v>
      </c>
      <c r="K94" s="59">
        <f>'５－１作業時間（10aあたり）'!K94*1.5</f>
        <v>0</v>
      </c>
      <c r="L94" s="593">
        <f>'５－１作業時間（10aあたり）'!L94*1.5</f>
        <v>0</v>
      </c>
      <c r="M94" s="592">
        <f>'５－１作業時間（10aあたり）'!M94*1.5</f>
        <v>0</v>
      </c>
      <c r="N94" s="59">
        <f>'５－１作業時間（10aあたり）'!N94*1.5</f>
        <v>0</v>
      </c>
      <c r="O94" s="593">
        <f>'５－１作業時間（10aあたり）'!O94*1.5</f>
        <v>0</v>
      </c>
      <c r="P94" s="592">
        <f>'５－１作業時間（10aあたり）'!P94*1.5</f>
        <v>0</v>
      </c>
      <c r="Q94" s="59">
        <f>'５－１作業時間（10aあたり）'!Q94*1.5</f>
        <v>0</v>
      </c>
      <c r="R94" s="593">
        <f>'５－１作業時間（10aあたり）'!R94*1.5</f>
        <v>0</v>
      </c>
      <c r="S94" s="592">
        <f>'５－１作業時間（10aあたり）'!S94*1.5</f>
        <v>0</v>
      </c>
      <c r="T94" s="59">
        <f>'５－１作業時間（10aあたり）'!T94*1.5</f>
        <v>0</v>
      </c>
      <c r="U94" s="593">
        <f>'５－１作業時間（10aあたり）'!U94*1.5</f>
        <v>0</v>
      </c>
      <c r="V94" s="592">
        <f>'５－１作業時間（10aあたり）'!V94*1.5</f>
        <v>0</v>
      </c>
      <c r="W94" s="59">
        <f>'５－１作業時間（10aあたり）'!W94*1.5</f>
        <v>0</v>
      </c>
      <c r="X94" s="593">
        <f>'５－１作業時間（10aあたり）'!X94*1.5</f>
        <v>0</v>
      </c>
      <c r="Y94" s="592">
        <f>'５－１作業時間（10aあたり）'!Y94*1.5</f>
        <v>0</v>
      </c>
      <c r="Z94" s="59">
        <f>'５－１作業時間（10aあたり）'!Z94*1.5</f>
        <v>0</v>
      </c>
      <c r="AA94" s="593">
        <f>'５－１作業時間（10aあたり）'!AA94*1.5</f>
        <v>0</v>
      </c>
      <c r="AB94" s="592">
        <f>'５－１作業時間（10aあたり）'!AB94*1.5</f>
        <v>0</v>
      </c>
      <c r="AC94" s="59">
        <f>'５－１作業時間（10aあたり）'!AC94*1.5</f>
        <v>0</v>
      </c>
      <c r="AD94" s="593">
        <f>'５－１作業時間（10aあたり）'!AD94*1.5</f>
        <v>6</v>
      </c>
      <c r="AE94" s="592">
        <f>'５－１作業時間（10aあたり）'!AE94*1.5</f>
        <v>0</v>
      </c>
      <c r="AF94" s="59">
        <f>'５－１作業時間（10aあたり）'!AF94*1.5</f>
        <v>0</v>
      </c>
      <c r="AG94" s="593">
        <f>'５－１作業時間（10aあたり）'!AG94*1.5</f>
        <v>0</v>
      </c>
      <c r="AH94" s="592">
        <f>'５－１作業時間（10aあたり）'!AH94*1.5</f>
        <v>0</v>
      </c>
      <c r="AI94" s="59">
        <f>'５－１作業時間（10aあたり）'!AI94*1.5</f>
        <v>0</v>
      </c>
      <c r="AJ94" s="593">
        <f>'５－１作業時間（10aあたり）'!AJ94*1.5</f>
        <v>0</v>
      </c>
      <c r="AK94" s="592">
        <f>'５－１作業時間（10aあたり）'!AK94*1.5</f>
        <v>0</v>
      </c>
      <c r="AL94" s="59">
        <f>'５－１作業時間（10aあたり）'!AL94*1.5</f>
        <v>0</v>
      </c>
      <c r="AM94" s="593">
        <f>'５－１作業時間（10aあたり）'!AM94*1.5</f>
        <v>0</v>
      </c>
      <c r="AN94" s="58">
        <f>SUM(D94:AM94)</f>
        <v>6</v>
      </c>
    </row>
    <row r="95" spans="2:63" ht="20.100000000000001" customHeight="1" x14ac:dyDescent="0.15">
      <c r="B95" s="817" t="s">
        <v>256</v>
      </c>
      <c r="C95" s="818"/>
      <c r="D95" s="594">
        <f>'５－１作業時間（10aあたり）'!D95*1.5</f>
        <v>0</v>
      </c>
      <c r="E95" s="595">
        <f>'５－１作業時間（10aあたり）'!E95*1.5</f>
        <v>0</v>
      </c>
      <c r="F95" s="596">
        <f>'５－１作業時間（10aあたり）'!F95*1.5</f>
        <v>0</v>
      </c>
      <c r="G95" s="594">
        <f>'５－１作業時間（10aあたり）'!G95*1.5</f>
        <v>0</v>
      </c>
      <c r="H95" s="595">
        <f>'５－１作業時間（10aあたり）'!H95*1.5</f>
        <v>0</v>
      </c>
      <c r="I95" s="596">
        <f>'５－１作業時間（10aあたり）'!I95*1.5</f>
        <v>0</v>
      </c>
      <c r="J95" s="594">
        <f>'５－１作業時間（10aあたり）'!J95*1.5</f>
        <v>0</v>
      </c>
      <c r="K95" s="595">
        <f>'５－１作業時間（10aあたり）'!K95*1.5</f>
        <v>0</v>
      </c>
      <c r="L95" s="596">
        <f>'５－１作業時間（10aあたり）'!L95*1.5</f>
        <v>0</v>
      </c>
      <c r="M95" s="594">
        <f>'５－１作業時間（10aあたり）'!M95*1.5</f>
        <v>0</v>
      </c>
      <c r="N95" s="595">
        <f>'５－１作業時間（10aあたり）'!N95*1.5</f>
        <v>0</v>
      </c>
      <c r="O95" s="596">
        <f>'５－１作業時間（10aあたり）'!O95*1.5</f>
        <v>0</v>
      </c>
      <c r="P95" s="594">
        <f>'５－１作業時間（10aあたり）'!P95*1.5</f>
        <v>0</v>
      </c>
      <c r="Q95" s="595">
        <f>'５－１作業時間（10aあたり）'!Q95*1.5</f>
        <v>0</v>
      </c>
      <c r="R95" s="596">
        <f>'５－１作業時間（10aあたり）'!R95*1.5</f>
        <v>0</v>
      </c>
      <c r="S95" s="594">
        <f>'５－１作業時間（10aあたり）'!S95*1.5</f>
        <v>0</v>
      </c>
      <c r="T95" s="595">
        <f>'５－１作業時間（10aあたり）'!T95*1.5</f>
        <v>0</v>
      </c>
      <c r="U95" s="596">
        <f>'５－１作業時間（10aあたり）'!U95*1.5</f>
        <v>0</v>
      </c>
      <c r="V95" s="594">
        <f>'５－１作業時間（10aあたり）'!V95*1.5</f>
        <v>0</v>
      </c>
      <c r="W95" s="595">
        <f>'５－１作業時間（10aあたり）'!W95*1.5</f>
        <v>0</v>
      </c>
      <c r="X95" s="596">
        <f>'５－１作業時間（10aあたり）'!X95*1.5</f>
        <v>0</v>
      </c>
      <c r="Y95" s="594">
        <f>'５－１作業時間（10aあたり）'!Y95*1.5</f>
        <v>0</v>
      </c>
      <c r="Z95" s="595">
        <f>'５－１作業時間（10aあたり）'!Z95*1.5</f>
        <v>0</v>
      </c>
      <c r="AA95" s="596">
        <f>'５－１作業時間（10aあたり）'!AA95*1.5</f>
        <v>0</v>
      </c>
      <c r="AB95" s="594">
        <f>'５－１作業時間（10aあたり）'!AB95*1.5</f>
        <v>0</v>
      </c>
      <c r="AC95" s="595">
        <f>'５－１作業時間（10aあたり）'!AC95*1.5</f>
        <v>0</v>
      </c>
      <c r="AD95" s="596">
        <f>'５－１作業時間（10aあたり）'!AD95*1.5</f>
        <v>3</v>
      </c>
      <c r="AE95" s="594">
        <f>'５－１作業時間（10aあたり）'!AE95*1.5</f>
        <v>0</v>
      </c>
      <c r="AF95" s="595">
        <f>'５－１作業時間（10aあたり）'!AF95*1.5</f>
        <v>0</v>
      </c>
      <c r="AG95" s="596">
        <f>'５－１作業時間（10aあたり）'!AG95*1.5</f>
        <v>0</v>
      </c>
      <c r="AH95" s="594">
        <f>'５－１作業時間（10aあたり）'!AH95*1.5</f>
        <v>0</v>
      </c>
      <c r="AI95" s="595">
        <f>'５－１作業時間（10aあたり）'!AI95*1.5</f>
        <v>0</v>
      </c>
      <c r="AJ95" s="596">
        <f>'５－１作業時間（10aあたり）'!AJ95*1.5</f>
        <v>0</v>
      </c>
      <c r="AK95" s="594">
        <f>'５－１作業時間（10aあたり）'!AK95*1.5</f>
        <v>0</v>
      </c>
      <c r="AL95" s="595">
        <f>'５－１作業時間（10aあたり）'!AL95*1.5</f>
        <v>0</v>
      </c>
      <c r="AM95" s="596">
        <f>'５－１作業時間（10aあたり）'!AM95*1.5</f>
        <v>0</v>
      </c>
      <c r="AN95" s="58">
        <f t="shared" ref="AN95:AN102" si="10">SUM(D95:AM95)</f>
        <v>3</v>
      </c>
    </row>
    <row r="96" spans="2:63" ht="20.100000000000001" customHeight="1" x14ac:dyDescent="0.15">
      <c r="B96" s="817" t="s">
        <v>257</v>
      </c>
      <c r="C96" s="818"/>
      <c r="D96" s="594">
        <f>'５－１作業時間（10aあたり）'!D96*1.5</f>
        <v>0</v>
      </c>
      <c r="E96" s="595">
        <f>'５－１作業時間（10aあたり）'!E96*1.5</f>
        <v>0</v>
      </c>
      <c r="F96" s="596">
        <f>'５－１作業時間（10aあたり）'!F96*1.5</f>
        <v>0</v>
      </c>
      <c r="G96" s="594">
        <f>'５－１作業時間（10aあたり）'!G96*1.5</f>
        <v>0</v>
      </c>
      <c r="H96" s="595">
        <f>'５－１作業時間（10aあたり）'!H96*1.5</f>
        <v>0</v>
      </c>
      <c r="I96" s="596">
        <f>'５－１作業時間（10aあたり）'!I96*1.5</f>
        <v>0</v>
      </c>
      <c r="J96" s="594">
        <f>'５－１作業時間（10aあたり）'!J96*1.5</f>
        <v>0</v>
      </c>
      <c r="K96" s="595">
        <f>'５－１作業時間（10aあたり）'!K96*1.5</f>
        <v>0</v>
      </c>
      <c r="L96" s="596">
        <f>'５－１作業時間（10aあたり）'!L96*1.5</f>
        <v>0</v>
      </c>
      <c r="M96" s="594">
        <f>'５－１作業時間（10aあたり）'!M96*1.5</f>
        <v>0</v>
      </c>
      <c r="N96" s="595">
        <f>'５－１作業時間（10aあたり）'!N96*1.5</f>
        <v>0</v>
      </c>
      <c r="O96" s="596">
        <f>'５－１作業時間（10aあたり）'!O96*1.5</f>
        <v>0</v>
      </c>
      <c r="P96" s="594">
        <f>'５－１作業時間（10aあたり）'!P96*1.5</f>
        <v>0</v>
      </c>
      <c r="Q96" s="595">
        <f>'５－１作業時間（10aあたり）'!Q96*1.5</f>
        <v>0</v>
      </c>
      <c r="R96" s="596">
        <f>'５－１作業時間（10aあたり）'!R96*1.5</f>
        <v>0</v>
      </c>
      <c r="S96" s="594">
        <f>'５－１作業時間（10aあたり）'!S96*1.5</f>
        <v>0</v>
      </c>
      <c r="T96" s="595">
        <f>'５－１作業時間（10aあたり）'!T96*1.5</f>
        <v>0</v>
      </c>
      <c r="U96" s="596">
        <f>'５－１作業時間（10aあたり）'!U96*1.5</f>
        <v>0</v>
      </c>
      <c r="V96" s="594">
        <f>'５－１作業時間（10aあたり）'!V96*1.5</f>
        <v>0</v>
      </c>
      <c r="W96" s="595">
        <f>'５－１作業時間（10aあたり）'!W96*1.5</f>
        <v>0</v>
      </c>
      <c r="X96" s="596">
        <f>'５－１作業時間（10aあたり）'!X96*1.5</f>
        <v>0</v>
      </c>
      <c r="Y96" s="594">
        <f>'５－１作業時間（10aあたり）'!Y96*1.5</f>
        <v>0</v>
      </c>
      <c r="Z96" s="595">
        <f>'５－１作業時間（10aあたり）'!Z96*1.5</f>
        <v>0</v>
      </c>
      <c r="AA96" s="596">
        <f>'５－１作業時間（10aあたり）'!AA96*1.5</f>
        <v>0</v>
      </c>
      <c r="AB96" s="594">
        <f>'５－１作業時間（10aあたり）'!AB96*1.5</f>
        <v>0</v>
      </c>
      <c r="AC96" s="595">
        <f>'５－１作業時間（10aあたり）'!AC96*1.5</f>
        <v>0</v>
      </c>
      <c r="AD96" s="596">
        <f>'５－１作業時間（10aあたり）'!AD96*1.5</f>
        <v>0</v>
      </c>
      <c r="AE96" s="594">
        <f>'５－１作業時間（10aあたり）'!AE96*1.5</f>
        <v>30</v>
      </c>
      <c r="AF96" s="595">
        <f>'５－１作業時間（10aあたり）'!AF96*1.5</f>
        <v>30</v>
      </c>
      <c r="AG96" s="596">
        <f>'５－１作業時間（10aあたり）'!AG96*1.5</f>
        <v>0</v>
      </c>
      <c r="AH96" s="594">
        <f>'５－１作業時間（10aあたり）'!AH96*1.5</f>
        <v>0</v>
      </c>
      <c r="AI96" s="595">
        <f>'５－１作業時間（10aあたり）'!AI96*1.5</f>
        <v>0</v>
      </c>
      <c r="AJ96" s="596">
        <f>'５－１作業時間（10aあたり）'!AJ96*1.5</f>
        <v>0</v>
      </c>
      <c r="AK96" s="594">
        <f>'５－１作業時間（10aあたり）'!AK96*1.5</f>
        <v>0</v>
      </c>
      <c r="AL96" s="595">
        <f>'５－１作業時間（10aあたり）'!AL96*1.5</f>
        <v>0</v>
      </c>
      <c r="AM96" s="596">
        <f>'５－１作業時間（10aあたり）'!AM96*1.5</f>
        <v>0</v>
      </c>
      <c r="AN96" s="58">
        <f>SUM(D96:AM96)</f>
        <v>60</v>
      </c>
    </row>
    <row r="97" spans="2:40" ht="20.100000000000001" customHeight="1" x14ac:dyDescent="0.15">
      <c r="B97" s="817" t="s">
        <v>258</v>
      </c>
      <c r="C97" s="818"/>
      <c r="D97" s="594">
        <f>'５－１作業時間（10aあたり）'!D97*1.5</f>
        <v>0</v>
      </c>
      <c r="E97" s="595">
        <f>'５－１作業時間（10aあたり）'!E97*1.5</f>
        <v>0</v>
      </c>
      <c r="F97" s="596">
        <f>'５－１作業時間（10aあたり）'!F97*1.5</f>
        <v>0</v>
      </c>
      <c r="G97" s="594">
        <f>'５－１作業時間（10aあたり）'!G97*1.5</f>
        <v>0</v>
      </c>
      <c r="H97" s="595">
        <f>'５－１作業時間（10aあたり）'!H97*1.5</f>
        <v>0</v>
      </c>
      <c r="I97" s="596">
        <f>'５－１作業時間（10aあたり）'!I97*1.5</f>
        <v>0</v>
      </c>
      <c r="J97" s="594">
        <f>'５－１作業時間（10aあたり）'!J97*1.5</f>
        <v>0</v>
      </c>
      <c r="K97" s="595">
        <f>'５－１作業時間（10aあたり）'!K97*1.5</f>
        <v>0</v>
      </c>
      <c r="L97" s="596">
        <f>'５－１作業時間（10aあたり）'!L97*1.5</f>
        <v>0</v>
      </c>
      <c r="M97" s="594">
        <f>'５－１作業時間（10aあたり）'!M97*1.5</f>
        <v>0</v>
      </c>
      <c r="N97" s="595">
        <f>'５－１作業時間（10aあたり）'!N97*1.5</f>
        <v>0</v>
      </c>
      <c r="O97" s="596">
        <f>'５－１作業時間（10aあたり）'!O97*1.5</f>
        <v>0</v>
      </c>
      <c r="P97" s="594">
        <f>'５－１作業時間（10aあたり）'!P97*1.5</f>
        <v>0</v>
      </c>
      <c r="Q97" s="595">
        <f>'５－１作業時間（10aあたり）'!Q97*1.5</f>
        <v>0</v>
      </c>
      <c r="R97" s="596">
        <f>'５－１作業時間（10aあたり）'!R97*1.5</f>
        <v>0</v>
      </c>
      <c r="S97" s="594">
        <f>'５－１作業時間（10aあたり）'!S97*1.5</f>
        <v>0</v>
      </c>
      <c r="T97" s="595">
        <f>'５－１作業時間（10aあたり）'!T97*1.5</f>
        <v>0</v>
      </c>
      <c r="U97" s="596">
        <f>'５－１作業時間（10aあたり）'!U97*1.5</f>
        <v>0</v>
      </c>
      <c r="V97" s="594">
        <f>'５－１作業時間（10aあたり）'!V97*1.5</f>
        <v>0</v>
      </c>
      <c r="W97" s="595">
        <f>'５－１作業時間（10aあたり）'!W97*1.5</f>
        <v>0</v>
      </c>
      <c r="X97" s="596">
        <f>'５－１作業時間（10aあたり）'!X97*1.5</f>
        <v>0</v>
      </c>
      <c r="Y97" s="594">
        <f>'５－１作業時間（10aあたり）'!Y97*1.5</f>
        <v>0</v>
      </c>
      <c r="Z97" s="595">
        <f>'５－１作業時間（10aあたり）'!Z97*1.5</f>
        <v>0</v>
      </c>
      <c r="AA97" s="596">
        <f>'５－１作業時間（10aあたり）'!AA97*1.5</f>
        <v>0</v>
      </c>
      <c r="AB97" s="594">
        <f>'５－１作業時間（10aあたり）'!AB97*1.5</f>
        <v>0</v>
      </c>
      <c r="AC97" s="595">
        <f>'５－１作業時間（10aあたり）'!AC97*1.5</f>
        <v>0</v>
      </c>
      <c r="AD97" s="596">
        <f>'５－１作業時間（10aあたり）'!AD97*1.5</f>
        <v>0</v>
      </c>
      <c r="AE97" s="594">
        <f>'５－１作業時間（10aあたり）'!AE97*1.5</f>
        <v>12</v>
      </c>
      <c r="AF97" s="595">
        <f>'５－１作業時間（10aあたり）'!AF97*1.5</f>
        <v>12</v>
      </c>
      <c r="AG97" s="596">
        <f>'５－１作業時間（10aあたり）'!AG97*1.5</f>
        <v>0</v>
      </c>
      <c r="AH97" s="594">
        <f>'５－１作業時間（10aあたり）'!AH97*1.5</f>
        <v>0</v>
      </c>
      <c r="AI97" s="595">
        <f>'５－１作業時間（10aあたり）'!AI97*1.5</f>
        <v>0</v>
      </c>
      <c r="AJ97" s="596">
        <f>'５－１作業時間（10aあたり）'!AJ97*1.5</f>
        <v>0</v>
      </c>
      <c r="AK97" s="594">
        <f>'５－１作業時間（10aあたり）'!AK97*1.5</f>
        <v>0</v>
      </c>
      <c r="AL97" s="595">
        <f>'５－１作業時間（10aあたり）'!AL97*1.5</f>
        <v>0</v>
      </c>
      <c r="AM97" s="596">
        <f>'５－１作業時間（10aあたり）'!AM97*1.5</f>
        <v>0</v>
      </c>
      <c r="AN97" s="58">
        <f t="shared" si="10"/>
        <v>24</v>
      </c>
    </row>
    <row r="98" spans="2:40" ht="20.100000000000001" customHeight="1" x14ac:dyDescent="0.15">
      <c r="B98" s="817" t="s">
        <v>335</v>
      </c>
      <c r="C98" s="818"/>
      <c r="D98" s="594">
        <f>'５－１作業時間（10aあたり）'!D98*1.5</f>
        <v>0</v>
      </c>
      <c r="E98" s="595">
        <f>'５－１作業時間（10aあたり）'!E98*1.5</f>
        <v>0</v>
      </c>
      <c r="F98" s="596">
        <f>'５－１作業時間（10aあたり）'!F98*1.5</f>
        <v>0</v>
      </c>
      <c r="G98" s="594">
        <f>'５－１作業時間（10aあたり）'!G98*1.5</f>
        <v>0</v>
      </c>
      <c r="H98" s="595">
        <f>'５－１作業時間（10aあたり）'!H98*1.5</f>
        <v>4.5</v>
      </c>
      <c r="I98" s="596">
        <f>'５－１作業時間（10aあたり）'!I98*1.5</f>
        <v>0</v>
      </c>
      <c r="J98" s="594">
        <f>'５－１作業時間（10aあたり）'!J98*1.5</f>
        <v>0</v>
      </c>
      <c r="K98" s="595">
        <f>'５－１作業時間（10aあたり）'!K98*1.5</f>
        <v>0</v>
      </c>
      <c r="L98" s="596">
        <f>'５－１作業時間（10aあたり）'!L98*1.5</f>
        <v>0</v>
      </c>
      <c r="M98" s="594">
        <f>'５－１作業時間（10aあたり）'!M98*1.5</f>
        <v>0</v>
      </c>
      <c r="N98" s="595">
        <f>'５－１作業時間（10aあたり）'!N98*1.5</f>
        <v>0</v>
      </c>
      <c r="O98" s="596">
        <f>'５－１作業時間（10aあたり）'!O98*1.5</f>
        <v>0</v>
      </c>
      <c r="P98" s="594">
        <f>'５－１作業時間（10aあたり）'!P98*1.5</f>
        <v>0</v>
      </c>
      <c r="Q98" s="595">
        <f>'５－１作業時間（10aあたり）'!Q98*1.5</f>
        <v>0</v>
      </c>
      <c r="R98" s="596">
        <f>'５－１作業時間（10aあたり）'!R98*1.5</f>
        <v>0</v>
      </c>
      <c r="S98" s="594">
        <f>'５－１作業時間（10aあたり）'!S98*1.5</f>
        <v>0</v>
      </c>
      <c r="T98" s="595">
        <f>'５－１作業時間（10aあたり）'!T98*1.5</f>
        <v>0</v>
      </c>
      <c r="U98" s="596">
        <f>'５－１作業時間（10aあたり）'!U98*1.5</f>
        <v>0</v>
      </c>
      <c r="V98" s="594">
        <f>'５－１作業時間（10aあたり）'!V98*1.5</f>
        <v>0</v>
      </c>
      <c r="W98" s="595">
        <f>'５－１作業時間（10aあたり）'!W98*1.5</f>
        <v>0</v>
      </c>
      <c r="X98" s="596">
        <f>'５－１作業時間（10aあたり）'!X98*1.5</f>
        <v>0</v>
      </c>
      <c r="Y98" s="594">
        <f>'５－１作業時間（10aあたり）'!Y98*1.5</f>
        <v>0</v>
      </c>
      <c r="Z98" s="595">
        <f>'５－１作業時間（10aあたり）'!Z98*1.5</f>
        <v>0</v>
      </c>
      <c r="AA98" s="596">
        <f>'５－１作業時間（10aあたり）'!AA98*1.5</f>
        <v>0</v>
      </c>
      <c r="AB98" s="594">
        <f>'５－１作業時間（10aあたり）'!AB98*1.5</f>
        <v>0</v>
      </c>
      <c r="AC98" s="595">
        <f>'５－１作業時間（10aあたり）'!AC98*1.5</f>
        <v>0</v>
      </c>
      <c r="AD98" s="596">
        <f>'５－１作業時間（10aあたり）'!AD98*1.5</f>
        <v>0</v>
      </c>
      <c r="AE98" s="594">
        <f>'５－１作業時間（10aあたり）'!AE98*1.5</f>
        <v>0</v>
      </c>
      <c r="AF98" s="595">
        <f>'５－１作業時間（10aあたり）'!AF98*1.5</f>
        <v>4.5</v>
      </c>
      <c r="AG98" s="596">
        <f>'５－１作業時間（10aあたり）'!AG98*1.5</f>
        <v>0</v>
      </c>
      <c r="AH98" s="594">
        <f>'５－１作業時間（10aあたり）'!AH98*1.5</f>
        <v>0</v>
      </c>
      <c r="AI98" s="595">
        <f>'５－１作業時間（10aあたり）'!AI98*1.5</f>
        <v>4.5</v>
      </c>
      <c r="AJ98" s="596">
        <f>'５－１作業時間（10aあたり）'!AJ98*1.5</f>
        <v>0</v>
      </c>
      <c r="AK98" s="594">
        <f>'５－１作業時間（10aあたり）'!AK98*1.5</f>
        <v>0</v>
      </c>
      <c r="AL98" s="595">
        <f>'５－１作業時間（10aあたり）'!AL98*1.5</f>
        <v>0</v>
      </c>
      <c r="AM98" s="596">
        <f>'５－１作業時間（10aあたり）'!AM98*1.5</f>
        <v>0</v>
      </c>
      <c r="AN98" s="58">
        <f t="shared" si="10"/>
        <v>13.5</v>
      </c>
    </row>
    <row r="99" spans="2:40" ht="20.100000000000001" customHeight="1" x14ac:dyDescent="0.15">
      <c r="B99" s="817" t="s">
        <v>262</v>
      </c>
      <c r="C99" s="818"/>
      <c r="D99" s="594">
        <f>'５－１作業時間（10aあたり）'!D99*1.5</f>
        <v>0</v>
      </c>
      <c r="E99" s="595">
        <f>'５－１作業時間（10aあたり）'!E99*1.5</f>
        <v>0</v>
      </c>
      <c r="F99" s="596">
        <f>'５－１作業時間（10aあたり）'!F99*1.5</f>
        <v>0</v>
      </c>
      <c r="G99" s="594">
        <f>'５－１作業時間（10aあたり）'!G99*1.5</f>
        <v>0</v>
      </c>
      <c r="H99" s="595">
        <f>'５－１作業時間（10aあたり）'!H99*1.5</f>
        <v>0</v>
      </c>
      <c r="I99" s="596">
        <f>'５－１作業時間（10aあたり）'!I99*1.5</f>
        <v>3</v>
      </c>
      <c r="J99" s="594">
        <f>'５－１作業時間（10aあたり）'!J99*1.5</f>
        <v>3</v>
      </c>
      <c r="K99" s="595">
        <f>'５－１作業時間（10aあたり）'!K99*1.5</f>
        <v>0</v>
      </c>
      <c r="L99" s="596">
        <f>'５－１作業時間（10aあたり）'!L99*1.5</f>
        <v>3</v>
      </c>
      <c r="M99" s="594">
        <f>'５－１作業時間（10aあたり）'!M99*1.5</f>
        <v>3</v>
      </c>
      <c r="N99" s="595">
        <f>'５－１作業時間（10aあたり）'!N99*1.5</f>
        <v>3</v>
      </c>
      <c r="O99" s="596">
        <f>'５－１作業時間（10aあたり）'!O99*1.5</f>
        <v>3</v>
      </c>
      <c r="P99" s="594">
        <f>'５－１作業時間（10aあたり）'!P99*1.5</f>
        <v>3</v>
      </c>
      <c r="Q99" s="595">
        <f>'５－１作業時間（10aあたり）'!Q99*1.5</f>
        <v>0</v>
      </c>
      <c r="R99" s="596">
        <f>'５－１作業時間（10aあたり）'!R99*1.5</f>
        <v>0</v>
      </c>
      <c r="S99" s="594">
        <f>'５－１作業時間（10aあたり）'!S99*1.5</f>
        <v>0</v>
      </c>
      <c r="T99" s="595">
        <f>'５－１作業時間（10aあたり）'!T99*1.5</f>
        <v>0</v>
      </c>
      <c r="U99" s="596">
        <f>'５－１作業時間（10aあたり）'!U99*1.5</f>
        <v>0</v>
      </c>
      <c r="V99" s="594">
        <f>'５－１作業時間（10aあたり）'!V99*1.5</f>
        <v>0</v>
      </c>
      <c r="W99" s="595">
        <f>'５－１作業時間（10aあたり）'!W99*1.5</f>
        <v>0</v>
      </c>
      <c r="X99" s="596">
        <f>'５－１作業時間（10aあたり）'!X99*1.5</f>
        <v>0</v>
      </c>
      <c r="Y99" s="594">
        <f>'５－１作業時間（10aあたり）'!Y99*1.5</f>
        <v>0</v>
      </c>
      <c r="Z99" s="595">
        <f>'５－１作業時間（10aあたり）'!Z99*1.5</f>
        <v>0</v>
      </c>
      <c r="AA99" s="596">
        <f>'５－１作業時間（10aあたり）'!AA99*1.5</f>
        <v>0</v>
      </c>
      <c r="AB99" s="594">
        <f>'５－１作業時間（10aあたり）'!AB99*1.5</f>
        <v>0</v>
      </c>
      <c r="AC99" s="595">
        <f>'５－１作業時間（10aあたり）'!AC99*1.5</f>
        <v>0</v>
      </c>
      <c r="AD99" s="596">
        <f>'５－１作業時間（10aあたり）'!AD99*1.5</f>
        <v>0</v>
      </c>
      <c r="AE99" s="594">
        <f>'５－１作業時間（10aあたり）'!AE99*1.5</f>
        <v>0</v>
      </c>
      <c r="AF99" s="595">
        <f>'５－１作業時間（10aあたり）'!AF99*1.5</f>
        <v>0</v>
      </c>
      <c r="AG99" s="596">
        <f>'５－１作業時間（10aあたり）'!AG99*1.5</f>
        <v>3</v>
      </c>
      <c r="AH99" s="594">
        <f>'５－１作業時間（10aあたり）'!AH99*1.5</f>
        <v>3</v>
      </c>
      <c r="AI99" s="595">
        <f>'５－１作業時間（10aあたり）'!AI99*1.5</f>
        <v>0</v>
      </c>
      <c r="AJ99" s="596">
        <f>'５－１作業時間（10aあたり）'!AJ99*1.5</f>
        <v>3</v>
      </c>
      <c r="AK99" s="594">
        <f>'５－１作業時間（10aあたり）'!AK99*1.5</f>
        <v>0</v>
      </c>
      <c r="AL99" s="595">
        <f>'５－１作業時間（10aあたり）'!AL99*1.5</f>
        <v>3</v>
      </c>
      <c r="AM99" s="596">
        <f>'５－１作業時間（10aあたり）'!AM99*1.5</f>
        <v>0</v>
      </c>
      <c r="AN99" s="58">
        <f t="shared" si="10"/>
        <v>33</v>
      </c>
    </row>
    <row r="100" spans="2:40" ht="20.100000000000001" customHeight="1" x14ac:dyDescent="0.15">
      <c r="B100" s="817" t="s">
        <v>259</v>
      </c>
      <c r="C100" s="818"/>
      <c r="D100" s="594">
        <f>'５－１作業時間（10aあたり）'!D100*1.5</f>
        <v>0</v>
      </c>
      <c r="E100" s="595">
        <f>'５－１作業時間（10aあたり）'!E100*1.5</f>
        <v>0</v>
      </c>
      <c r="F100" s="596">
        <f>'５－１作業時間（10aあたり）'!F100*1.5</f>
        <v>0</v>
      </c>
      <c r="G100" s="594">
        <f>'５－１作業時間（10aあたり）'!G100*1.5</f>
        <v>0</v>
      </c>
      <c r="H100" s="595">
        <f>'５－１作業時間（10aあたり）'!H100*1.5</f>
        <v>0</v>
      </c>
      <c r="I100" s="596">
        <f>'５－１作業時間（10aあたり）'!I100*1.5</f>
        <v>0</v>
      </c>
      <c r="J100" s="594">
        <f>'５－１作業時間（10aあたり）'!J100*1.5</f>
        <v>0</v>
      </c>
      <c r="K100" s="595">
        <f>'５－１作業時間（10aあたり）'!K100*1.5</f>
        <v>0</v>
      </c>
      <c r="L100" s="596">
        <f>'５－１作業時間（10aあたり）'!L100*1.5</f>
        <v>0</v>
      </c>
      <c r="M100" s="594">
        <f>'５－１作業時間（10aあたり）'!M100*1.5</f>
        <v>0</v>
      </c>
      <c r="N100" s="595">
        <f>'５－１作業時間（10aあたり）'!N100*1.5</f>
        <v>0</v>
      </c>
      <c r="O100" s="596">
        <f>'５－１作業時間（10aあたり）'!O100*1.5</f>
        <v>0</v>
      </c>
      <c r="P100" s="594">
        <f>'５－１作業時間（10aあたり）'!P100*1.5</f>
        <v>0</v>
      </c>
      <c r="Q100" s="595">
        <f>'５－１作業時間（10aあたり）'!Q100*1.5</f>
        <v>0</v>
      </c>
      <c r="R100" s="596">
        <f>'５－１作業時間（10aあたり）'!R100*1.5</f>
        <v>105</v>
      </c>
      <c r="S100" s="594">
        <f>'５－１作業時間（10aあたり）'!S100*1.5</f>
        <v>0</v>
      </c>
      <c r="T100" s="595">
        <f>'５－１作業時間（10aあたり）'!T100*1.5</f>
        <v>0</v>
      </c>
      <c r="U100" s="596">
        <f>'５－１作業時間（10aあたり）'!U100*1.5</f>
        <v>0</v>
      </c>
      <c r="V100" s="594">
        <f>'５－１作業時間（10aあたり）'!V100*1.5</f>
        <v>0</v>
      </c>
      <c r="W100" s="595">
        <f>'５－１作業時間（10aあたり）'!W100*1.5</f>
        <v>0</v>
      </c>
      <c r="X100" s="596">
        <f>'５－１作業時間（10aあたり）'!X100*1.5</f>
        <v>0</v>
      </c>
      <c r="Y100" s="594">
        <f>'５－１作業時間（10aあたり）'!Y100*1.5</f>
        <v>0</v>
      </c>
      <c r="Z100" s="595">
        <f>'５－１作業時間（10aあたり）'!Z100*1.5</f>
        <v>0</v>
      </c>
      <c r="AA100" s="596">
        <f>'５－１作業時間（10aあたり）'!AA100*1.5</f>
        <v>0</v>
      </c>
      <c r="AB100" s="594">
        <f>'５－１作業時間（10aあたり）'!AB100*1.5</f>
        <v>0</v>
      </c>
      <c r="AC100" s="595">
        <f>'５－１作業時間（10aあたり）'!AC100*1.5</f>
        <v>0</v>
      </c>
      <c r="AD100" s="596">
        <f>'５－１作業時間（10aあたり）'!AD100*1.5</f>
        <v>0</v>
      </c>
      <c r="AE100" s="594">
        <f>'５－１作業時間（10aあたり）'!AE100*1.5</f>
        <v>0</v>
      </c>
      <c r="AF100" s="595">
        <f>'５－１作業時間（10aあたり）'!AF100*1.5</f>
        <v>0</v>
      </c>
      <c r="AG100" s="596">
        <f>'５－１作業時間（10aあたり）'!AG100*1.5</f>
        <v>0</v>
      </c>
      <c r="AH100" s="594">
        <f>'５－１作業時間（10aあたり）'!AH100*1.5</f>
        <v>0</v>
      </c>
      <c r="AI100" s="595">
        <f>'５－１作業時間（10aあたり）'!AI100*1.5</f>
        <v>0</v>
      </c>
      <c r="AJ100" s="596">
        <f>'５－１作業時間（10aあたり）'!AJ100*1.5</f>
        <v>0</v>
      </c>
      <c r="AK100" s="594">
        <f>'５－１作業時間（10aあたり）'!AK100*1.5</f>
        <v>0</v>
      </c>
      <c r="AL100" s="595">
        <f>'５－１作業時間（10aあたり）'!AL100*1.5</f>
        <v>0</v>
      </c>
      <c r="AM100" s="596">
        <f>'５－１作業時間（10aあたり）'!AM100*1.5</f>
        <v>0</v>
      </c>
      <c r="AN100" s="58">
        <f t="shared" si="10"/>
        <v>105</v>
      </c>
    </row>
    <row r="101" spans="2:40" ht="20.100000000000001" customHeight="1" x14ac:dyDescent="0.15">
      <c r="B101" s="817" t="s">
        <v>260</v>
      </c>
      <c r="C101" s="818"/>
      <c r="D101" s="594">
        <f>'５－１作業時間（10aあたり）'!D101*1.5</f>
        <v>0</v>
      </c>
      <c r="E101" s="595">
        <f>'５－１作業時間（10aあたり）'!E101*1.5</f>
        <v>0</v>
      </c>
      <c r="F101" s="596">
        <f>'５－１作業時間（10aあたり）'!F101*1.5</f>
        <v>0</v>
      </c>
      <c r="G101" s="594">
        <f>'５－１作業時間（10aあたり）'!G101*1.5</f>
        <v>0</v>
      </c>
      <c r="H101" s="595">
        <f>'５－１作業時間（10aあたり）'!H101*1.5</f>
        <v>0</v>
      </c>
      <c r="I101" s="596">
        <f>'５－１作業時間（10aあたり）'!I101*1.5</f>
        <v>0</v>
      </c>
      <c r="J101" s="594">
        <f>'５－１作業時間（10aあたり）'!J101*1.5</f>
        <v>0</v>
      </c>
      <c r="K101" s="595">
        <f>'５－１作業時間（10aあたり）'!K101*1.5</f>
        <v>0</v>
      </c>
      <c r="L101" s="596">
        <f>'５－１作業時間（10aあたり）'!L101*1.5</f>
        <v>0</v>
      </c>
      <c r="M101" s="594">
        <f>'５－１作業時間（10aあたり）'!M101*1.5</f>
        <v>0</v>
      </c>
      <c r="N101" s="595">
        <f>'５－１作業時間（10aあたり）'!N101*1.5</f>
        <v>0</v>
      </c>
      <c r="O101" s="596">
        <f>'５－１作業時間（10aあたり）'!O101*1.5</f>
        <v>0</v>
      </c>
      <c r="P101" s="594">
        <f>'５－１作業時間（10aあたり）'!P101*1.5</f>
        <v>0</v>
      </c>
      <c r="Q101" s="595">
        <f>'５－１作業時間（10aあたり）'!Q101*1.5</f>
        <v>0</v>
      </c>
      <c r="R101" s="596">
        <f>'５－１作業時間（10aあたり）'!R101*1.5</f>
        <v>0</v>
      </c>
      <c r="S101" s="594">
        <f>'５－１作業時間（10aあたり）'!S101*1.5</f>
        <v>0</v>
      </c>
      <c r="T101" s="595">
        <f>'５－１作業時間（10aあたり）'!T101*1.5</f>
        <v>0</v>
      </c>
      <c r="U101" s="596">
        <f>'５－１作業時間（10aあたり）'!U101*1.5</f>
        <v>0</v>
      </c>
      <c r="V101" s="594">
        <f>'５－１作業時間（10aあたり）'!V101*1.5</f>
        <v>0</v>
      </c>
      <c r="W101" s="595">
        <f>'５－１作業時間（10aあたり）'!W101*1.5</f>
        <v>0</v>
      </c>
      <c r="X101" s="596">
        <f>'５－１作業時間（10aあたり）'!X101*1.5</f>
        <v>0</v>
      </c>
      <c r="Y101" s="594">
        <f>'５－１作業時間（10aあたり）'!Y101*1.5</f>
        <v>0</v>
      </c>
      <c r="Z101" s="595">
        <f>'５－１作業時間（10aあたり）'!Z101*1.5</f>
        <v>0</v>
      </c>
      <c r="AA101" s="596">
        <f>'５－１作業時間（10aあたり）'!AA101*1.5</f>
        <v>0</v>
      </c>
      <c r="AB101" s="594">
        <f>'５－１作業時間（10aあたり）'!AB101*1.5</f>
        <v>0</v>
      </c>
      <c r="AC101" s="595">
        <f>'５－１作業時間（10aあたり）'!AC101*1.5</f>
        <v>0</v>
      </c>
      <c r="AD101" s="596">
        <f>'５－１作業時間（10aあたり）'!AD101*1.5</f>
        <v>0</v>
      </c>
      <c r="AE101" s="594">
        <f>'５－１作業時間（10aあたり）'!AE101*1.5</f>
        <v>0</v>
      </c>
      <c r="AF101" s="595">
        <f>'５－１作業時間（10aあたり）'!AF101*1.5</f>
        <v>0</v>
      </c>
      <c r="AG101" s="596">
        <f>'５－１作業時間（10aあたり）'!AG101*1.5</f>
        <v>0</v>
      </c>
      <c r="AH101" s="594">
        <f>'５－１作業時間（10aあたり）'!AH101*1.5</f>
        <v>0</v>
      </c>
      <c r="AI101" s="595">
        <f>'５－１作業時間（10aあたり）'!AI101*1.5</f>
        <v>0</v>
      </c>
      <c r="AJ101" s="596">
        <f>'５－１作業時間（10aあたり）'!AJ101*1.5</f>
        <v>0</v>
      </c>
      <c r="AK101" s="594">
        <f>'５－１作業時間（10aあたり）'!AK101*1.5</f>
        <v>0</v>
      </c>
      <c r="AL101" s="595">
        <f>'５－１作業時間（10aあたり）'!AL101*1.5</f>
        <v>0</v>
      </c>
      <c r="AM101" s="596">
        <f>'５－１作業時間（10aあたり）'!AM101*1.5</f>
        <v>0</v>
      </c>
      <c r="AN101" s="58">
        <f t="shared" si="10"/>
        <v>0</v>
      </c>
    </row>
    <row r="102" spans="2:40" ht="20.100000000000001" customHeight="1" x14ac:dyDescent="0.15">
      <c r="B102" s="819" t="s">
        <v>93</v>
      </c>
      <c r="C102" s="820"/>
      <c r="D102" s="594">
        <f t="shared" ref="D102:AM102" si="11">SUM(D94:D101)</f>
        <v>0</v>
      </c>
      <c r="E102" s="59">
        <f t="shared" si="11"/>
        <v>0</v>
      </c>
      <c r="F102" s="596">
        <f t="shared" si="11"/>
        <v>0</v>
      </c>
      <c r="G102" s="594">
        <f t="shared" si="11"/>
        <v>0</v>
      </c>
      <c r="H102" s="59">
        <f t="shared" si="11"/>
        <v>4.5</v>
      </c>
      <c r="I102" s="596">
        <f t="shared" si="11"/>
        <v>3</v>
      </c>
      <c r="J102" s="594">
        <f t="shared" si="11"/>
        <v>3</v>
      </c>
      <c r="K102" s="59">
        <f t="shared" si="11"/>
        <v>0</v>
      </c>
      <c r="L102" s="596">
        <f t="shared" si="11"/>
        <v>3</v>
      </c>
      <c r="M102" s="594">
        <f t="shared" si="11"/>
        <v>3</v>
      </c>
      <c r="N102" s="59">
        <f t="shared" si="11"/>
        <v>3</v>
      </c>
      <c r="O102" s="596">
        <f t="shared" si="11"/>
        <v>3</v>
      </c>
      <c r="P102" s="594">
        <f t="shared" si="11"/>
        <v>3</v>
      </c>
      <c r="Q102" s="59">
        <f t="shared" si="11"/>
        <v>0</v>
      </c>
      <c r="R102" s="596">
        <f t="shared" si="11"/>
        <v>105</v>
      </c>
      <c r="S102" s="594">
        <f t="shared" si="11"/>
        <v>0</v>
      </c>
      <c r="T102" s="59">
        <f t="shared" si="11"/>
        <v>0</v>
      </c>
      <c r="U102" s="596">
        <f t="shared" si="11"/>
        <v>0</v>
      </c>
      <c r="V102" s="594">
        <f t="shared" si="11"/>
        <v>0</v>
      </c>
      <c r="W102" s="59">
        <f t="shared" si="11"/>
        <v>0</v>
      </c>
      <c r="X102" s="596">
        <f t="shared" si="11"/>
        <v>0</v>
      </c>
      <c r="Y102" s="594">
        <f t="shared" si="11"/>
        <v>0</v>
      </c>
      <c r="Z102" s="59">
        <f t="shared" si="11"/>
        <v>0</v>
      </c>
      <c r="AA102" s="596">
        <f t="shared" si="11"/>
        <v>0</v>
      </c>
      <c r="AB102" s="594">
        <f t="shared" si="11"/>
        <v>0</v>
      </c>
      <c r="AC102" s="59">
        <f t="shared" si="11"/>
        <v>0</v>
      </c>
      <c r="AD102" s="596">
        <f t="shared" si="11"/>
        <v>9</v>
      </c>
      <c r="AE102" s="594">
        <f t="shared" si="11"/>
        <v>42</v>
      </c>
      <c r="AF102" s="59">
        <f t="shared" si="11"/>
        <v>46.5</v>
      </c>
      <c r="AG102" s="596">
        <f t="shared" si="11"/>
        <v>3</v>
      </c>
      <c r="AH102" s="594">
        <f t="shared" si="11"/>
        <v>3</v>
      </c>
      <c r="AI102" s="59">
        <f t="shared" si="11"/>
        <v>4.5</v>
      </c>
      <c r="AJ102" s="596">
        <f t="shared" si="11"/>
        <v>3</v>
      </c>
      <c r="AK102" s="594">
        <f t="shared" si="11"/>
        <v>0</v>
      </c>
      <c r="AL102" s="59">
        <f t="shared" si="11"/>
        <v>3</v>
      </c>
      <c r="AM102" s="596">
        <f t="shared" si="11"/>
        <v>0</v>
      </c>
      <c r="AN102" s="58">
        <f t="shared" si="10"/>
        <v>244.5</v>
      </c>
    </row>
    <row r="103" spans="2:40" ht="20.100000000000001" customHeight="1" thickBot="1" x14ac:dyDescent="0.2">
      <c r="B103" s="802" t="s">
        <v>94</v>
      </c>
      <c r="C103" s="803"/>
      <c r="D103" s="60"/>
      <c r="E103" s="61">
        <f>SUM(D102:F102)</f>
        <v>0</v>
      </c>
      <c r="F103" s="61"/>
      <c r="G103" s="60"/>
      <c r="H103" s="61">
        <f>SUM(G102:I102)</f>
        <v>7.5</v>
      </c>
      <c r="I103" s="61"/>
      <c r="J103" s="60"/>
      <c r="K103" s="61">
        <f>SUM(J102:L102)</f>
        <v>6</v>
      </c>
      <c r="L103" s="61"/>
      <c r="M103" s="60"/>
      <c r="N103" s="61">
        <f>SUM(M102:O102)</f>
        <v>9</v>
      </c>
      <c r="O103" s="61"/>
      <c r="P103" s="60"/>
      <c r="Q103" s="61">
        <f>SUM(P102:R102)</f>
        <v>108</v>
      </c>
      <c r="R103" s="61"/>
      <c r="S103" s="60"/>
      <c r="T103" s="61">
        <f>SUM(S102:U102)</f>
        <v>0</v>
      </c>
      <c r="U103" s="61"/>
      <c r="V103" s="60"/>
      <c r="W103" s="61">
        <f>SUM(V102:X102)</f>
        <v>0</v>
      </c>
      <c r="X103" s="61"/>
      <c r="Y103" s="60"/>
      <c r="Z103" s="61">
        <f>SUM(Y102:AA102)</f>
        <v>0</v>
      </c>
      <c r="AA103" s="61"/>
      <c r="AB103" s="60"/>
      <c r="AC103" s="61">
        <f>SUM(AB102:AD102)</f>
        <v>9</v>
      </c>
      <c r="AD103" s="61"/>
      <c r="AE103" s="60"/>
      <c r="AF103" s="61">
        <f>SUM(AE102:AG102)</f>
        <v>91.5</v>
      </c>
      <c r="AG103" s="61"/>
      <c r="AH103" s="60"/>
      <c r="AI103" s="61">
        <f>SUM(AH102:AJ102)</f>
        <v>10.5</v>
      </c>
      <c r="AJ103" s="61"/>
      <c r="AK103" s="60"/>
      <c r="AL103" s="61">
        <f>SUM(AK102:AM102)</f>
        <v>3</v>
      </c>
      <c r="AM103" s="61"/>
      <c r="AN103" s="62">
        <f>SUM(AN94:AN101)</f>
        <v>244.5</v>
      </c>
    </row>
    <row r="104" spans="2:40" ht="9.9499999999999993" customHeight="1" x14ac:dyDescent="0.15"/>
    <row r="105" spans="2:40" ht="24.95" customHeight="1" x14ac:dyDescent="0.15">
      <c r="B105" s="2" t="s">
        <v>193</v>
      </c>
    </row>
    <row r="106" spans="2:40" ht="9.9499999999999993" customHeight="1" thickBot="1" x14ac:dyDescent="0.2"/>
    <row r="107" spans="2:40" ht="20.100000000000001" customHeight="1" thickBot="1" x14ac:dyDescent="0.2">
      <c r="B107" s="1" t="s">
        <v>191</v>
      </c>
      <c r="C107" s="227">
        <v>100</v>
      </c>
      <c r="D107" s="1" t="s">
        <v>192</v>
      </c>
    </row>
    <row r="108" spans="2:40" ht="9.9499999999999993" customHeight="1" thickBot="1" x14ac:dyDescent="0.2"/>
    <row r="109" spans="2:40" ht="20.100000000000001" customHeight="1" x14ac:dyDescent="0.15">
      <c r="B109" s="825" t="s">
        <v>91</v>
      </c>
      <c r="C109" s="826"/>
      <c r="D109" s="829">
        <v>1</v>
      </c>
      <c r="E109" s="830"/>
      <c r="F109" s="831"/>
      <c r="G109" s="829">
        <v>2</v>
      </c>
      <c r="H109" s="830"/>
      <c r="I109" s="831"/>
      <c r="J109" s="829">
        <v>3</v>
      </c>
      <c r="K109" s="830"/>
      <c r="L109" s="831"/>
      <c r="M109" s="829">
        <v>4</v>
      </c>
      <c r="N109" s="830"/>
      <c r="O109" s="831"/>
      <c r="P109" s="829">
        <v>5</v>
      </c>
      <c r="Q109" s="830"/>
      <c r="R109" s="831"/>
      <c r="S109" s="829">
        <v>6</v>
      </c>
      <c r="T109" s="830"/>
      <c r="U109" s="831"/>
      <c r="V109" s="829">
        <v>7</v>
      </c>
      <c r="W109" s="830"/>
      <c r="X109" s="831"/>
      <c r="Y109" s="829">
        <v>8</v>
      </c>
      <c r="Z109" s="830"/>
      <c r="AA109" s="831"/>
      <c r="AB109" s="829">
        <v>9</v>
      </c>
      <c r="AC109" s="830"/>
      <c r="AD109" s="831"/>
      <c r="AE109" s="829">
        <v>10</v>
      </c>
      <c r="AF109" s="830"/>
      <c r="AG109" s="831"/>
      <c r="AH109" s="829">
        <v>11</v>
      </c>
      <c r="AI109" s="830"/>
      <c r="AJ109" s="831"/>
      <c r="AK109" s="829">
        <v>12</v>
      </c>
      <c r="AL109" s="830"/>
      <c r="AM109" s="831"/>
      <c r="AN109" s="834" t="s">
        <v>29</v>
      </c>
    </row>
    <row r="110" spans="2:40" ht="20.100000000000001" customHeight="1" x14ac:dyDescent="0.15">
      <c r="B110" s="827"/>
      <c r="C110" s="828"/>
      <c r="D110" s="597" t="s">
        <v>30</v>
      </c>
      <c r="E110" s="49" t="s">
        <v>31</v>
      </c>
      <c r="F110" s="598" t="s">
        <v>32</v>
      </c>
      <c r="G110" s="597" t="s">
        <v>30</v>
      </c>
      <c r="H110" s="49" t="s">
        <v>31</v>
      </c>
      <c r="I110" s="598" t="s">
        <v>32</v>
      </c>
      <c r="J110" s="597" t="s">
        <v>30</v>
      </c>
      <c r="K110" s="49" t="s">
        <v>31</v>
      </c>
      <c r="L110" s="598" t="s">
        <v>32</v>
      </c>
      <c r="M110" s="597" t="s">
        <v>30</v>
      </c>
      <c r="N110" s="49" t="s">
        <v>31</v>
      </c>
      <c r="O110" s="598" t="s">
        <v>32</v>
      </c>
      <c r="P110" s="597" t="s">
        <v>30</v>
      </c>
      <c r="Q110" s="49" t="s">
        <v>31</v>
      </c>
      <c r="R110" s="598" t="s">
        <v>32</v>
      </c>
      <c r="S110" s="597" t="s">
        <v>30</v>
      </c>
      <c r="T110" s="49" t="s">
        <v>31</v>
      </c>
      <c r="U110" s="598" t="s">
        <v>32</v>
      </c>
      <c r="V110" s="597" t="s">
        <v>30</v>
      </c>
      <c r="W110" s="49" t="s">
        <v>31</v>
      </c>
      <c r="X110" s="598" t="s">
        <v>32</v>
      </c>
      <c r="Y110" s="597" t="s">
        <v>30</v>
      </c>
      <c r="Z110" s="49" t="s">
        <v>31</v>
      </c>
      <c r="AA110" s="598" t="s">
        <v>32</v>
      </c>
      <c r="AB110" s="597" t="s">
        <v>30</v>
      </c>
      <c r="AC110" s="49" t="s">
        <v>31</v>
      </c>
      <c r="AD110" s="598" t="s">
        <v>32</v>
      </c>
      <c r="AE110" s="597" t="s">
        <v>30</v>
      </c>
      <c r="AF110" s="49" t="s">
        <v>31</v>
      </c>
      <c r="AG110" s="598" t="s">
        <v>32</v>
      </c>
      <c r="AH110" s="597" t="s">
        <v>30</v>
      </c>
      <c r="AI110" s="49" t="s">
        <v>31</v>
      </c>
      <c r="AJ110" s="598" t="s">
        <v>32</v>
      </c>
      <c r="AK110" s="597" t="s">
        <v>30</v>
      </c>
      <c r="AL110" s="49" t="s">
        <v>31</v>
      </c>
      <c r="AM110" s="598" t="s">
        <v>32</v>
      </c>
      <c r="AN110" s="835"/>
    </row>
    <row r="111" spans="2:40" ht="20.100000000000001" customHeight="1" x14ac:dyDescent="0.15">
      <c r="B111" s="840" t="s">
        <v>197</v>
      </c>
      <c r="C111" s="828"/>
      <c r="D111" s="592">
        <f>SUM(D17,D34,D51,D68,D85,D102)</f>
        <v>189</v>
      </c>
      <c r="E111" s="59">
        <f>SUM(E17,E34,E51,E68,E85,E102)</f>
        <v>180</v>
      </c>
      <c r="F111" s="593">
        <f t="shared" ref="F111:AM111" si="12">SUM(F17,F34,F51,F68,F85,F102)</f>
        <v>186</v>
      </c>
      <c r="G111" s="592">
        <f t="shared" si="12"/>
        <v>180</v>
      </c>
      <c r="H111" s="59">
        <f t="shared" si="12"/>
        <v>199.5</v>
      </c>
      <c r="I111" s="593">
        <f t="shared" si="12"/>
        <v>318</v>
      </c>
      <c r="J111" s="592">
        <f t="shared" si="12"/>
        <v>177</v>
      </c>
      <c r="K111" s="59">
        <f t="shared" si="12"/>
        <v>213</v>
      </c>
      <c r="L111" s="593">
        <f t="shared" si="12"/>
        <v>200.5</v>
      </c>
      <c r="M111" s="592">
        <f t="shared" si="12"/>
        <v>212</v>
      </c>
      <c r="N111" s="59">
        <f t="shared" si="12"/>
        <v>219.5</v>
      </c>
      <c r="O111" s="593">
        <f t="shared" si="12"/>
        <v>171.5</v>
      </c>
      <c r="P111" s="592">
        <f t="shared" si="12"/>
        <v>189</v>
      </c>
      <c r="Q111" s="59">
        <f t="shared" si="12"/>
        <v>162.5</v>
      </c>
      <c r="R111" s="593">
        <f t="shared" si="12"/>
        <v>250</v>
      </c>
      <c r="S111" s="592">
        <f t="shared" si="12"/>
        <v>127.5</v>
      </c>
      <c r="T111" s="59">
        <f t="shared" si="12"/>
        <v>194.5</v>
      </c>
      <c r="U111" s="593">
        <f t="shared" si="12"/>
        <v>171</v>
      </c>
      <c r="V111" s="592">
        <f t="shared" si="12"/>
        <v>183</v>
      </c>
      <c r="W111" s="59">
        <f t="shared" si="12"/>
        <v>168.5</v>
      </c>
      <c r="X111" s="593">
        <f t="shared" si="12"/>
        <v>276</v>
      </c>
      <c r="Y111" s="592">
        <f t="shared" si="12"/>
        <v>288</v>
      </c>
      <c r="Z111" s="59">
        <f t="shared" si="12"/>
        <v>270</v>
      </c>
      <c r="AA111" s="593">
        <f t="shared" si="12"/>
        <v>96</v>
      </c>
      <c r="AB111" s="592">
        <f t="shared" si="12"/>
        <v>225</v>
      </c>
      <c r="AC111" s="59">
        <f t="shared" si="12"/>
        <v>237</v>
      </c>
      <c r="AD111" s="593">
        <f t="shared" si="12"/>
        <v>301.5</v>
      </c>
      <c r="AE111" s="592">
        <f t="shared" si="12"/>
        <v>322.5</v>
      </c>
      <c r="AF111" s="59">
        <f t="shared" si="12"/>
        <v>300</v>
      </c>
      <c r="AG111" s="593">
        <f t="shared" si="12"/>
        <v>241.5</v>
      </c>
      <c r="AH111" s="592">
        <f t="shared" si="12"/>
        <v>258</v>
      </c>
      <c r="AI111" s="59">
        <f t="shared" si="12"/>
        <v>250.5</v>
      </c>
      <c r="AJ111" s="593">
        <f t="shared" si="12"/>
        <v>252</v>
      </c>
      <c r="AK111" s="592">
        <f t="shared" si="12"/>
        <v>204</v>
      </c>
      <c r="AL111" s="59">
        <f t="shared" si="12"/>
        <v>183</v>
      </c>
      <c r="AM111" s="593">
        <f t="shared" si="12"/>
        <v>179</v>
      </c>
      <c r="AN111" s="58">
        <f t="shared" ref="AN111:AN119" si="13">SUM(D111:AM111)</f>
        <v>7776</v>
      </c>
    </row>
    <row r="112" spans="2:40" ht="20.100000000000001" customHeight="1" thickBot="1" x14ac:dyDescent="0.2">
      <c r="B112" s="832" t="s">
        <v>94</v>
      </c>
      <c r="C112" s="833"/>
      <c r="D112" s="230"/>
      <c r="E112" s="226">
        <f>SUM(D111:F111)</f>
        <v>555</v>
      </c>
      <c r="F112" s="226"/>
      <c r="G112" s="230"/>
      <c r="H112" s="226">
        <f>SUM(G111:I111)</f>
        <v>697.5</v>
      </c>
      <c r="I112" s="226"/>
      <c r="J112" s="230"/>
      <c r="K112" s="226">
        <f>SUM(J111:L111)</f>
        <v>590.5</v>
      </c>
      <c r="L112" s="226"/>
      <c r="M112" s="230"/>
      <c r="N112" s="226">
        <f>SUM(M111:O111)</f>
        <v>603</v>
      </c>
      <c r="O112" s="226"/>
      <c r="P112" s="230"/>
      <c r="Q112" s="226">
        <f>SUM(P111:R111)</f>
        <v>601.5</v>
      </c>
      <c r="R112" s="226"/>
      <c r="S112" s="230"/>
      <c r="T112" s="226">
        <f>SUM(S111:U111)</f>
        <v>493</v>
      </c>
      <c r="U112" s="226"/>
      <c r="V112" s="230"/>
      <c r="W112" s="226">
        <f>SUM(V111:X111)</f>
        <v>627.5</v>
      </c>
      <c r="X112" s="226"/>
      <c r="Y112" s="230"/>
      <c r="Z112" s="226">
        <f>SUM(Y111:AA111)</f>
        <v>654</v>
      </c>
      <c r="AA112" s="226"/>
      <c r="AB112" s="230"/>
      <c r="AC112" s="226">
        <f>SUM(AB111:AD111)</f>
        <v>763.5</v>
      </c>
      <c r="AD112" s="226"/>
      <c r="AE112" s="230"/>
      <c r="AF112" s="226">
        <f>SUM(AE111:AG111)</f>
        <v>864</v>
      </c>
      <c r="AG112" s="226"/>
      <c r="AH112" s="230"/>
      <c r="AI112" s="226">
        <f>SUM(AH111:AJ111)</f>
        <v>760.5</v>
      </c>
      <c r="AJ112" s="226"/>
      <c r="AK112" s="230"/>
      <c r="AL112" s="226">
        <f>SUM(AK111:AM111)</f>
        <v>566</v>
      </c>
      <c r="AM112" s="226"/>
      <c r="AN112" s="231">
        <f t="shared" si="13"/>
        <v>7776</v>
      </c>
    </row>
    <row r="113" spans="2:40" ht="20.100000000000001" customHeight="1" thickTop="1" x14ac:dyDescent="0.15">
      <c r="B113" s="841" t="s">
        <v>195</v>
      </c>
      <c r="C113" s="232" t="s">
        <v>194</v>
      </c>
      <c r="D113" s="233">
        <v>60</v>
      </c>
      <c r="E113" s="234">
        <v>60</v>
      </c>
      <c r="F113" s="234">
        <v>60</v>
      </c>
      <c r="G113" s="233">
        <v>60</v>
      </c>
      <c r="H113" s="234">
        <v>60</v>
      </c>
      <c r="I113" s="234">
        <v>60</v>
      </c>
      <c r="J113" s="233">
        <v>60</v>
      </c>
      <c r="K113" s="234">
        <v>60</v>
      </c>
      <c r="L113" s="234">
        <v>60</v>
      </c>
      <c r="M113" s="233">
        <v>60</v>
      </c>
      <c r="N113" s="234">
        <v>60</v>
      </c>
      <c r="O113" s="234">
        <v>60</v>
      </c>
      <c r="P113" s="233">
        <v>60</v>
      </c>
      <c r="Q113" s="234">
        <v>60</v>
      </c>
      <c r="R113" s="234">
        <v>60</v>
      </c>
      <c r="S113" s="233">
        <v>60</v>
      </c>
      <c r="T113" s="234">
        <v>60</v>
      </c>
      <c r="U113" s="234">
        <v>60</v>
      </c>
      <c r="V113" s="233">
        <v>60</v>
      </c>
      <c r="W113" s="234">
        <v>60</v>
      </c>
      <c r="X113" s="234">
        <v>60</v>
      </c>
      <c r="Y113" s="233">
        <v>60</v>
      </c>
      <c r="Z113" s="234">
        <v>60</v>
      </c>
      <c r="AA113" s="234">
        <v>40</v>
      </c>
      <c r="AB113" s="233">
        <v>40</v>
      </c>
      <c r="AC113" s="234">
        <v>60</v>
      </c>
      <c r="AD113" s="234">
        <v>60</v>
      </c>
      <c r="AE113" s="233">
        <v>60</v>
      </c>
      <c r="AF113" s="234">
        <v>60</v>
      </c>
      <c r="AG113" s="234">
        <v>60</v>
      </c>
      <c r="AH113" s="233">
        <v>60</v>
      </c>
      <c r="AI113" s="234">
        <v>60</v>
      </c>
      <c r="AJ113" s="234">
        <v>30</v>
      </c>
      <c r="AK113" s="233">
        <v>30</v>
      </c>
      <c r="AL113" s="234">
        <v>30</v>
      </c>
      <c r="AM113" s="234">
        <v>30</v>
      </c>
      <c r="AN113" s="345">
        <f t="shared" si="13"/>
        <v>2000</v>
      </c>
    </row>
    <row r="114" spans="2:40" ht="20.100000000000001" customHeight="1" x14ac:dyDescent="0.15">
      <c r="B114" s="842"/>
      <c r="C114" s="228" t="s">
        <v>376</v>
      </c>
      <c r="D114" s="236">
        <v>40</v>
      </c>
      <c r="E114" s="57">
        <v>60</v>
      </c>
      <c r="F114" s="57">
        <v>60</v>
      </c>
      <c r="G114" s="236">
        <v>60</v>
      </c>
      <c r="H114" s="57">
        <v>60</v>
      </c>
      <c r="I114" s="57">
        <v>60</v>
      </c>
      <c r="J114" s="236">
        <v>60</v>
      </c>
      <c r="K114" s="57">
        <v>60</v>
      </c>
      <c r="L114" s="57">
        <v>60</v>
      </c>
      <c r="M114" s="236">
        <v>60</v>
      </c>
      <c r="N114" s="57">
        <v>60</v>
      </c>
      <c r="O114" s="57">
        <v>60</v>
      </c>
      <c r="P114" s="236">
        <v>60</v>
      </c>
      <c r="Q114" s="57">
        <v>60</v>
      </c>
      <c r="R114" s="57">
        <v>60</v>
      </c>
      <c r="S114" s="236">
        <v>60</v>
      </c>
      <c r="T114" s="57">
        <v>60</v>
      </c>
      <c r="U114" s="57">
        <v>60</v>
      </c>
      <c r="V114" s="236">
        <v>60</v>
      </c>
      <c r="W114" s="57">
        <v>60</v>
      </c>
      <c r="X114" s="57">
        <v>60</v>
      </c>
      <c r="Y114" s="236">
        <v>60</v>
      </c>
      <c r="Z114" s="57">
        <v>60</v>
      </c>
      <c r="AA114" s="57">
        <v>30</v>
      </c>
      <c r="AB114" s="236">
        <v>60</v>
      </c>
      <c r="AC114" s="57">
        <v>60</v>
      </c>
      <c r="AD114" s="57">
        <v>60</v>
      </c>
      <c r="AE114" s="236">
        <v>60</v>
      </c>
      <c r="AF114" s="57">
        <v>60</v>
      </c>
      <c r="AG114" s="57">
        <v>60</v>
      </c>
      <c r="AH114" s="236">
        <v>60</v>
      </c>
      <c r="AI114" s="57">
        <v>60</v>
      </c>
      <c r="AJ114" s="57">
        <v>40</v>
      </c>
      <c r="AK114" s="236">
        <v>30</v>
      </c>
      <c r="AL114" s="57">
        <v>30</v>
      </c>
      <c r="AM114" s="57">
        <v>30</v>
      </c>
      <c r="AN114" s="344">
        <f t="shared" si="13"/>
        <v>2000</v>
      </c>
    </row>
    <row r="115" spans="2:40" ht="20.100000000000001" customHeight="1" x14ac:dyDescent="0.15">
      <c r="B115" s="842"/>
      <c r="C115" s="228" t="s">
        <v>377</v>
      </c>
      <c r="D115" s="236">
        <v>20</v>
      </c>
      <c r="E115" s="57">
        <v>20</v>
      </c>
      <c r="F115" s="57">
        <v>20</v>
      </c>
      <c r="G115" s="236">
        <v>20</v>
      </c>
      <c r="H115" s="57">
        <v>20</v>
      </c>
      <c r="I115" s="57">
        <v>20</v>
      </c>
      <c r="J115" s="236">
        <v>20</v>
      </c>
      <c r="K115" s="57">
        <v>20</v>
      </c>
      <c r="L115" s="57">
        <v>20</v>
      </c>
      <c r="M115" s="236">
        <v>20</v>
      </c>
      <c r="N115" s="57">
        <v>20</v>
      </c>
      <c r="O115" s="57">
        <v>20</v>
      </c>
      <c r="P115" s="236">
        <v>20</v>
      </c>
      <c r="Q115" s="57">
        <v>20</v>
      </c>
      <c r="R115" s="57">
        <v>40</v>
      </c>
      <c r="S115" s="236">
        <v>20</v>
      </c>
      <c r="T115" s="57">
        <v>40</v>
      </c>
      <c r="U115" s="57">
        <v>40</v>
      </c>
      <c r="V115" s="236">
        <v>40</v>
      </c>
      <c r="W115" s="57">
        <v>40</v>
      </c>
      <c r="X115" s="57">
        <v>40</v>
      </c>
      <c r="Y115" s="236">
        <v>40</v>
      </c>
      <c r="Z115" s="57">
        <v>40</v>
      </c>
      <c r="AA115" s="57">
        <v>20</v>
      </c>
      <c r="AB115" s="236">
        <v>20</v>
      </c>
      <c r="AC115" s="57">
        <v>20</v>
      </c>
      <c r="AD115" s="57">
        <v>40</v>
      </c>
      <c r="AE115" s="236">
        <v>40</v>
      </c>
      <c r="AF115" s="57">
        <v>40</v>
      </c>
      <c r="AG115" s="57">
        <v>20</v>
      </c>
      <c r="AH115" s="236">
        <v>40</v>
      </c>
      <c r="AI115" s="57">
        <v>40</v>
      </c>
      <c r="AJ115" s="57">
        <v>40</v>
      </c>
      <c r="AK115" s="236">
        <v>20</v>
      </c>
      <c r="AL115" s="57">
        <v>20</v>
      </c>
      <c r="AM115" s="57">
        <v>20</v>
      </c>
      <c r="AN115" s="58">
        <f t="shared" si="13"/>
        <v>1000</v>
      </c>
    </row>
    <row r="116" spans="2:40" ht="20.100000000000001" customHeight="1" x14ac:dyDescent="0.15">
      <c r="B116" s="842"/>
      <c r="C116" s="229"/>
      <c r="D116" s="236"/>
      <c r="E116" s="57"/>
      <c r="F116" s="57"/>
      <c r="G116" s="236"/>
      <c r="H116" s="57"/>
      <c r="I116" s="57"/>
      <c r="J116" s="236"/>
      <c r="K116" s="57"/>
      <c r="L116" s="57"/>
      <c r="M116" s="236"/>
      <c r="N116" s="57"/>
      <c r="O116" s="57"/>
      <c r="P116" s="236"/>
      <c r="Q116" s="57"/>
      <c r="R116" s="57"/>
      <c r="S116" s="236"/>
      <c r="T116" s="57"/>
      <c r="U116" s="57"/>
      <c r="V116" s="236"/>
      <c r="W116" s="57"/>
      <c r="X116" s="57"/>
      <c r="Y116" s="236"/>
      <c r="Z116" s="57"/>
      <c r="AA116" s="57"/>
      <c r="AB116" s="236"/>
      <c r="AC116" s="57"/>
      <c r="AD116" s="57"/>
      <c r="AE116" s="236"/>
      <c r="AF116" s="57"/>
      <c r="AG116" s="57"/>
      <c r="AH116" s="236"/>
      <c r="AI116" s="57"/>
      <c r="AJ116" s="57"/>
      <c r="AK116" s="236"/>
      <c r="AL116" s="57"/>
      <c r="AM116" s="57"/>
      <c r="AN116" s="58">
        <f t="shared" si="13"/>
        <v>0</v>
      </c>
    </row>
    <row r="117" spans="2:40" ht="20.100000000000001" customHeight="1" thickBot="1" x14ac:dyDescent="0.2">
      <c r="B117" s="843"/>
      <c r="C117" s="241" t="s">
        <v>198</v>
      </c>
      <c r="D117" s="237">
        <f>SUM(D113:D116)</f>
        <v>120</v>
      </c>
      <c r="E117" s="238">
        <f t="shared" ref="E117:AM117" si="14">SUM(E113:E116)</f>
        <v>140</v>
      </c>
      <c r="F117" s="238">
        <f t="shared" si="14"/>
        <v>140</v>
      </c>
      <c r="G117" s="237">
        <f t="shared" si="14"/>
        <v>140</v>
      </c>
      <c r="H117" s="238">
        <f t="shared" si="14"/>
        <v>140</v>
      </c>
      <c r="I117" s="238">
        <f t="shared" si="14"/>
        <v>140</v>
      </c>
      <c r="J117" s="237">
        <f t="shared" si="14"/>
        <v>140</v>
      </c>
      <c r="K117" s="238">
        <f t="shared" si="14"/>
        <v>140</v>
      </c>
      <c r="L117" s="238">
        <f t="shared" si="14"/>
        <v>140</v>
      </c>
      <c r="M117" s="237">
        <f t="shared" si="14"/>
        <v>140</v>
      </c>
      <c r="N117" s="238">
        <f t="shared" si="14"/>
        <v>140</v>
      </c>
      <c r="O117" s="238">
        <f t="shared" si="14"/>
        <v>140</v>
      </c>
      <c r="P117" s="237">
        <f t="shared" si="14"/>
        <v>140</v>
      </c>
      <c r="Q117" s="238">
        <f t="shared" si="14"/>
        <v>140</v>
      </c>
      <c r="R117" s="238">
        <f t="shared" si="14"/>
        <v>160</v>
      </c>
      <c r="S117" s="237">
        <f t="shared" si="14"/>
        <v>140</v>
      </c>
      <c r="T117" s="238">
        <f t="shared" si="14"/>
        <v>160</v>
      </c>
      <c r="U117" s="238">
        <f t="shared" si="14"/>
        <v>160</v>
      </c>
      <c r="V117" s="237">
        <f t="shared" si="14"/>
        <v>160</v>
      </c>
      <c r="W117" s="238">
        <f t="shared" si="14"/>
        <v>160</v>
      </c>
      <c r="X117" s="238">
        <f t="shared" si="14"/>
        <v>160</v>
      </c>
      <c r="Y117" s="237">
        <f t="shared" si="14"/>
        <v>160</v>
      </c>
      <c r="Z117" s="238">
        <f t="shared" si="14"/>
        <v>160</v>
      </c>
      <c r="AA117" s="238">
        <f t="shared" si="14"/>
        <v>90</v>
      </c>
      <c r="AB117" s="237">
        <f t="shared" si="14"/>
        <v>120</v>
      </c>
      <c r="AC117" s="238">
        <f t="shared" si="14"/>
        <v>140</v>
      </c>
      <c r="AD117" s="238">
        <f t="shared" si="14"/>
        <v>160</v>
      </c>
      <c r="AE117" s="237">
        <f t="shared" si="14"/>
        <v>160</v>
      </c>
      <c r="AF117" s="238">
        <f t="shared" si="14"/>
        <v>160</v>
      </c>
      <c r="AG117" s="238">
        <f t="shared" si="14"/>
        <v>140</v>
      </c>
      <c r="AH117" s="237">
        <f t="shared" si="14"/>
        <v>160</v>
      </c>
      <c r="AI117" s="238">
        <f t="shared" si="14"/>
        <v>160</v>
      </c>
      <c r="AJ117" s="238">
        <f t="shared" si="14"/>
        <v>110</v>
      </c>
      <c r="AK117" s="237">
        <f t="shared" si="14"/>
        <v>80</v>
      </c>
      <c r="AL117" s="238">
        <f t="shared" si="14"/>
        <v>80</v>
      </c>
      <c r="AM117" s="238">
        <f t="shared" si="14"/>
        <v>80</v>
      </c>
      <c r="AN117" s="239">
        <f t="shared" si="13"/>
        <v>5000</v>
      </c>
    </row>
    <row r="118" spans="2:40" ht="20.100000000000001" customHeight="1" thickTop="1" x14ac:dyDescent="0.15">
      <c r="B118" s="836" t="s">
        <v>199</v>
      </c>
      <c r="C118" s="837"/>
      <c r="D118" s="599">
        <f>D117-D111</f>
        <v>-69</v>
      </c>
      <c r="E118" s="600">
        <f t="shared" ref="E118:AM118" si="15">E117-E111</f>
        <v>-40</v>
      </c>
      <c r="F118" s="601">
        <f t="shared" si="15"/>
        <v>-46</v>
      </c>
      <c r="G118" s="599">
        <f t="shared" si="15"/>
        <v>-40</v>
      </c>
      <c r="H118" s="600">
        <f t="shared" si="15"/>
        <v>-59.5</v>
      </c>
      <c r="I118" s="601">
        <f t="shared" si="15"/>
        <v>-178</v>
      </c>
      <c r="J118" s="599">
        <f>J117-J111</f>
        <v>-37</v>
      </c>
      <c r="K118" s="600">
        <f t="shared" si="15"/>
        <v>-73</v>
      </c>
      <c r="L118" s="601">
        <f t="shared" si="15"/>
        <v>-60.5</v>
      </c>
      <c r="M118" s="599">
        <f t="shared" si="15"/>
        <v>-72</v>
      </c>
      <c r="N118" s="600">
        <f t="shared" si="15"/>
        <v>-79.5</v>
      </c>
      <c r="O118" s="601">
        <f t="shared" si="15"/>
        <v>-31.5</v>
      </c>
      <c r="P118" s="599">
        <f t="shared" si="15"/>
        <v>-49</v>
      </c>
      <c r="Q118" s="600">
        <f t="shared" si="15"/>
        <v>-22.5</v>
      </c>
      <c r="R118" s="601">
        <f t="shared" si="15"/>
        <v>-90</v>
      </c>
      <c r="S118" s="599">
        <f t="shared" si="15"/>
        <v>12.5</v>
      </c>
      <c r="T118" s="600">
        <f t="shared" si="15"/>
        <v>-34.5</v>
      </c>
      <c r="U118" s="601">
        <f t="shared" si="15"/>
        <v>-11</v>
      </c>
      <c r="V118" s="599">
        <f t="shared" si="15"/>
        <v>-23</v>
      </c>
      <c r="W118" s="600">
        <f t="shared" si="15"/>
        <v>-8.5</v>
      </c>
      <c r="X118" s="601">
        <f t="shared" si="15"/>
        <v>-116</v>
      </c>
      <c r="Y118" s="599">
        <f t="shared" si="15"/>
        <v>-128</v>
      </c>
      <c r="Z118" s="600">
        <f t="shared" si="15"/>
        <v>-110</v>
      </c>
      <c r="AA118" s="601">
        <f t="shared" si="15"/>
        <v>-6</v>
      </c>
      <c r="AB118" s="599">
        <f t="shared" si="15"/>
        <v>-105</v>
      </c>
      <c r="AC118" s="600">
        <f t="shared" si="15"/>
        <v>-97</v>
      </c>
      <c r="AD118" s="601">
        <f t="shared" si="15"/>
        <v>-141.5</v>
      </c>
      <c r="AE118" s="599">
        <f t="shared" si="15"/>
        <v>-162.5</v>
      </c>
      <c r="AF118" s="600">
        <f t="shared" si="15"/>
        <v>-140</v>
      </c>
      <c r="AG118" s="601">
        <f t="shared" si="15"/>
        <v>-101.5</v>
      </c>
      <c r="AH118" s="599">
        <f t="shared" si="15"/>
        <v>-98</v>
      </c>
      <c r="AI118" s="600">
        <f t="shared" si="15"/>
        <v>-90.5</v>
      </c>
      <c r="AJ118" s="601">
        <f t="shared" si="15"/>
        <v>-142</v>
      </c>
      <c r="AK118" s="599">
        <f t="shared" si="15"/>
        <v>-124</v>
      </c>
      <c r="AL118" s="600">
        <f t="shared" si="15"/>
        <v>-103</v>
      </c>
      <c r="AM118" s="601">
        <f t="shared" si="15"/>
        <v>-99</v>
      </c>
      <c r="AN118" s="235">
        <f t="shared" si="13"/>
        <v>-2776</v>
      </c>
    </row>
    <row r="119" spans="2:40" ht="20.100000000000001" customHeight="1" thickBot="1" x14ac:dyDescent="0.2">
      <c r="B119" s="838" t="s">
        <v>196</v>
      </c>
      <c r="C119" s="839"/>
      <c r="D119" s="602">
        <f>-D118</f>
        <v>69</v>
      </c>
      <c r="E119" s="603">
        <f t="shared" ref="E119:AM119" si="16">-E118</f>
        <v>40</v>
      </c>
      <c r="F119" s="604">
        <f t="shared" si="16"/>
        <v>46</v>
      </c>
      <c r="G119" s="602">
        <f t="shared" si="16"/>
        <v>40</v>
      </c>
      <c r="H119" s="603">
        <f t="shared" si="16"/>
        <v>59.5</v>
      </c>
      <c r="I119" s="604">
        <f t="shared" si="16"/>
        <v>178</v>
      </c>
      <c r="J119" s="602">
        <f t="shared" si="16"/>
        <v>37</v>
      </c>
      <c r="K119" s="603">
        <f t="shared" si="16"/>
        <v>73</v>
      </c>
      <c r="L119" s="604">
        <f t="shared" si="16"/>
        <v>60.5</v>
      </c>
      <c r="M119" s="602">
        <f t="shared" si="16"/>
        <v>72</v>
      </c>
      <c r="N119" s="603">
        <f t="shared" si="16"/>
        <v>79.5</v>
      </c>
      <c r="O119" s="604">
        <f t="shared" si="16"/>
        <v>31.5</v>
      </c>
      <c r="P119" s="602">
        <f t="shared" si="16"/>
        <v>49</v>
      </c>
      <c r="Q119" s="603">
        <f t="shared" si="16"/>
        <v>22.5</v>
      </c>
      <c r="R119" s="604">
        <f t="shared" si="16"/>
        <v>90</v>
      </c>
      <c r="S119" s="602">
        <f t="shared" si="16"/>
        <v>-12.5</v>
      </c>
      <c r="T119" s="603">
        <f t="shared" si="16"/>
        <v>34.5</v>
      </c>
      <c r="U119" s="604">
        <f t="shared" si="16"/>
        <v>11</v>
      </c>
      <c r="V119" s="602">
        <f t="shared" si="16"/>
        <v>23</v>
      </c>
      <c r="W119" s="603">
        <f t="shared" si="16"/>
        <v>8.5</v>
      </c>
      <c r="X119" s="604">
        <f t="shared" si="16"/>
        <v>116</v>
      </c>
      <c r="Y119" s="602">
        <f t="shared" si="16"/>
        <v>128</v>
      </c>
      <c r="Z119" s="603">
        <f t="shared" si="16"/>
        <v>110</v>
      </c>
      <c r="AA119" s="604">
        <f t="shared" si="16"/>
        <v>6</v>
      </c>
      <c r="AB119" s="602">
        <f t="shared" si="16"/>
        <v>105</v>
      </c>
      <c r="AC119" s="603">
        <f t="shared" si="16"/>
        <v>97</v>
      </c>
      <c r="AD119" s="604">
        <f t="shared" si="16"/>
        <v>141.5</v>
      </c>
      <c r="AE119" s="602">
        <f t="shared" si="16"/>
        <v>162.5</v>
      </c>
      <c r="AF119" s="603">
        <f t="shared" si="16"/>
        <v>140</v>
      </c>
      <c r="AG119" s="604">
        <f t="shared" si="16"/>
        <v>101.5</v>
      </c>
      <c r="AH119" s="602">
        <f t="shared" si="16"/>
        <v>98</v>
      </c>
      <c r="AI119" s="603">
        <f t="shared" si="16"/>
        <v>90.5</v>
      </c>
      <c r="AJ119" s="604">
        <f t="shared" si="16"/>
        <v>142</v>
      </c>
      <c r="AK119" s="602">
        <f t="shared" si="16"/>
        <v>124</v>
      </c>
      <c r="AL119" s="603">
        <f t="shared" si="16"/>
        <v>103</v>
      </c>
      <c r="AM119" s="604">
        <f t="shared" si="16"/>
        <v>99</v>
      </c>
      <c r="AN119" s="240">
        <f t="shared" si="13"/>
        <v>2776</v>
      </c>
    </row>
  </sheetData>
  <mergeCells count="169">
    <mergeCell ref="AE89:AG89"/>
    <mergeCell ref="AH89:AJ89"/>
    <mergeCell ref="AK89:AM89"/>
    <mergeCell ref="AN89:AN90"/>
    <mergeCell ref="B91:C93"/>
    <mergeCell ref="P89:R89"/>
    <mergeCell ref="S89:U89"/>
    <mergeCell ref="V89:X89"/>
    <mergeCell ref="Y89:AA89"/>
    <mergeCell ref="AB89:AD89"/>
    <mergeCell ref="B89:C90"/>
    <mergeCell ref="D89:F89"/>
    <mergeCell ref="G89:I89"/>
    <mergeCell ref="J89:L89"/>
    <mergeCell ref="M89:O89"/>
    <mergeCell ref="AE72:AG72"/>
    <mergeCell ref="AH72:AJ72"/>
    <mergeCell ref="AK72:AM72"/>
    <mergeCell ref="AN72:AN73"/>
    <mergeCell ref="B74:C76"/>
    <mergeCell ref="P72:R72"/>
    <mergeCell ref="S72:U72"/>
    <mergeCell ref="V72:X72"/>
    <mergeCell ref="Y72:AA72"/>
    <mergeCell ref="AB72:AD72"/>
    <mergeCell ref="B72:C73"/>
    <mergeCell ref="D72:F72"/>
    <mergeCell ref="G72:I72"/>
    <mergeCell ref="J72:L72"/>
    <mergeCell ref="M72:O72"/>
    <mergeCell ref="AK55:AM55"/>
    <mergeCell ref="AN55:AN56"/>
    <mergeCell ref="B57:C59"/>
    <mergeCell ref="B60:C60"/>
    <mergeCell ref="B61:C61"/>
    <mergeCell ref="V55:X55"/>
    <mergeCell ref="Y55:AA55"/>
    <mergeCell ref="AB55:AD55"/>
    <mergeCell ref="AE55:AG55"/>
    <mergeCell ref="AH55:AJ55"/>
    <mergeCell ref="M55:O55"/>
    <mergeCell ref="P55:R55"/>
    <mergeCell ref="S55:U55"/>
    <mergeCell ref="B119:C119"/>
    <mergeCell ref="AK109:AM109"/>
    <mergeCell ref="AN109:AN110"/>
    <mergeCell ref="B111:C111"/>
    <mergeCell ref="B112:C112"/>
    <mergeCell ref="B113:B117"/>
    <mergeCell ref="V109:X109"/>
    <mergeCell ref="Y109:AA109"/>
    <mergeCell ref="AB109:AD109"/>
    <mergeCell ref="AE109:AG109"/>
    <mergeCell ref="AH109:AJ109"/>
    <mergeCell ref="G109:I109"/>
    <mergeCell ref="J109:L109"/>
    <mergeCell ref="M109:O109"/>
    <mergeCell ref="P109:R109"/>
    <mergeCell ref="S109:U109"/>
    <mergeCell ref="B109:C110"/>
    <mergeCell ref="D109:F109"/>
    <mergeCell ref="B47:C47"/>
    <mergeCell ref="B48:C48"/>
    <mergeCell ref="B49:C49"/>
    <mergeCell ref="B50:C50"/>
    <mergeCell ref="B44:C44"/>
    <mergeCell ref="B45:C45"/>
    <mergeCell ref="B46:C46"/>
    <mergeCell ref="B43:C43"/>
    <mergeCell ref="B118:C118"/>
    <mergeCell ref="B65:C65"/>
    <mergeCell ref="B66:C66"/>
    <mergeCell ref="B67:C67"/>
    <mergeCell ref="B68:C68"/>
    <mergeCell ref="B69:C69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51:C51"/>
    <mergeCell ref="B52:C52"/>
    <mergeCell ref="B55:C56"/>
    <mergeCell ref="D55:F55"/>
    <mergeCell ref="G55:I55"/>
    <mergeCell ref="J55:L55"/>
    <mergeCell ref="B62:C62"/>
    <mergeCell ref="B63:C63"/>
    <mergeCell ref="B64:C64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AK4:AM4"/>
    <mergeCell ref="AN4:AN5"/>
    <mergeCell ref="S4:U4"/>
    <mergeCell ref="V4:X4"/>
    <mergeCell ref="Y4:AA4"/>
    <mergeCell ref="AB4:AD4"/>
    <mergeCell ref="AE4:AG4"/>
    <mergeCell ref="AH4:AJ4"/>
    <mergeCell ref="AH38:AJ38"/>
    <mergeCell ref="AH21:AJ21"/>
    <mergeCell ref="AK21:AM21"/>
    <mergeCell ref="AN21:AN22"/>
    <mergeCell ref="B4:C5"/>
    <mergeCell ref="D4:F4"/>
    <mergeCell ref="G4:I4"/>
    <mergeCell ref="J4:L4"/>
    <mergeCell ref="M4:O4"/>
    <mergeCell ref="P4:R4"/>
    <mergeCell ref="B6:C8"/>
    <mergeCell ref="B9:C9"/>
    <mergeCell ref="B10:C10"/>
    <mergeCell ref="B11:C11"/>
    <mergeCell ref="B12:C12"/>
    <mergeCell ref="B13:C13"/>
    <mergeCell ref="B15:C15"/>
    <mergeCell ref="B16:C16"/>
    <mergeCell ref="B17:C17"/>
    <mergeCell ref="AK38:AM38"/>
    <mergeCell ref="AN38:AN39"/>
    <mergeCell ref="B40:C42"/>
    <mergeCell ref="B14:C14"/>
    <mergeCell ref="B38:C39"/>
    <mergeCell ref="D38:F38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  <mergeCell ref="B18:C18"/>
    <mergeCell ref="B21:C22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B34:C34"/>
    <mergeCell ref="B35:C35"/>
    <mergeCell ref="B23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4"/>
  <pageMargins left="0.78740157480314965" right="0.78740157480314965" top="0.78740157480314965" bottom="0.78740157480314965" header="0.39370078740157483" footer="0.39370078740157483"/>
  <pageSetup paperSize="9" scale="52" fitToHeight="0" orientation="landscape" verticalDpi="300" r:id="rId1"/>
  <headerFooter alignWithMargins="0"/>
  <rowBreaks count="2" manualBreakCount="2">
    <brk id="36" max="39" man="1"/>
    <brk id="70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zoomScale="75" zoomScaleNormal="75" zoomScaleSheetLayoutView="80" workbookViewId="0"/>
  </sheetViews>
  <sheetFormatPr defaultRowHeight="13.5" x14ac:dyDescent="0.15"/>
  <cols>
    <col min="1" max="1" width="1.625" style="29" customWidth="1"/>
    <col min="2" max="2" width="5" style="29" customWidth="1"/>
    <col min="3" max="3" width="22.5" style="29" bestFit="1" customWidth="1"/>
    <col min="4" max="4" width="30" style="29" bestFit="1" customWidth="1"/>
    <col min="5" max="6" width="6" style="29" bestFit="1" customWidth="1"/>
    <col min="7" max="7" width="17.625" style="29" customWidth="1"/>
    <col min="8" max="8" width="10.625" style="29" customWidth="1"/>
    <col min="9" max="9" width="17.625" style="29" customWidth="1"/>
    <col min="10" max="10" width="10.625" style="29" customWidth="1"/>
    <col min="11" max="11" width="15.125" style="30" bestFit="1" customWidth="1"/>
    <col min="12" max="12" width="17.625" style="29" customWidth="1"/>
    <col min="13" max="13" width="10.625" style="29" customWidth="1"/>
    <col min="14" max="14" width="17.625" style="29" customWidth="1"/>
    <col min="15" max="15" width="10.625" style="29" customWidth="1"/>
    <col min="16" max="16" width="19.75" style="29" bestFit="1" customWidth="1"/>
    <col min="17" max="16384" width="9" style="29"/>
  </cols>
  <sheetData>
    <row r="1" spans="2:16" ht="9.9499999999999993" customHeight="1" x14ac:dyDescent="0.15"/>
    <row r="2" spans="2:16" ht="24.95" customHeight="1" thickBot="1" x14ac:dyDescent="0.2">
      <c r="B2" s="5" t="s">
        <v>210</v>
      </c>
      <c r="C2" s="5"/>
      <c r="D2" s="5"/>
      <c r="E2" s="31"/>
      <c r="F2" s="849"/>
      <c r="G2" s="850"/>
      <c r="H2" s="245" t="s">
        <v>189</v>
      </c>
      <c r="I2" s="223" t="s">
        <v>349</v>
      </c>
      <c r="J2" s="223"/>
      <c r="K2" s="245" t="s">
        <v>190</v>
      </c>
      <c r="L2" s="223" t="s">
        <v>369</v>
      </c>
      <c r="M2" s="32"/>
      <c r="P2" s="243"/>
    </row>
    <row r="3" spans="2:16" ht="20.100000000000001" customHeight="1" x14ac:dyDescent="0.15">
      <c r="B3" s="851" t="s">
        <v>65</v>
      </c>
      <c r="C3" s="844" t="s">
        <v>33</v>
      </c>
      <c r="D3" s="844" t="s">
        <v>95</v>
      </c>
      <c r="E3" s="853" t="s">
        <v>34</v>
      </c>
      <c r="F3" s="854"/>
      <c r="G3" s="244" t="s">
        <v>35</v>
      </c>
      <c r="H3" s="244" t="s">
        <v>97</v>
      </c>
      <c r="I3" s="244" t="s">
        <v>96</v>
      </c>
      <c r="J3" s="844" t="s">
        <v>71</v>
      </c>
      <c r="K3" s="33" t="s">
        <v>211</v>
      </c>
      <c r="L3" s="244" t="s">
        <v>36</v>
      </c>
      <c r="M3" s="244" t="s">
        <v>98</v>
      </c>
      <c r="N3" s="244" t="s">
        <v>37</v>
      </c>
      <c r="O3" s="244" t="s">
        <v>38</v>
      </c>
      <c r="P3" s="295" t="s">
        <v>39</v>
      </c>
    </row>
    <row r="4" spans="2:16" ht="20.100000000000001" customHeight="1" x14ac:dyDescent="0.15">
      <c r="B4" s="852"/>
      <c r="C4" s="845"/>
      <c r="D4" s="845"/>
      <c r="E4" s="7" t="s">
        <v>72</v>
      </c>
      <c r="F4" s="7" t="s">
        <v>7</v>
      </c>
      <c r="G4" s="8" t="s">
        <v>212</v>
      </c>
      <c r="H4" s="8" t="s">
        <v>213</v>
      </c>
      <c r="I4" s="8" t="s">
        <v>100</v>
      </c>
      <c r="J4" s="845"/>
      <c r="K4" s="9" t="s">
        <v>214</v>
      </c>
      <c r="L4" s="8" t="s">
        <v>452</v>
      </c>
      <c r="M4" s="8" t="s">
        <v>215</v>
      </c>
      <c r="N4" s="8" t="s">
        <v>453</v>
      </c>
      <c r="O4" s="8" t="s">
        <v>216</v>
      </c>
      <c r="P4" s="296" t="s">
        <v>454</v>
      </c>
    </row>
    <row r="5" spans="2:16" ht="20.100000000000001" customHeight="1" x14ac:dyDescent="0.15">
      <c r="B5" s="846" t="s">
        <v>143</v>
      </c>
      <c r="C5" s="246" t="s">
        <v>203</v>
      </c>
      <c r="D5" s="246" t="s">
        <v>204</v>
      </c>
      <c r="E5" s="246">
        <v>50</v>
      </c>
      <c r="F5" s="34" t="s">
        <v>205</v>
      </c>
      <c r="G5" s="246">
        <f>E5*59400</f>
        <v>2970000</v>
      </c>
      <c r="H5" s="247">
        <v>0</v>
      </c>
      <c r="I5" s="246">
        <f>G5*(1-H5)</f>
        <v>2970000</v>
      </c>
      <c r="J5" s="246" t="s">
        <v>469</v>
      </c>
      <c r="K5" s="248">
        <f>10/190</f>
        <v>5.2631578947368418E-2</v>
      </c>
      <c r="L5" s="28">
        <f>I5*K5</f>
        <v>156315.78947368421</v>
      </c>
      <c r="M5" s="36">
        <v>0</v>
      </c>
      <c r="N5" s="28">
        <f>L5*M5/100</f>
        <v>0</v>
      </c>
      <c r="O5" s="28">
        <v>24</v>
      </c>
      <c r="P5" s="118">
        <f>IF(O5="","",(L5-N5)/O5)</f>
        <v>6513.1578947368425</v>
      </c>
    </row>
    <row r="6" spans="2:16" ht="20.100000000000001" customHeight="1" x14ac:dyDescent="0.15">
      <c r="B6" s="847"/>
      <c r="C6" s="246" t="s">
        <v>206</v>
      </c>
      <c r="D6" s="246" t="s">
        <v>207</v>
      </c>
      <c r="E6" s="246">
        <v>50</v>
      </c>
      <c r="F6" s="34" t="s">
        <v>205</v>
      </c>
      <c r="G6" s="246">
        <f>E6*59400</f>
        <v>2970000</v>
      </c>
      <c r="H6" s="247">
        <v>0</v>
      </c>
      <c r="I6" s="246">
        <f>G6*(1-H6)</f>
        <v>2970000</v>
      </c>
      <c r="J6" s="246" t="s">
        <v>469</v>
      </c>
      <c r="K6" s="248">
        <f>10/190</f>
        <v>5.2631578947368418E-2</v>
      </c>
      <c r="L6" s="28">
        <f>I6*K6</f>
        <v>156315.78947368421</v>
      </c>
      <c r="M6" s="36">
        <v>0</v>
      </c>
      <c r="N6" s="28">
        <f>L6*M6/100</f>
        <v>0</v>
      </c>
      <c r="O6" s="28">
        <v>24</v>
      </c>
      <c r="P6" s="118">
        <f>IF(O6="","",(L6-N6)/O6)</f>
        <v>6513.1578947368425</v>
      </c>
    </row>
    <row r="7" spans="2:16" ht="20.100000000000001" customHeight="1" x14ac:dyDescent="0.15">
      <c r="B7" s="847"/>
      <c r="C7" s="497" t="s">
        <v>318</v>
      </c>
      <c r="D7" s="498" t="s">
        <v>319</v>
      </c>
      <c r="E7" s="497">
        <v>3000</v>
      </c>
      <c r="F7" s="499" t="s">
        <v>205</v>
      </c>
      <c r="G7" s="497">
        <f>6000000*3</f>
        <v>18000000</v>
      </c>
      <c r="H7" s="500">
        <v>0.5</v>
      </c>
      <c r="I7" s="497">
        <f>G7*(1-H7)</f>
        <v>9000000</v>
      </c>
      <c r="J7" s="497" t="s">
        <v>448</v>
      </c>
      <c r="K7" s="501">
        <f>10/30</f>
        <v>0.33333333333333331</v>
      </c>
      <c r="L7" s="42">
        <f>I7*K7</f>
        <v>3000000</v>
      </c>
      <c r="M7" s="41">
        <v>0</v>
      </c>
      <c r="N7" s="42">
        <f>L7*M7/100</f>
        <v>0</v>
      </c>
      <c r="O7" s="42">
        <v>10</v>
      </c>
      <c r="P7" s="502">
        <f>IF(O7="","",(L7-N7)/O7)</f>
        <v>300000</v>
      </c>
    </row>
    <row r="8" spans="2:16" ht="20.100000000000001" customHeight="1" x14ac:dyDescent="0.15">
      <c r="B8" s="847"/>
      <c r="C8" s="503" t="s">
        <v>390</v>
      </c>
      <c r="D8" s="498" t="s">
        <v>319</v>
      </c>
      <c r="E8" s="503">
        <v>1000</v>
      </c>
      <c r="F8" s="499" t="s">
        <v>205</v>
      </c>
      <c r="G8" s="503">
        <v>3000000</v>
      </c>
      <c r="H8" s="504">
        <v>0.5</v>
      </c>
      <c r="I8" s="497">
        <f>G8*(1-H8)</f>
        <v>1500000</v>
      </c>
      <c r="J8" s="497" t="s">
        <v>440</v>
      </c>
      <c r="K8" s="501">
        <f>10/10</f>
        <v>1</v>
      </c>
      <c r="L8" s="42">
        <f>I8*K8</f>
        <v>1500000</v>
      </c>
      <c r="M8" s="504">
        <v>0</v>
      </c>
      <c r="N8" s="42">
        <f>L8*M8/100</f>
        <v>0</v>
      </c>
      <c r="O8" s="503">
        <v>10</v>
      </c>
      <c r="P8" s="502">
        <f>IF(O8="","",(L8-N8)/O8)</f>
        <v>150000</v>
      </c>
    </row>
    <row r="9" spans="2:16" ht="20.100000000000001" customHeight="1" x14ac:dyDescent="0.15">
      <c r="B9" s="847"/>
      <c r="C9" s="37" t="s">
        <v>321</v>
      </c>
      <c r="D9" s="38"/>
      <c r="E9" s="38"/>
      <c r="F9" s="39"/>
      <c r="G9" s="38">
        <f>SUM(G5:G6)</f>
        <v>5940000</v>
      </c>
      <c r="H9" s="38"/>
      <c r="I9" s="38">
        <f>SUM(I5:I6)</f>
        <v>5940000</v>
      </c>
      <c r="J9" s="38"/>
      <c r="K9" s="40"/>
      <c r="L9" s="38">
        <f>SUM(L5:L6)</f>
        <v>312631.57894736843</v>
      </c>
      <c r="M9" s="38"/>
      <c r="N9" s="38"/>
      <c r="O9" s="38"/>
      <c r="P9" s="297">
        <f>SUM(P5:P6)</f>
        <v>13026.315789473685</v>
      </c>
    </row>
    <row r="10" spans="2:16" ht="20.100000000000001" customHeight="1" x14ac:dyDescent="0.15">
      <c r="B10" s="847"/>
      <c r="C10" s="352" t="s">
        <v>322</v>
      </c>
      <c r="D10" s="353"/>
      <c r="E10" s="353"/>
      <c r="F10" s="354"/>
      <c r="G10" s="353">
        <f>SUM(G5:G7)</f>
        <v>23940000</v>
      </c>
      <c r="H10" s="353"/>
      <c r="I10" s="353">
        <f>SUM(I5:I7)</f>
        <v>14940000</v>
      </c>
      <c r="J10" s="353"/>
      <c r="K10" s="355"/>
      <c r="L10" s="353">
        <f>SUM(L5:L7)</f>
        <v>3312631.5789473685</v>
      </c>
      <c r="M10" s="353"/>
      <c r="N10" s="353"/>
      <c r="O10" s="353"/>
      <c r="P10" s="356">
        <f>SUM(P5:P7)</f>
        <v>313026.31578947371</v>
      </c>
    </row>
    <row r="11" spans="2:16" ht="20.100000000000001" customHeight="1" x14ac:dyDescent="0.15">
      <c r="B11" s="855"/>
      <c r="C11" s="352" t="s">
        <v>323</v>
      </c>
      <c r="D11" s="353"/>
      <c r="E11" s="353"/>
      <c r="F11" s="354"/>
      <c r="G11" s="353">
        <f>SUM(G5,G6,G8)</f>
        <v>8940000</v>
      </c>
      <c r="H11" s="353"/>
      <c r="I11" s="353">
        <f>SUM(I5,I6,I8)</f>
        <v>7440000</v>
      </c>
      <c r="J11" s="353"/>
      <c r="K11" s="355"/>
      <c r="L11" s="353">
        <f>SUM(L5:L6,L8)</f>
        <v>1812631.5789473685</v>
      </c>
      <c r="M11" s="353"/>
      <c r="N11" s="353"/>
      <c r="O11" s="353"/>
      <c r="P11" s="356">
        <f>SUM(P5,P6,P8)</f>
        <v>163026.31578947368</v>
      </c>
    </row>
    <row r="12" spans="2:16" ht="20.100000000000001" customHeight="1" x14ac:dyDescent="0.15">
      <c r="B12" s="846" t="s">
        <v>144</v>
      </c>
      <c r="C12" s="246" t="s">
        <v>41</v>
      </c>
      <c r="D12" s="246" t="s">
        <v>208</v>
      </c>
      <c r="E12" s="246">
        <v>1</v>
      </c>
      <c r="F12" s="34" t="s">
        <v>42</v>
      </c>
      <c r="G12" s="246">
        <v>937000</v>
      </c>
      <c r="H12" s="247">
        <v>0</v>
      </c>
      <c r="I12" s="246">
        <f>G12*(1-H12)</f>
        <v>937000</v>
      </c>
      <c r="J12" s="246" t="s">
        <v>469</v>
      </c>
      <c r="K12" s="248">
        <f>10/190</f>
        <v>5.2631578947368418E-2</v>
      </c>
      <c r="L12" s="246">
        <f>I12*K12</f>
        <v>49315.789473684206</v>
      </c>
      <c r="M12" s="41">
        <v>0</v>
      </c>
      <c r="N12" s="28">
        <f>L12*M12/100</f>
        <v>0</v>
      </c>
      <c r="O12" s="42">
        <v>7</v>
      </c>
      <c r="P12" s="118">
        <f t="shared" ref="P12:P25" si="0">IF(O12="","",(L12-N12)/O12)</f>
        <v>7045.1127819548865</v>
      </c>
    </row>
    <row r="13" spans="2:16" ht="20.100000000000001" customHeight="1" x14ac:dyDescent="0.15">
      <c r="B13" s="847"/>
      <c r="C13" s="246" t="s">
        <v>209</v>
      </c>
      <c r="D13" s="246" t="s">
        <v>320</v>
      </c>
      <c r="E13" s="246">
        <v>1</v>
      </c>
      <c r="F13" s="34" t="s">
        <v>42</v>
      </c>
      <c r="G13" s="246">
        <v>920000</v>
      </c>
      <c r="H13" s="247">
        <v>0</v>
      </c>
      <c r="I13" s="246">
        <v>920000</v>
      </c>
      <c r="J13" s="246" t="s">
        <v>469</v>
      </c>
      <c r="K13" s="248">
        <f>10/190</f>
        <v>5.2631578947368418E-2</v>
      </c>
      <c r="L13" s="246">
        <f t="shared" ref="L13:L25" si="1">I13*K13</f>
        <v>48421.052631578947</v>
      </c>
      <c r="M13" s="41">
        <v>0</v>
      </c>
      <c r="N13" s="28">
        <f>L13*M13/100</f>
        <v>0</v>
      </c>
      <c r="O13" s="28">
        <v>4</v>
      </c>
      <c r="P13" s="118">
        <f>IF(O13="","",(L13-N13)/O13)</f>
        <v>12105.263157894737</v>
      </c>
    </row>
    <row r="14" spans="2:16" ht="20.100000000000001" customHeight="1" x14ac:dyDescent="0.15">
      <c r="B14" s="847"/>
      <c r="C14" s="246"/>
      <c r="D14" s="246"/>
      <c r="E14" s="246"/>
      <c r="F14" s="34"/>
      <c r="G14" s="246"/>
      <c r="H14" s="247"/>
      <c r="I14" s="586">
        <f>G14*(1-H14)</f>
        <v>0</v>
      </c>
      <c r="J14" s="246"/>
      <c r="K14" s="248"/>
      <c r="L14" s="586">
        <f t="shared" si="1"/>
        <v>0</v>
      </c>
      <c r="M14" s="41"/>
      <c r="N14" s="587">
        <f>L14*M14/100</f>
        <v>0</v>
      </c>
      <c r="O14" s="28"/>
      <c r="P14" s="118"/>
    </row>
    <row r="15" spans="2:16" ht="20.100000000000001" customHeight="1" x14ac:dyDescent="0.15">
      <c r="B15" s="847"/>
      <c r="C15" s="246"/>
      <c r="D15" s="246"/>
      <c r="E15" s="246"/>
      <c r="F15" s="34"/>
      <c r="G15" s="246"/>
      <c r="H15" s="247"/>
      <c r="I15" s="586">
        <f>G15*(1-H15)</f>
        <v>0</v>
      </c>
      <c r="J15" s="246"/>
      <c r="K15" s="248"/>
      <c r="L15" s="586">
        <f t="shared" si="1"/>
        <v>0</v>
      </c>
      <c r="M15" s="36"/>
      <c r="N15" s="587">
        <f t="shared" ref="N15:N25" si="2">L15*M15</f>
        <v>0</v>
      </c>
      <c r="O15" s="28"/>
      <c r="P15" s="118" t="str">
        <f t="shared" si="0"/>
        <v/>
      </c>
    </row>
    <row r="16" spans="2:16" ht="20.100000000000001" customHeight="1" x14ac:dyDescent="0.15">
      <c r="B16" s="847"/>
      <c r="C16" s="246"/>
      <c r="D16" s="246"/>
      <c r="E16" s="246"/>
      <c r="F16" s="34"/>
      <c r="G16" s="246"/>
      <c r="H16" s="247"/>
      <c r="I16" s="586">
        <f t="shared" ref="I16:I30" si="3">G16*(1-H16)</f>
        <v>0</v>
      </c>
      <c r="J16" s="246"/>
      <c r="K16" s="248"/>
      <c r="L16" s="586">
        <f t="shared" si="1"/>
        <v>0</v>
      </c>
      <c r="M16" s="36"/>
      <c r="N16" s="587">
        <f>L16*M16</f>
        <v>0</v>
      </c>
      <c r="O16" s="28"/>
      <c r="P16" s="118" t="str">
        <f>IF(O16="","",(L16-N16)/O16)</f>
        <v/>
      </c>
    </row>
    <row r="17" spans="2:16" ht="20.100000000000001" customHeight="1" x14ac:dyDescent="0.15">
      <c r="B17" s="847"/>
      <c r="C17" s="246"/>
      <c r="D17" s="246"/>
      <c r="E17" s="246"/>
      <c r="F17" s="34"/>
      <c r="G17" s="246"/>
      <c r="H17" s="247"/>
      <c r="I17" s="586">
        <f t="shared" si="3"/>
        <v>0</v>
      </c>
      <c r="J17" s="246"/>
      <c r="K17" s="248"/>
      <c r="L17" s="586">
        <f t="shared" si="1"/>
        <v>0</v>
      </c>
      <c r="M17" s="36"/>
      <c r="N17" s="587">
        <f>L17*M17</f>
        <v>0</v>
      </c>
      <c r="O17" s="28"/>
      <c r="P17" s="118" t="str">
        <f>IF(O17="","",(L17-N17)/O17)</f>
        <v/>
      </c>
    </row>
    <row r="18" spans="2:16" ht="20.100000000000001" customHeight="1" x14ac:dyDescent="0.15">
      <c r="B18" s="847"/>
      <c r="C18" s="246"/>
      <c r="D18" s="246"/>
      <c r="E18" s="246"/>
      <c r="F18" s="34"/>
      <c r="G18" s="246"/>
      <c r="H18" s="247"/>
      <c r="I18" s="586">
        <f t="shared" si="3"/>
        <v>0</v>
      </c>
      <c r="J18" s="246"/>
      <c r="K18" s="248"/>
      <c r="L18" s="586">
        <f t="shared" si="1"/>
        <v>0</v>
      </c>
      <c r="M18" s="36"/>
      <c r="N18" s="587">
        <f t="shared" si="2"/>
        <v>0</v>
      </c>
      <c r="O18" s="28"/>
      <c r="P18" s="118" t="str">
        <f t="shared" si="0"/>
        <v/>
      </c>
    </row>
    <row r="19" spans="2:16" ht="20.100000000000001" customHeight="1" x14ac:dyDescent="0.15">
      <c r="B19" s="847"/>
      <c r="C19" s="246"/>
      <c r="D19" s="246"/>
      <c r="E19" s="246"/>
      <c r="F19" s="34"/>
      <c r="G19" s="246"/>
      <c r="H19" s="247"/>
      <c r="I19" s="586">
        <f t="shared" si="3"/>
        <v>0</v>
      </c>
      <c r="J19" s="246"/>
      <c r="K19" s="248"/>
      <c r="L19" s="586">
        <f t="shared" si="1"/>
        <v>0</v>
      </c>
      <c r="M19" s="36"/>
      <c r="N19" s="587">
        <f t="shared" si="2"/>
        <v>0</v>
      </c>
      <c r="O19" s="28"/>
      <c r="P19" s="118" t="str">
        <f t="shared" si="0"/>
        <v/>
      </c>
    </row>
    <row r="20" spans="2:16" ht="20.100000000000001" customHeight="1" x14ac:dyDescent="0.15">
      <c r="B20" s="847"/>
      <c r="C20" s="246"/>
      <c r="D20" s="246"/>
      <c r="E20" s="249"/>
      <c r="F20" s="34"/>
      <c r="G20" s="246"/>
      <c r="H20" s="247"/>
      <c r="I20" s="586">
        <f t="shared" si="3"/>
        <v>0</v>
      </c>
      <c r="J20" s="246"/>
      <c r="K20" s="248"/>
      <c r="L20" s="586">
        <f t="shared" si="1"/>
        <v>0</v>
      </c>
      <c r="M20" s="36"/>
      <c r="N20" s="587">
        <f t="shared" si="2"/>
        <v>0</v>
      </c>
      <c r="O20" s="28"/>
      <c r="P20" s="118" t="str">
        <f t="shared" si="0"/>
        <v/>
      </c>
    </row>
    <row r="21" spans="2:16" ht="20.100000000000001" customHeight="1" x14ac:dyDescent="0.15">
      <c r="B21" s="847"/>
      <c r="C21" s="246"/>
      <c r="D21" s="246"/>
      <c r="E21" s="246"/>
      <c r="F21" s="34"/>
      <c r="G21" s="246"/>
      <c r="H21" s="247"/>
      <c r="I21" s="586">
        <f t="shared" si="3"/>
        <v>0</v>
      </c>
      <c r="J21" s="246"/>
      <c r="K21" s="248"/>
      <c r="L21" s="586">
        <f t="shared" si="1"/>
        <v>0</v>
      </c>
      <c r="M21" s="36"/>
      <c r="N21" s="587">
        <f t="shared" si="2"/>
        <v>0</v>
      </c>
      <c r="O21" s="28"/>
      <c r="P21" s="118" t="str">
        <f t="shared" si="0"/>
        <v/>
      </c>
    </row>
    <row r="22" spans="2:16" ht="20.100000000000001" customHeight="1" x14ac:dyDescent="0.15">
      <c r="B22" s="847"/>
      <c r="C22" s="246"/>
      <c r="D22" s="246"/>
      <c r="E22" s="246"/>
      <c r="F22" s="34"/>
      <c r="G22" s="246"/>
      <c r="H22" s="247"/>
      <c r="I22" s="586">
        <f t="shared" si="3"/>
        <v>0</v>
      </c>
      <c r="J22" s="246"/>
      <c r="K22" s="248"/>
      <c r="L22" s="586">
        <f t="shared" si="1"/>
        <v>0</v>
      </c>
      <c r="M22" s="36"/>
      <c r="N22" s="587">
        <f t="shared" si="2"/>
        <v>0</v>
      </c>
      <c r="O22" s="28"/>
      <c r="P22" s="118" t="str">
        <f t="shared" si="0"/>
        <v/>
      </c>
    </row>
    <row r="23" spans="2:16" ht="20.100000000000001" customHeight="1" x14ac:dyDescent="0.15">
      <c r="B23" s="847"/>
      <c r="C23" s="246"/>
      <c r="D23" s="246"/>
      <c r="E23" s="246"/>
      <c r="F23" s="34"/>
      <c r="G23" s="246"/>
      <c r="H23" s="247"/>
      <c r="I23" s="586">
        <f t="shared" si="3"/>
        <v>0</v>
      </c>
      <c r="J23" s="246"/>
      <c r="K23" s="248"/>
      <c r="L23" s="586">
        <f t="shared" si="1"/>
        <v>0</v>
      </c>
      <c r="M23" s="36"/>
      <c r="N23" s="587">
        <f t="shared" si="2"/>
        <v>0</v>
      </c>
      <c r="O23" s="28"/>
      <c r="P23" s="118" t="str">
        <f t="shared" si="0"/>
        <v/>
      </c>
    </row>
    <row r="24" spans="2:16" ht="20.100000000000001" customHeight="1" x14ac:dyDescent="0.15">
      <c r="B24" s="847"/>
      <c r="C24" s="246"/>
      <c r="D24" s="246"/>
      <c r="E24" s="246"/>
      <c r="F24" s="34"/>
      <c r="G24" s="246"/>
      <c r="H24" s="247"/>
      <c r="I24" s="586">
        <f>G24*(1-H24)</f>
        <v>0</v>
      </c>
      <c r="J24" s="246"/>
      <c r="K24" s="248"/>
      <c r="L24" s="586">
        <f t="shared" si="1"/>
        <v>0</v>
      </c>
      <c r="M24" s="36"/>
      <c r="N24" s="587">
        <f>L24*M24</f>
        <v>0</v>
      </c>
      <c r="O24" s="28"/>
      <c r="P24" s="118" t="str">
        <f>IF(O24="","",(L24-N24)/O24)</f>
        <v/>
      </c>
    </row>
    <row r="25" spans="2:16" ht="20.100000000000001" customHeight="1" x14ac:dyDescent="0.15">
      <c r="B25" s="847"/>
      <c r="C25" s="246"/>
      <c r="D25" s="246"/>
      <c r="E25" s="246"/>
      <c r="F25" s="34"/>
      <c r="G25" s="246"/>
      <c r="H25" s="247"/>
      <c r="I25" s="586">
        <f>G25*(1-H25)</f>
        <v>0</v>
      </c>
      <c r="J25" s="246"/>
      <c r="K25" s="248"/>
      <c r="L25" s="586">
        <f t="shared" si="1"/>
        <v>0</v>
      </c>
      <c r="M25" s="36"/>
      <c r="N25" s="587">
        <f t="shared" si="2"/>
        <v>0</v>
      </c>
      <c r="O25" s="28"/>
      <c r="P25" s="118" t="str">
        <f t="shared" si="0"/>
        <v/>
      </c>
    </row>
    <row r="26" spans="2:16" ht="20.100000000000001" customHeight="1" x14ac:dyDescent="0.15">
      <c r="B26" s="848"/>
      <c r="C26" s="250" t="s">
        <v>40</v>
      </c>
      <c r="D26" s="250"/>
      <c r="E26" s="250"/>
      <c r="F26" s="251"/>
      <c r="G26" s="250">
        <f>SUM(G12:G24)</f>
        <v>1857000</v>
      </c>
      <c r="H26" s="250"/>
      <c r="I26" s="250">
        <f>SUM(I12:I24)</f>
        <v>1857000</v>
      </c>
      <c r="J26" s="250"/>
      <c r="K26" s="252"/>
      <c r="L26" s="250">
        <f>SUM(L12:L24)</f>
        <v>97736.842105263146</v>
      </c>
      <c r="M26" s="38"/>
      <c r="N26" s="38"/>
      <c r="O26" s="38"/>
      <c r="P26" s="297">
        <f>SUM(P12:P24)</f>
        <v>19150.375939849622</v>
      </c>
    </row>
    <row r="27" spans="2:16" ht="20.100000000000001" customHeight="1" x14ac:dyDescent="0.15">
      <c r="B27" s="846" t="s">
        <v>99</v>
      </c>
      <c r="C27" s="246"/>
      <c r="D27" s="246"/>
      <c r="E27" s="246"/>
      <c r="F27" s="246"/>
      <c r="G27" s="246"/>
      <c r="H27" s="253"/>
      <c r="I27" s="586">
        <f t="shared" si="3"/>
        <v>0</v>
      </c>
      <c r="J27" s="246"/>
      <c r="K27" s="248"/>
      <c r="L27" s="586">
        <f>I27*K27</f>
        <v>0</v>
      </c>
      <c r="M27" s="43"/>
      <c r="N27" s="587">
        <f>L27*M27</f>
        <v>0</v>
      </c>
      <c r="O27" s="28"/>
      <c r="P27" s="118" t="str">
        <f>IF(O27="","",(L27-N27)/O27)</f>
        <v/>
      </c>
    </row>
    <row r="28" spans="2:16" ht="20.100000000000001" customHeight="1" x14ac:dyDescent="0.15">
      <c r="B28" s="847"/>
      <c r="C28" s="246"/>
      <c r="D28" s="246"/>
      <c r="E28" s="246"/>
      <c r="F28" s="246"/>
      <c r="G28" s="246"/>
      <c r="H28" s="253"/>
      <c r="I28" s="586">
        <f t="shared" si="3"/>
        <v>0</v>
      </c>
      <c r="J28" s="246"/>
      <c r="K28" s="248"/>
      <c r="L28" s="586">
        <f>I28*K28</f>
        <v>0</v>
      </c>
      <c r="M28" s="43"/>
      <c r="N28" s="587">
        <f>L28*M28</f>
        <v>0</v>
      </c>
      <c r="O28" s="28"/>
      <c r="P28" s="118" t="str">
        <f>IF(O28="","",(L28-N28)/O28)</f>
        <v/>
      </c>
    </row>
    <row r="29" spans="2:16" ht="20.100000000000001" customHeight="1" x14ac:dyDescent="0.15">
      <c r="B29" s="847"/>
      <c r="C29" s="28"/>
      <c r="D29" s="28"/>
      <c r="E29" s="28"/>
      <c r="F29" s="28"/>
      <c r="G29" s="28"/>
      <c r="H29" s="43"/>
      <c r="I29" s="587">
        <f t="shared" si="3"/>
        <v>0</v>
      </c>
      <c r="J29" s="28"/>
      <c r="K29" s="35"/>
      <c r="L29" s="587">
        <f>I29*K29</f>
        <v>0</v>
      </c>
      <c r="M29" s="43"/>
      <c r="N29" s="587">
        <f>L29*M29</f>
        <v>0</v>
      </c>
      <c r="O29" s="28"/>
      <c r="P29" s="118" t="str">
        <f>IF(O29="","",(L29-N29)/O29)</f>
        <v/>
      </c>
    </row>
    <row r="30" spans="2:16" ht="20.100000000000001" customHeight="1" x14ac:dyDescent="0.15">
      <c r="B30" s="847"/>
      <c r="C30" s="28"/>
      <c r="D30" s="28"/>
      <c r="E30" s="28"/>
      <c r="F30" s="28"/>
      <c r="G30" s="28"/>
      <c r="H30" s="43"/>
      <c r="I30" s="587">
        <f t="shared" si="3"/>
        <v>0</v>
      </c>
      <c r="J30" s="28"/>
      <c r="K30" s="35"/>
      <c r="L30" s="587">
        <f>I30*K30</f>
        <v>0</v>
      </c>
      <c r="M30" s="43"/>
      <c r="N30" s="587">
        <f>L30*M30</f>
        <v>0</v>
      </c>
      <c r="O30" s="28"/>
      <c r="P30" s="118" t="str">
        <f>IF(O30="","",(L30-N30)/O30)</f>
        <v/>
      </c>
    </row>
    <row r="31" spans="2:16" ht="20.100000000000001" customHeight="1" x14ac:dyDescent="0.15">
      <c r="B31" s="848"/>
      <c r="C31" s="44" t="s">
        <v>40</v>
      </c>
      <c r="D31" s="38"/>
      <c r="E31" s="38"/>
      <c r="F31" s="39"/>
      <c r="G31" s="38">
        <f>SUM(G27:G30)</f>
        <v>0</v>
      </c>
      <c r="H31" s="38"/>
      <c r="I31" s="38">
        <f>SUM(I27:I30)</f>
        <v>0</v>
      </c>
      <c r="J31" s="38"/>
      <c r="K31" s="40"/>
      <c r="L31" s="38">
        <f>SUM(L27:L30)</f>
        <v>0</v>
      </c>
      <c r="M31" s="38"/>
      <c r="N31" s="38"/>
      <c r="O31" s="38"/>
      <c r="P31" s="297">
        <f>SUM(P27:P30)</f>
        <v>0</v>
      </c>
    </row>
    <row r="32" spans="2:16" ht="20.100000000000001" customHeight="1" x14ac:dyDescent="0.15">
      <c r="B32" s="358"/>
      <c r="C32" s="359" t="s">
        <v>351</v>
      </c>
      <c r="D32" s="360"/>
      <c r="E32" s="360"/>
      <c r="F32" s="361"/>
      <c r="G32" s="360">
        <f>G9+G26+G31</f>
        <v>7797000</v>
      </c>
      <c r="H32" s="360"/>
      <c r="I32" s="360">
        <f>I9+I26+I31</f>
        <v>7797000</v>
      </c>
      <c r="J32" s="360"/>
      <c r="K32" s="362"/>
      <c r="L32" s="360">
        <f>L9+L26+L31</f>
        <v>410368.42105263157</v>
      </c>
      <c r="M32" s="360"/>
      <c r="N32" s="360"/>
      <c r="O32" s="360"/>
      <c r="P32" s="363">
        <f>P9+P26</f>
        <v>32176.691729323305</v>
      </c>
    </row>
    <row r="33" spans="2:16" ht="20.100000000000001" customHeight="1" x14ac:dyDescent="0.15">
      <c r="B33" s="364"/>
      <c r="C33" s="359" t="s">
        <v>353</v>
      </c>
      <c r="D33" s="365"/>
      <c r="E33" s="365"/>
      <c r="F33" s="366"/>
      <c r="G33" s="365"/>
      <c r="H33" s="365"/>
      <c r="I33" s="365"/>
      <c r="J33" s="365"/>
      <c r="K33" s="367"/>
      <c r="L33" s="365"/>
      <c r="M33" s="365"/>
      <c r="N33" s="365"/>
      <c r="O33" s="365"/>
      <c r="P33" s="363">
        <f>P10+P26+P31</f>
        <v>332176.69172932336</v>
      </c>
    </row>
    <row r="34" spans="2:16" ht="20.100000000000001" customHeight="1" thickBot="1" x14ac:dyDescent="0.2">
      <c r="B34" s="292"/>
      <c r="C34" s="357" t="s">
        <v>352</v>
      </c>
      <c r="D34" s="45"/>
      <c r="E34" s="45"/>
      <c r="F34" s="46"/>
      <c r="G34" s="45">
        <f>G10+G27+G32</f>
        <v>31737000</v>
      </c>
      <c r="H34" s="45"/>
      <c r="I34" s="45">
        <f>I10+I27+I32</f>
        <v>22737000</v>
      </c>
      <c r="J34" s="45"/>
      <c r="K34" s="47"/>
      <c r="L34" s="45">
        <f>L10+L27+L32</f>
        <v>3723000</v>
      </c>
      <c r="M34" s="45"/>
      <c r="N34" s="45"/>
      <c r="O34" s="45"/>
      <c r="P34" s="298">
        <f>P11+P26+P31</f>
        <v>182176.6917293233</v>
      </c>
    </row>
    <row r="35" spans="2:16" ht="11.25" customHeight="1" x14ac:dyDescent="0.15"/>
  </sheetData>
  <mergeCells count="9">
    <mergeCell ref="J3:J4"/>
    <mergeCell ref="B27:B31"/>
    <mergeCell ref="B12:B26"/>
    <mergeCell ref="F2:G2"/>
    <mergeCell ref="B3:B4"/>
    <mergeCell ref="C3:C4"/>
    <mergeCell ref="D3:D4"/>
    <mergeCell ref="E3:F3"/>
    <mergeCell ref="B5:B11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>
      <selection activeCell="S35" sqref="S35"/>
    </sheetView>
  </sheetViews>
  <sheetFormatPr defaultColWidth="10.875" defaultRowHeight="13.5" x14ac:dyDescent="0.15"/>
  <cols>
    <col min="1" max="1" width="1.625" style="78" customWidth="1"/>
    <col min="2" max="2" width="5.875" style="78" customWidth="1"/>
    <col min="3" max="3" width="10.625" style="78" customWidth="1"/>
    <col min="4" max="4" width="12.375" style="78" customWidth="1"/>
    <col min="5" max="5" width="14.625" style="78" customWidth="1"/>
    <col min="6" max="7" width="15.875" style="78" customWidth="1"/>
    <col min="8" max="8" width="10.875" style="78"/>
    <col min="9" max="9" width="11.375" style="78" bestFit="1" customWidth="1"/>
    <col min="10" max="10" width="13.375" style="78" customWidth="1"/>
    <col min="11" max="11" width="7.125" style="78" customWidth="1"/>
    <col min="12" max="12" width="15.375" style="78" customWidth="1"/>
    <col min="13" max="13" width="9.375" style="78" bestFit="1" customWidth="1"/>
    <col min="14" max="14" width="10.875" style="78"/>
    <col min="15" max="15" width="7.25" style="78" customWidth="1"/>
    <col min="16" max="16" width="9.625" style="78" customWidth="1"/>
    <col min="17" max="17" width="10.875" style="78" customWidth="1"/>
    <col min="18" max="18" width="7.5" style="78" customWidth="1"/>
    <col min="19" max="19" width="3.75" style="78" customWidth="1"/>
    <col min="20" max="16384" width="10.875" style="78"/>
  </cols>
  <sheetData>
    <row r="1" spans="2:19" s="79" customFormat="1" ht="9.9499999999999993" customHeight="1" x14ac:dyDescent="0.15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s="79" customFormat="1" ht="24.95" customHeight="1" thickBot="1" x14ac:dyDescent="0.2">
      <c r="B2" s="3" t="s">
        <v>350</v>
      </c>
      <c r="H2" s="80" t="s">
        <v>189</v>
      </c>
      <c r="I2" s="3" t="s">
        <v>349</v>
      </c>
      <c r="K2" s="80" t="s">
        <v>190</v>
      </c>
      <c r="L2" s="3" t="s">
        <v>396</v>
      </c>
      <c r="N2" s="78"/>
      <c r="O2" s="78"/>
      <c r="Q2" s="4"/>
      <c r="R2" s="4"/>
    </row>
    <row r="3" spans="2:19" s="79" customFormat="1" ht="18" customHeight="1" x14ac:dyDescent="0.15">
      <c r="B3" s="876" t="s">
        <v>17</v>
      </c>
      <c r="C3" s="877"/>
      <c r="D3" s="877"/>
      <c r="E3" s="878"/>
      <c r="F3" s="110" t="s">
        <v>18</v>
      </c>
      <c r="G3" s="82"/>
      <c r="H3" s="83" t="s">
        <v>19</v>
      </c>
      <c r="I3" s="81"/>
      <c r="J3" s="567"/>
      <c r="K3" s="879" t="s">
        <v>159</v>
      </c>
      <c r="L3" s="880"/>
      <c r="M3" s="880"/>
      <c r="N3" s="880"/>
      <c r="O3" s="880"/>
      <c r="P3" s="880"/>
      <c r="Q3" s="880"/>
      <c r="R3" s="880"/>
      <c r="S3" s="881"/>
    </row>
    <row r="4" spans="2:19" s="79" customFormat="1" ht="18" customHeight="1" x14ac:dyDescent="0.15">
      <c r="B4" s="874" t="s">
        <v>20</v>
      </c>
      <c r="C4" s="875"/>
      <c r="D4" s="172" t="s">
        <v>154</v>
      </c>
      <c r="E4" s="181"/>
      <c r="F4" s="175">
        <f>R11</f>
        <v>1045440</v>
      </c>
      <c r="G4" s="172" t="s">
        <v>145</v>
      </c>
      <c r="H4" s="93"/>
      <c r="I4" s="93"/>
      <c r="J4" s="267"/>
      <c r="K4" s="544" t="s">
        <v>217</v>
      </c>
      <c r="L4" s="545" t="s">
        <v>218</v>
      </c>
      <c r="M4" s="546" t="s">
        <v>21</v>
      </c>
      <c r="N4" s="546" t="s">
        <v>20</v>
      </c>
      <c r="O4" s="562" t="s">
        <v>217</v>
      </c>
      <c r="P4" s="562" t="s">
        <v>219</v>
      </c>
      <c r="Q4" s="563" t="s">
        <v>21</v>
      </c>
      <c r="R4" s="886" t="s">
        <v>20</v>
      </c>
      <c r="S4" s="887"/>
    </row>
    <row r="5" spans="2:19" s="79" customFormat="1" ht="18" customHeight="1" x14ac:dyDescent="0.15">
      <c r="B5" s="874"/>
      <c r="C5" s="875"/>
      <c r="D5" s="172" t="s">
        <v>66</v>
      </c>
      <c r="E5" s="181"/>
      <c r="F5" s="175">
        <v>0</v>
      </c>
      <c r="G5" s="150"/>
      <c r="H5" s="182"/>
      <c r="I5" s="182"/>
      <c r="J5" s="163"/>
      <c r="K5" s="547">
        <v>5</v>
      </c>
      <c r="L5" s="450">
        <v>250</v>
      </c>
      <c r="M5" s="450">
        <f>'９　わけぎ単価算出基礎'!G12</f>
        <v>607.79999999999995</v>
      </c>
      <c r="N5" s="450">
        <f>L5*M5</f>
        <v>151950</v>
      </c>
      <c r="O5" s="560"/>
      <c r="P5" s="560"/>
      <c r="Q5" s="560"/>
      <c r="R5" s="884"/>
      <c r="S5" s="885"/>
    </row>
    <row r="6" spans="2:19" s="79" customFormat="1" ht="18" customHeight="1" x14ac:dyDescent="0.15">
      <c r="B6" s="862" t="s">
        <v>157</v>
      </c>
      <c r="C6" s="865" t="s">
        <v>242</v>
      </c>
      <c r="D6" s="175" t="s">
        <v>44</v>
      </c>
      <c r="E6" s="183"/>
      <c r="F6" s="175">
        <f>+P13</f>
        <v>37899.209060265624</v>
      </c>
      <c r="G6" s="150" t="s">
        <v>146</v>
      </c>
      <c r="H6" s="182"/>
      <c r="I6" s="182"/>
      <c r="J6" s="163"/>
      <c r="K6" s="547">
        <v>6</v>
      </c>
      <c r="L6" s="450">
        <v>700</v>
      </c>
      <c r="M6" s="450">
        <f>'９　わけぎ単価算出基礎'!H12</f>
        <v>783.6</v>
      </c>
      <c r="N6" s="450">
        <f>L6*M6</f>
        <v>548520</v>
      </c>
      <c r="O6" s="566"/>
      <c r="P6" s="566"/>
      <c r="Q6" s="566"/>
      <c r="R6" s="882"/>
      <c r="S6" s="883"/>
    </row>
    <row r="7" spans="2:19" s="79" customFormat="1" ht="18" customHeight="1" x14ac:dyDescent="0.15">
      <c r="B7" s="863"/>
      <c r="C7" s="866"/>
      <c r="D7" s="175" t="s">
        <v>45</v>
      </c>
      <c r="E7" s="183"/>
      <c r="F7" s="175">
        <f>P22</f>
        <v>34858</v>
      </c>
      <c r="G7" s="172" t="s">
        <v>485</v>
      </c>
      <c r="H7" s="468"/>
      <c r="I7" s="468"/>
      <c r="J7" s="267"/>
      <c r="K7" s="547">
        <v>7</v>
      </c>
      <c r="L7" s="450">
        <v>450</v>
      </c>
      <c r="M7" s="450">
        <f>'９　わけぎ単価算出基礎'!I12</f>
        <v>766.6</v>
      </c>
      <c r="N7" s="553">
        <f>L7*M7</f>
        <v>344970</v>
      </c>
      <c r="O7" s="566"/>
      <c r="P7" s="566"/>
      <c r="Q7" s="566"/>
      <c r="R7" s="882"/>
      <c r="S7" s="883"/>
    </row>
    <row r="8" spans="2:19" s="79" customFormat="1" ht="18" customHeight="1" x14ac:dyDescent="0.15">
      <c r="B8" s="863"/>
      <c r="C8" s="866"/>
      <c r="D8" s="175" t="s">
        <v>46</v>
      </c>
      <c r="E8" s="183"/>
      <c r="F8" s="175">
        <f>P28</f>
        <v>61666.9</v>
      </c>
      <c r="G8" s="152" t="s">
        <v>486</v>
      </c>
      <c r="H8" s="163"/>
      <c r="I8" s="163"/>
      <c r="J8" s="163"/>
      <c r="K8" s="547"/>
      <c r="L8" s="177"/>
      <c r="M8" s="177"/>
      <c r="N8" s="177"/>
      <c r="O8" s="566"/>
      <c r="P8" s="566"/>
      <c r="Q8" s="566"/>
      <c r="R8" s="882"/>
      <c r="S8" s="883"/>
    </row>
    <row r="9" spans="2:19" s="79" customFormat="1" ht="18" customHeight="1" x14ac:dyDescent="0.15">
      <c r="B9" s="863"/>
      <c r="C9" s="866"/>
      <c r="D9" s="175" t="s">
        <v>67</v>
      </c>
      <c r="E9" s="183"/>
      <c r="F9" s="175">
        <f>P37</f>
        <v>2994.0625</v>
      </c>
      <c r="G9" s="152" t="s">
        <v>487</v>
      </c>
      <c r="H9" s="163"/>
      <c r="I9" s="163"/>
      <c r="J9" s="163"/>
      <c r="K9" s="568"/>
      <c r="L9" s="560"/>
      <c r="M9" s="560"/>
      <c r="N9" s="561"/>
      <c r="O9" s="566"/>
      <c r="P9" s="566"/>
      <c r="Q9" s="566"/>
      <c r="R9" s="882"/>
      <c r="S9" s="883"/>
    </row>
    <row r="10" spans="2:19" s="79" customFormat="1" ht="18" customHeight="1" x14ac:dyDescent="0.15">
      <c r="B10" s="863"/>
      <c r="C10" s="866"/>
      <c r="D10" s="175" t="s">
        <v>47</v>
      </c>
      <c r="E10" s="183"/>
      <c r="F10" s="175">
        <f>'８　算出基礎'!V20</f>
        <v>0</v>
      </c>
      <c r="G10" s="911"/>
      <c r="H10" s="912"/>
      <c r="I10" s="912"/>
      <c r="J10" s="913"/>
      <c r="K10" s="569"/>
      <c r="L10" s="560"/>
      <c r="M10" s="560"/>
      <c r="N10" s="561"/>
      <c r="O10" s="566"/>
      <c r="P10" s="566"/>
      <c r="Q10" s="566"/>
      <c r="R10" s="882"/>
      <c r="S10" s="883"/>
    </row>
    <row r="11" spans="2:19" s="79" customFormat="1" ht="18" customHeight="1" thickBot="1" x14ac:dyDescent="0.2">
      <c r="B11" s="863"/>
      <c r="C11" s="866"/>
      <c r="D11" s="175" t="s">
        <v>4</v>
      </c>
      <c r="E11" s="183"/>
      <c r="F11" s="175">
        <f>'８　算出基礎'!V32</f>
        <v>7157.894736842105</v>
      </c>
      <c r="G11" s="911"/>
      <c r="H11" s="912"/>
      <c r="I11" s="912"/>
      <c r="J11" s="913"/>
      <c r="K11" s="549"/>
      <c r="L11" s="85"/>
      <c r="M11" s="85"/>
      <c r="N11" s="588">
        <f t="shared" ref="N11" si="0">L11*M11</f>
        <v>0</v>
      </c>
      <c r="O11" s="86" t="s">
        <v>22</v>
      </c>
      <c r="P11" s="564">
        <f>SUM(L5:L11,P5:P10)</f>
        <v>1400</v>
      </c>
      <c r="Q11" s="565">
        <f>R11/P11</f>
        <v>746.74285714285713</v>
      </c>
      <c r="R11" s="900">
        <f>SUM(N5:N11,R5:S10)</f>
        <v>1045440</v>
      </c>
      <c r="S11" s="901"/>
    </row>
    <row r="12" spans="2:19" s="79" customFormat="1" ht="18" customHeight="1" thickTop="1" x14ac:dyDescent="0.15">
      <c r="B12" s="863"/>
      <c r="C12" s="866"/>
      <c r="D12" s="175" t="s">
        <v>5</v>
      </c>
      <c r="E12" s="183"/>
      <c r="F12" s="175">
        <f>14*1800*P11/1000</f>
        <v>35280</v>
      </c>
      <c r="G12" s="165" t="s">
        <v>462</v>
      </c>
      <c r="H12" s="163"/>
      <c r="I12" s="163"/>
      <c r="J12" s="163"/>
      <c r="K12" s="916" t="s">
        <v>158</v>
      </c>
      <c r="L12" s="174" t="s">
        <v>119</v>
      </c>
      <c r="M12" s="538" t="s">
        <v>7</v>
      </c>
      <c r="N12" s="261" t="s">
        <v>222</v>
      </c>
      <c r="O12" s="537" t="s">
        <v>21</v>
      </c>
      <c r="P12" s="537" t="s">
        <v>24</v>
      </c>
      <c r="Q12" s="902" t="s">
        <v>25</v>
      </c>
      <c r="R12" s="903"/>
      <c r="S12" s="904"/>
    </row>
    <row r="13" spans="2:19" s="79" customFormat="1" ht="18" customHeight="1" x14ac:dyDescent="0.15">
      <c r="B13" s="863"/>
      <c r="C13" s="866"/>
      <c r="D13" s="871" t="s">
        <v>48</v>
      </c>
      <c r="E13" s="185" t="s">
        <v>143</v>
      </c>
      <c r="F13" s="175">
        <f>'６　固定資本装備と減価償却費'!L9*'７－１　初夏取り部門収支'!H13</f>
        <v>3126.3157894736842</v>
      </c>
      <c r="G13" s="589" t="s">
        <v>147</v>
      </c>
      <c r="H13" s="590">
        <v>0.01</v>
      </c>
      <c r="I13" s="914" t="s">
        <v>149</v>
      </c>
      <c r="J13" s="915"/>
      <c r="K13" s="917"/>
      <c r="L13" s="551" t="s">
        <v>293</v>
      </c>
      <c r="M13" s="552" t="s">
        <v>295</v>
      </c>
      <c r="N13" s="113">
        <v>200</v>
      </c>
      <c r="O13" s="113">
        <f>'７－６　種球生産費'!F23</f>
        <v>189.49604530132811</v>
      </c>
      <c r="P13" s="113">
        <f>N13*O13</f>
        <v>37899.209060265624</v>
      </c>
      <c r="Q13" s="894" t="s">
        <v>294</v>
      </c>
      <c r="R13" s="895"/>
      <c r="S13" s="896"/>
    </row>
    <row r="14" spans="2:19" s="79" customFormat="1" ht="18" customHeight="1" x14ac:dyDescent="0.15">
      <c r="B14" s="863"/>
      <c r="C14" s="866"/>
      <c r="D14" s="872"/>
      <c r="E14" s="185" t="s">
        <v>144</v>
      </c>
      <c r="F14" s="175">
        <f>'６　固定資本装備と減価償却費'!L26*'７－１　初夏取り部門収支'!H14</f>
        <v>4886.8421052631575</v>
      </c>
      <c r="G14" s="589" t="s">
        <v>147</v>
      </c>
      <c r="H14" s="590">
        <v>0.05</v>
      </c>
      <c r="I14" s="914" t="s">
        <v>149</v>
      </c>
      <c r="J14" s="915"/>
      <c r="K14" s="917"/>
      <c r="L14" s="553"/>
      <c r="M14" s="554"/>
      <c r="N14" s="113"/>
      <c r="O14" s="113"/>
      <c r="P14" s="113"/>
      <c r="Q14" s="894"/>
      <c r="R14" s="895"/>
      <c r="S14" s="896"/>
    </row>
    <row r="15" spans="2:19" s="79" customFormat="1" ht="18" customHeight="1" thickBot="1" x14ac:dyDescent="0.2">
      <c r="B15" s="863"/>
      <c r="C15" s="866"/>
      <c r="D15" s="871" t="s">
        <v>68</v>
      </c>
      <c r="E15" s="185" t="s">
        <v>143</v>
      </c>
      <c r="F15" s="175">
        <f>'６　固定資本装備と減価償却費'!P9</f>
        <v>13026.315789473685</v>
      </c>
      <c r="G15" s="152" t="s">
        <v>149</v>
      </c>
      <c r="H15" s="163"/>
      <c r="I15" s="163"/>
      <c r="J15" s="163"/>
      <c r="K15" s="917"/>
      <c r="L15" s="92" t="s">
        <v>26</v>
      </c>
      <c r="M15" s="91"/>
      <c r="N15" s="92"/>
      <c r="O15" s="92"/>
      <c r="P15" s="92">
        <f>SUM(P13:P14)</f>
        <v>37899.209060265624</v>
      </c>
      <c r="Q15" s="897"/>
      <c r="R15" s="898"/>
      <c r="S15" s="899"/>
    </row>
    <row r="16" spans="2:19" s="79" customFormat="1" ht="18" customHeight="1" thickTop="1" x14ac:dyDescent="0.15">
      <c r="B16" s="863"/>
      <c r="C16" s="866"/>
      <c r="D16" s="873"/>
      <c r="E16" s="185" t="s">
        <v>144</v>
      </c>
      <c r="F16" s="175">
        <f>'６　固定資本装備と減価償却費'!P26</f>
        <v>19150.375939849622</v>
      </c>
      <c r="G16" s="152" t="s">
        <v>149</v>
      </c>
      <c r="H16" s="163"/>
      <c r="I16" s="163"/>
      <c r="J16" s="163"/>
      <c r="K16" s="917"/>
      <c r="L16" s="169" t="s">
        <v>120</v>
      </c>
      <c r="M16" s="170" t="s">
        <v>7</v>
      </c>
      <c r="N16" s="262" t="s">
        <v>222</v>
      </c>
      <c r="O16" s="536" t="s">
        <v>21</v>
      </c>
      <c r="P16" s="171" t="s">
        <v>24</v>
      </c>
      <c r="Q16" s="891" t="s">
        <v>25</v>
      </c>
      <c r="R16" s="892"/>
      <c r="S16" s="893"/>
    </row>
    <row r="17" spans="1:19" s="79" customFormat="1" ht="18" customHeight="1" x14ac:dyDescent="0.15">
      <c r="B17" s="863"/>
      <c r="C17" s="866"/>
      <c r="D17" s="872"/>
      <c r="E17" s="175" t="s">
        <v>49</v>
      </c>
      <c r="F17" s="175">
        <f>'６　固定資本装備と減価償却費'!P31</f>
        <v>0</v>
      </c>
      <c r="G17" s="152" t="s">
        <v>149</v>
      </c>
      <c r="H17" s="163"/>
      <c r="I17" s="163"/>
      <c r="J17" s="163"/>
      <c r="K17" s="917"/>
      <c r="L17" s="221" t="s">
        <v>296</v>
      </c>
      <c r="M17" s="554" t="s">
        <v>297</v>
      </c>
      <c r="N17" s="152">
        <v>2</v>
      </c>
      <c r="O17" s="165">
        <v>3000</v>
      </c>
      <c r="P17" s="165">
        <f>N17*O17</f>
        <v>6000</v>
      </c>
      <c r="Q17" s="888" t="s">
        <v>338</v>
      </c>
      <c r="R17" s="889"/>
      <c r="S17" s="890"/>
    </row>
    <row r="18" spans="1:19" s="79" customFormat="1" ht="18" customHeight="1" x14ac:dyDescent="0.15">
      <c r="A18" s="78"/>
      <c r="B18" s="863"/>
      <c r="C18" s="866"/>
      <c r="D18" s="175" t="s">
        <v>50</v>
      </c>
      <c r="E18" s="183"/>
      <c r="F18" s="450">
        <v>0</v>
      </c>
      <c r="G18" s="152"/>
      <c r="H18" s="163"/>
      <c r="I18" s="461"/>
      <c r="J18" s="163"/>
      <c r="K18" s="917"/>
      <c r="L18" s="221" t="s">
        <v>298</v>
      </c>
      <c r="M18" s="554" t="s">
        <v>299</v>
      </c>
      <c r="N18" s="152">
        <v>5</v>
      </c>
      <c r="O18" s="165">
        <v>357</v>
      </c>
      <c r="P18" s="165">
        <f>N18*O18</f>
        <v>1785</v>
      </c>
      <c r="Q18" s="888" t="s">
        <v>338</v>
      </c>
      <c r="R18" s="889"/>
      <c r="S18" s="890"/>
    </row>
    <row r="19" spans="1:19" s="79" customFormat="1" ht="18" customHeight="1" x14ac:dyDescent="0.15">
      <c r="A19" s="78"/>
      <c r="B19" s="863"/>
      <c r="C19" s="866"/>
      <c r="D19" s="175" t="s">
        <v>123</v>
      </c>
      <c r="E19" s="183"/>
      <c r="F19" s="175">
        <f>SUM(F6:F18)/99</f>
        <v>2222.6860194057358</v>
      </c>
      <c r="G19" s="186" t="s">
        <v>160</v>
      </c>
      <c r="H19" s="196">
        <v>0.01</v>
      </c>
      <c r="I19" s="468"/>
      <c r="J19" s="539"/>
      <c r="K19" s="917"/>
      <c r="L19" s="152" t="s">
        <v>300</v>
      </c>
      <c r="M19" s="163" t="s">
        <v>299</v>
      </c>
      <c r="N19" s="152">
        <v>2</v>
      </c>
      <c r="O19" s="165">
        <v>1782</v>
      </c>
      <c r="P19" s="165">
        <f>N19*O19</f>
        <v>3564</v>
      </c>
      <c r="Q19" s="888"/>
      <c r="R19" s="889"/>
      <c r="S19" s="890"/>
    </row>
    <row r="20" spans="1:19" s="79" customFormat="1" ht="18" customHeight="1" x14ac:dyDescent="0.15">
      <c r="A20" s="78"/>
      <c r="B20" s="863"/>
      <c r="C20" s="867"/>
      <c r="D20" s="860" t="s">
        <v>153</v>
      </c>
      <c r="E20" s="861"/>
      <c r="F20" s="111">
        <f>SUM(F6:F19)</f>
        <v>222268.60194057357</v>
      </c>
      <c r="G20" s="165"/>
      <c r="H20" s="468"/>
      <c r="I20" s="468"/>
      <c r="J20" s="267"/>
      <c r="K20" s="917"/>
      <c r="L20" s="152" t="s">
        <v>301</v>
      </c>
      <c r="M20" s="163" t="s">
        <v>299</v>
      </c>
      <c r="N20" s="152">
        <v>5</v>
      </c>
      <c r="O20" s="165">
        <v>2612</v>
      </c>
      <c r="P20" s="165">
        <f>N20*O20</f>
        <v>13060</v>
      </c>
      <c r="Q20" s="888"/>
      <c r="R20" s="889"/>
      <c r="S20" s="890"/>
    </row>
    <row r="21" spans="1:19" s="79" customFormat="1" ht="18" customHeight="1" x14ac:dyDescent="0.15">
      <c r="A21" s="78"/>
      <c r="B21" s="863"/>
      <c r="C21" s="868" t="s">
        <v>148</v>
      </c>
      <c r="D21" s="856" t="s">
        <v>51</v>
      </c>
      <c r="E21" s="18" t="s">
        <v>1</v>
      </c>
      <c r="F21" s="84">
        <f>700*105+700*36</f>
        <v>98700</v>
      </c>
      <c r="G21" s="172" t="s">
        <v>444</v>
      </c>
      <c r="H21" s="163"/>
      <c r="I21" s="89"/>
      <c r="J21" s="163"/>
      <c r="K21" s="917"/>
      <c r="L21" s="152" t="s">
        <v>302</v>
      </c>
      <c r="M21" s="163" t="s">
        <v>299</v>
      </c>
      <c r="N21" s="346">
        <v>4.5</v>
      </c>
      <c r="O21" s="165">
        <v>2322</v>
      </c>
      <c r="P21" s="165">
        <f>N21*O21</f>
        <v>10449</v>
      </c>
      <c r="Q21" s="888"/>
      <c r="R21" s="889"/>
      <c r="S21" s="890"/>
    </row>
    <row r="22" spans="1:19" s="79" customFormat="1" ht="18" customHeight="1" thickBot="1" x14ac:dyDescent="0.2">
      <c r="A22" s="78"/>
      <c r="B22" s="863"/>
      <c r="C22" s="869"/>
      <c r="D22" s="775"/>
      <c r="E22" s="18" t="s">
        <v>2</v>
      </c>
      <c r="F22" s="112">
        <f>P11*53</f>
        <v>74200</v>
      </c>
      <c r="G22" s="172" t="s">
        <v>343</v>
      </c>
      <c r="H22" s="187"/>
      <c r="I22" s="187"/>
      <c r="J22" s="540"/>
      <c r="K22" s="917"/>
      <c r="L22" s="92" t="s">
        <v>26</v>
      </c>
      <c r="M22" s="91"/>
      <c r="N22" s="92"/>
      <c r="O22" s="92"/>
      <c r="P22" s="92">
        <f>SUM(P17:P21)</f>
        <v>34858</v>
      </c>
      <c r="Q22" s="897"/>
      <c r="R22" s="898"/>
      <c r="S22" s="899"/>
    </row>
    <row r="23" spans="1:19" s="79" customFormat="1" ht="18" customHeight="1" thickTop="1" x14ac:dyDescent="0.15">
      <c r="A23" s="78"/>
      <c r="B23" s="863"/>
      <c r="C23" s="869"/>
      <c r="D23" s="857"/>
      <c r="E23" s="18" t="s">
        <v>6</v>
      </c>
      <c r="F23" s="84">
        <f>R11*0.126</f>
        <v>131725.44</v>
      </c>
      <c r="G23" s="172" t="s">
        <v>344</v>
      </c>
      <c r="H23" s="468"/>
      <c r="I23" s="187"/>
      <c r="J23" s="267"/>
      <c r="K23" s="917"/>
      <c r="L23" s="152" t="s">
        <v>121</v>
      </c>
      <c r="M23" s="163"/>
      <c r="N23" s="164" t="s">
        <v>23</v>
      </c>
      <c r="O23" s="164" t="s">
        <v>21</v>
      </c>
      <c r="P23" s="164" t="s">
        <v>24</v>
      </c>
      <c r="Q23" s="891" t="s">
        <v>25</v>
      </c>
      <c r="R23" s="892"/>
      <c r="S23" s="893"/>
    </row>
    <row r="24" spans="1:19" s="79" customFormat="1" ht="18" customHeight="1" x14ac:dyDescent="0.15">
      <c r="A24" s="78"/>
      <c r="B24" s="863"/>
      <c r="C24" s="869"/>
      <c r="D24" s="18" t="s">
        <v>225</v>
      </c>
      <c r="E24" s="25"/>
      <c r="F24" s="112">
        <v>0</v>
      </c>
      <c r="G24" s="172"/>
      <c r="H24" s="190"/>
      <c r="I24" s="191"/>
      <c r="J24" s="541"/>
      <c r="K24" s="917"/>
      <c r="L24" s="165" t="s">
        <v>27</v>
      </c>
      <c r="M24" s="163"/>
      <c r="N24" s="152" t="s">
        <v>340</v>
      </c>
      <c r="O24" s="165"/>
      <c r="P24" s="165">
        <f>'８　算出基礎'!G38</f>
        <v>11541.900000000001</v>
      </c>
      <c r="Q24" s="888"/>
      <c r="R24" s="889"/>
      <c r="S24" s="890"/>
    </row>
    <row r="25" spans="1:19" s="79" customFormat="1" ht="18" customHeight="1" x14ac:dyDescent="0.15">
      <c r="A25" s="78"/>
      <c r="B25" s="863"/>
      <c r="C25" s="869"/>
      <c r="D25" s="18" t="s">
        <v>69</v>
      </c>
      <c r="E25" s="25"/>
      <c r="F25" s="112">
        <v>0</v>
      </c>
      <c r="G25" s="172"/>
      <c r="H25" s="192"/>
      <c r="I25" s="193"/>
      <c r="J25" s="192"/>
      <c r="K25" s="917"/>
      <c r="L25" s="165" t="s">
        <v>28</v>
      </c>
      <c r="M25" s="163"/>
      <c r="N25" s="152" t="s">
        <v>340</v>
      </c>
      <c r="O25" s="165"/>
      <c r="P25" s="165">
        <f>'８　算出基礎'!G49</f>
        <v>12467.800000000001</v>
      </c>
      <c r="Q25" s="888"/>
      <c r="R25" s="889"/>
      <c r="S25" s="890"/>
    </row>
    <row r="26" spans="1:19" s="79" customFormat="1" ht="18" customHeight="1" x14ac:dyDescent="0.15">
      <c r="A26" s="78"/>
      <c r="B26" s="863"/>
      <c r="C26" s="869"/>
      <c r="D26" s="18" t="s">
        <v>90</v>
      </c>
      <c r="E26" s="19"/>
      <c r="F26" s="195">
        <f>'８　算出基礎'!V56</f>
        <v>4617.5438596491231</v>
      </c>
      <c r="G26" s="221"/>
      <c r="H26" s="219"/>
      <c r="I26" s="219"/>
      <c r="J26" s="219"/>
      <c r="K26" s="917"/>
      <c r="L26" s="165" t="s">
        <v>339</v>
      </c>
      <c r="M26" s="163"/>
      <c r="N26" s="152" t="s">
        <v>341</v>
      </c>
      <c r="O26" s="165"/>
      <c r="P26" s="165">
        <f>'８　算出基礎'!G53</f>
        <v>37415</v>
      </c>
      <c r="Q26" s="888" t="s">
        <v>338</v>
      </c>
      <c r="R26" s="889"/>
      <c r="S26" s="890"/>
    </row>
    <row r="27" spans="1:19" s="79" customFormat="1" ht="18" customHeight="1" x14ac:dyDescent="0.15">
      <c r="A27" s="78"/>
      <c r="B27" s="863"/>
      <c r="C27" s="869"/>
      <c r="D27" s="26" t="s">
        <v>70</v>
      </c>
      <c r="E27" s="27"/>
      <c r="F27" s="195">
        <v>800</v>
      </c>
      <c r="G27" s="152" t="s">
        <v>345</v>
      </c>
      <c r="H27" s="192"/>
      <c r="I27" s="193"/>
      <c r="J27" s="541"/>
      <c r="K27" s="917"/>
      <c r="L27" s="165" t="s">
        <v>101</v>
      </c>
      <c r="M27" s="163"/>
      <c r="N27" s="152" t="s">
        <v>341</v>
      </c>
      <c r="O27" s="165"/>
      <c r="P27" s="165">
        <f>'８　算出基礎'!G57</f>
        <v>242.20000000000002</v>
      </c>
      <c r="Q27" s="888"/>
      <c r="R27" s="889"/>
      <c r="S27" s="890"/>
    </row>
    <row r="28" spans="1:19" s="79" customFormat="1" ht="18" customHeight="1" thickBot="1" x14ac:dyDescent="0.2">
      <c r="A28" s="78"/>
      <c r="B28" s="863"/>
      <c r="C28" s="869"/>
      <c r="D28" s="18" t="s">
        <v>52</v>
      </c>
      <c r="E28" s="19"/>
      <c r="F28" s="112">
        <f>'８　算出基礎'!N57</f>
        <v>2148.3157894736842</v>
      </c>
      <c r="G28" s="221"/>
      <c r="H28" s="219"/>
      <c r="I28" s="219"/>
      <c r="J28" s="219"/>
      <c r="K28" s="917"/>
      <c r="L28" s="92" t="s">
        <v>26</v>
      </c>
      <c r="M28" s="91"/>
      <c r="N28" s="92"/>
      <c r="O28" s="92"/>
      <c r="P28" s="92">
        <f>SUM(P24:P27)</f>
        <v>61666.9</v>
      </c>
      <c r="Q28" s="897"/>
      <c r="R28" s="898"/>
      <c r="S28" s="899"/>
    </row>
    <row r="29" spans="1:19" s="79" customFormat="1" ht="18" customHeight="1" thickTop="1" x14ac:dyDescent="0.15">
      <c r="A29" s="78"/>
      <c r="B29" s="863"/>
      <c r="C29" s="869"/>
      <c r="D29" s="18" t="s">
        <v>226</v>
      </c>
      <c r="E29" s="25"/>
      <c r="F29" s="112">
        <f>SUM(F21:F28)/99</f>
        <v>3153.4474712032606</v>
      </c>
      <c r="G29" s="288" t="s">
        <v>243</v>
      </c>
      <c r="H29" s="196">
        <v>0.01</v>
      </c>
      <c r="I29" s="162"/>
      <c r="J29" s="542"/>
      <c r="K29" s="917"/>
      <c r="L29" s="152" t="s">
        <v>122</v>
      </c>
      <c r="M29" s="163"/>
      <c r="N29" s="164" t="s">
        <v>23</v>
      </c>
      <c r="O29" s="164" t="s">
        <v>21</v>
      </c>
      <c r="P29" s="164" t="s">
        <v>24</v>
      </c>
      <c r="Q29" s="891" t="s">
        <v>25</v>
      </c>
      <c r="R29" s="892"/>
      <c r="S29" s="893"/>
    </row>
    <row r="30" spans="1:19" s="79" customFormat="1" ht="18" customHeight="1" thickBot="1" x14ac:dyDescent="0.2">
      <c r="A30" s="78"/>
      <c r="B30" s="864"/>
      <c r="C30" s="870"/>
      <c r="D30" s="858" t="s">
        <v>152</v>
      </c>
      <c r="E30" s="859"/>
      <c r="F30" s="153">
        <f>SUM(F21:F29)</f>
        <v>315344.74712032609</v>
      </c>
      <c r="G30" s="154"/>
      <c r="H30" s="155"/>
      <c r="I30" s="156"/>
      <c r="J30" s="543"/>
      <c r="K30" s="917"/>
      <c r="L30" s="165" t="s">
        <v>113</v>
      </c>
      <c r="M30" s="166"/>
      <c r="N30" s="152">
        <f>SUMPRODUCT('８　算出基礎'!K6:K9,'８　算出基礎'!L6:L9)</f>
        <v>4.75</v>
      </c>
      <c r="O30" s="165">
        <f>'８　算出基礎'!M10</f>
        <v>84.7</v>
      </c>
      <c r="P30" s="165">
        <f>'８　算出基礎'!N10</f>
        <v>402.32500000000005</v>
      </c>
      <c r="Q30" s="908"/>
      <c r="R30" s="909"/>
      <c r="S30" s="910"/>
    </row>
    <row r="31" spans="1:19" s="79" customFormat="1" ht="18" customHeight="1" x14ac:dyDescent="0.15">
      <c r="A31" s="78"/>
      <c r="B31" s="100"/>
      <c r="C31" s="96"/>
      <c r="D31" s="96"/>
      <c r="E31" s="96"/>
      <c r="F31" s="96"/>
      <c r="G31" s="96"/>
      <c r="H31" s="96"/>
      <c r="I31" s="96"/>
      <c r="J31" s="96"/>
      <c r="K31" s="917"/>
      <c r="L31" s="165" t="s">
        <v>114</v>
      </c>
      <c r="M31" s="166"/>
      <c r="N31" s="152">
        <f>SUMPRODUCT('８　算出基礎'!K11:K14,'８　算出基礎'!L11:L14)</f>
        <v>12</v>
      </c>
      <c r="O31" s="165">
        <f>'８　算出基礎'!M15</f>
        <v>158.4</v>
      </c>
      <c r="P31" s="165">
        <f>'８　算出基礎'!N15</f>
        <v>1900.8000000000002</v>
      </c>
      <c r="Q31" s="908"/>
      <c r="R31" s="909"/>
      <c r="S31" s="910"/>
    </row>
    <row r="32" spans="1:19" s="79" customFormat="1" ht="18" customHeight="1" x14ac:dyDescent="0.15">
      <c r="A32" s="78"/>
      <c r="B32" s="90"/>
      <c r="C32" s="106"/>
      <c r="D32" s="90"/>
      <c r="E32" s="90"/>
      <c r="F32" s="104"/>
      <c r="G32" s="104"/>
      <c r="H32" s="105"/>
      <c r="I32" s="96"/>
      <c r="J32" s="96"/>
      <c r="K32" s="917"/>
      <c r="L32" s="165" t="s">
        <v>116</v>
      </c>
      <c r="M32" s="163"/>
      <c r="N32" s="167"/>
      <c r="O32" s="167"/>
      <c r="P32" s="165">
        <f>SUM(P30:P31)*R32</f>
        <v>690.9375</v>
      </c>
      <c r="Q32" s="266" t="s">
        <v>115</v>
      </c>
      <c r="R32" s="555">
        <v>0.3</v>
      </c>
      <c r="S32" s="556"/>
    </row>
    <row r="33" spans="1:23" ht="18" customHeight="1" x14ac:dyDescent="0.15">
      <c r="K33" s="917"/>
      <c r="L33" s="165" t="s">
        <v>117</v>
      </c>
      <c r="M33" s="166"/>
      <c r="N33" s="152"/>
      <c r="O33" s="167"/>
      <c r="P33" s="165">
        <f>'８　算出基礎'!N19</f>
        <v>0</v>
      </c>
      <c r="Q33" s="888"/>
      <c r="R33" s="889"/>
      <c r="S33" s="890"/>
    </row>
    <row r="34" spans="1:23" ht="18" customHeight="1" x14ac:dyDescent="0.15">
      <c r="K34" s="917"/>
      <c r="L34" s="165" t="s">
        <v>118</v>
      </c>
      <c r="M34" s="166"/>
      <c r="N34" s="152"/>
      <c r="O34" s="167"/>
      <c r="P34" s="165">
        <f>'８　算出基礎'!N23</f>
        <v>0</v>
      </c>
      <c r="Q34" s="888"/>
      <c r="R34" s="889"/>
      <c r="S34" s="890"/>
    </row>
    <row r="35" spans="1:23" ht="18" customHeight="1" x14ac:dyDescent="0.15">
      <c r="K35" s="917"/>
      <c r="L35" s="165" t="s">
        <v>223</v>
      </c>
      <c r="M35" s="166"/>
      <c r="N35" s="152"/>
      <c r="O35" s="167"/>
      <c r="P35" s="165">
        <f>'８　算出基礎'!N27</f>
        <v>0</v>
      </c>
      <c r="Q35" s="266"/>
      <c r="R35" s="267"/>
      <c r="S35" s="557"/>
    </row>
    <row r="36" spans="1:23" ht="18" customHeight="1" x14ac:dyDescent="0.15">
      <c r="K36" s="917"/>
      <c r="L36" s="165"/>
      <c r="M36" s="163"/>
      <c r="N36" s="152"/>
      <c r="O36" s="167"/>
      <c r="P36" s="165"/>
      <c r="Q36" s="888"/>
      <c r="R36" s="889"/>
      <c r="S36" s="890"/>
    </row>
    <row r="37" spans="1:23" ht="18" customHeight="1" thickBot="1" x14ac:dyDescent="0.2">
      <c r="K37" s="918"/>
      <c r="L37" s="558" t="s">
        <v>26</v>
      </c>
      <c r="M37" s="559"/>
      <c r="N37" s="558"/>
      <c r="O37" s="558"/>
      <c r="P37" s="558">
        <f>SUM(P30:P36)</f>
        <v>2994.0625</v>
      </c>
      <c r="Q37" s="905"/>
      <c r="R37" s="906"/>
      <c r="S37" s="907"/>
    </row>
    <row r="38" spans="1:23" s="95" customFormat="1" ht="18" customHeight="1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23" s="95" customFormat="1" ht="18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T39" s="96"/>
    </row>
    <row r="40" spans="1:23" s="95" customFormat="1" ht="18" customHeight="1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78"/>
      <c r="T40" s="79"/>
      <c r="U40" s="79"/>
      <c r="V40" s="79"/>
      <c r="W40" s="79"/>
    </row>
    <row r="41" spans="1:23" s="95" customFormat="1" ht="18" customHeight="1" x14ac:dyDescent="0.15">
      <c r="A41" s="78"/>
      <c r="B41" s="78"/>
      <c r="C41" s="78"/>
      <c r="D41" s="78"/>
      <c r="E41" s="78"/>
      <c r="F41" s="78"/>
      <c r="G41" s="78"/>
      <c r="H41" s="78"/>
      <c r="I41" s="78"/>
      <c r="J41" s="78"/>
      <c r="T41" s="97"/>
      <c r="U41" s="98"/>
      <c r="V41" s="99"/>
      <c r="W41" s="97"/>
    </row>
    <row r="42" spans="1:23" s="95" customFormat="1" ht="18" customHeight="1" x14ac:dyDescent="0.15">
      <c r="A42" s="78"/>
      <c r="B42" s="78"/>
      <c r="C42" s="78"/>
      <c r="D42" s="78"/>
      <c r="E42" s="78"/>
      <c r="F42" s="78"/>
      <c r="G42" s="78"/>
      <c r="H42" s="78"/>
      <c r="I42" s="78"/>
      <c r="J42" s="78"/>
      <c r="T42" s="79"/>
      <c r="U42" s="79"/>
      <c r="V42" s="79"/>
      <c r="W42" s="79"/>
    </row>
    <row r="43" spans="1:23" s="95" customFormat="1" ht="18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T43" s="80"/>
      <c r="U43" s="96"/>
      <c r="V43" s="79"/>
      <c r="W43" s="97"/>
    </row>
    <row r="44" spans="1:23" s="95" customFormat="1" ht="18" customHeight="1" x14ac:dyDescent="0.15">
      <c r="B44" s="78"/>
      <c r="C44" s="78"/>
      <c r="D44" s="78"/>
      <c r="E44" s="78"/>
      <c r="F44" s="78"/>
      <c r="G44" s="78"/>
      <c r="H44" s="78"/>
      <c r="I44" s="78"/>
      <c r="J44" s="78"/>
      <c r="T44" s="80"/>
      <c r="U44" s="96"/>
      <c r="V44" s="79"/>
      <c r="W44" s="97"/>
    </row>
    <row r="45" spans="1:23" s="95" customFormat="1" ht="18" customHeight="1" x14ac:dyDescent="0.15">
      <c r="B45" s="78"/>
      <c r="C45" s="78"/>
      <c r="D45" s="78"/>
      <c r="E45" s="78"/>
      <c r="F45" s="78"/>
      <c r="G45" s="78"/>
      <c r="H45" s="78"/>
      <c r="I45" s="78"/>
      <c r="J45" s="78"/>
      <c r="T45" s="79"/>
      <c r="U45" s="79"/>
      <c r="V45" s="98"/>
      <c r="W45" s="79"/>
    </row>
    <row r="46" spans="1:23" s="95" customFormat="1" x14ac:dyDescent="0.15">
      <c r="B46" s="78"/>
      <c r="C46" s="78"/>
      <c r="D46" s="78"/>
      <c r="E46" s="78"/>
      <c r="F46" s="78"/>
      <c r="G46" s="78"/>
      <c r="H46" s="78"/>
      <c r="I46" s="78"/>
      <c r="J46" s="78"/>
      <c r="T46" s="80"/>
      <c r="U46" s="79"/>
      <c r="V46" s="79"/>
      <c r="W46" s="97"/>
    </row>
    <row r="47" spans="1:23" s="95" customFormat="1" x14ac:dyDescent="0.15">
      <c r="B47" s="78"/>
      <c r="C47" s="78"/>
      <c r="D47" s="78"/>
      <c r="E47" s="78"/>
      <c r="F47" s="78"/>
      <c r="G47" s="78"/>
      <c r="H47" s="78"/>
      <c r="I47" s="78"/>
      <c r="J47" s="78"/>
      <c r="T47" s="80"/>
      <c r="U47" s="79"/>
      <c r="V47" s="79"/>
      <c r="W47" s="97"/>
    </row>
    <row r="48" spans="1:23" s="95" customFormat="1" x14ac:dyDescent="0.15">
      <c r="B48" s="78"/>
      <c r="C48" s="78"/>
      <c r="D48" s="78"/>
      <c r="E48" s="78"/>
      <c r="F48" s="78"/>
      <c r="G48" s="78"/>
      <c r="H48" s="78"/>
      <c r="I48" s="78"/>
      <c r="J48" s="78"/>
      <c r="T48" s="80"/>
      <c r="U48" s="79"/>
      <c r="V48" s="79"/>
      <c r="W48" s="97"/>
    </row>
    <row r="49" spans="2:23" s="95" customFormat="1" x14ac:dyDescent="0.15">
      <c r="B49" s="78"/>
      <c r="C49" s="78"/>
      <c r="D49" s="78"/>
      <c r="E49" s="78"/>
      <c r="F49" s="78"/>
      <c r="G49" s="78"/>
      <c r="H49" s="78"/>
      <c r="I49" s="78"/>
      <c r="J49" s="78"/>
      <c r="T49" s="80"/>
      <c r="U49" s="79"/>
      <c r="V49" s="79"/>
      <c r="W49" s="97"/>
    </row>
    <row r="50" spans="2:23" s="95" customFormat="1" x14ac:dyDescent="0.15">
      <c r="B50" s="78"/>
      <c r="C50" s="78"/>
      <c r="D50" s="78"/>
      <c r="E50" s="78"/>
      <c r="F50" s="78"/>
      <c r="G50" s="78"/>
      <c r="H50" s="78"/>
      <c r="I50" s="78"/>
      <c r="J50" s="78"/>
      <c r="T50" s="80"/>
      <c r="U50" s="80"/>
      <c r="V50" s="80"/>
      <c r="W50" s="79"/>
    </row>
    <row r="51" spans="2:23" s="95" customFormat="1" ht="13.5" customHeight="1" x14ac:dyDescent="0.15">
      <c r="B51" s="78"/>
      <c r="C51" s="78"/>
      <c r="D51" s="78"/>
      <c r="E51" s="78"/>
      <c r="F51" s="78"/>
      <c r="G51" s="78"/>
      <c r="H51" s="78"/>
      <c r="I51" s="78"/>
      <c r="J51" s="78"/>
      <c r="T51" s="79"/>
      <c r="U51" s="79"/>
      <c r="V51" s="79"/>
      <c r="W51" s="98"/>
    </row>
    <row r="52" spans="2:23" s="95" customFormat="1" x14ac:dyDescent="0.15">
      <c r="B52" s="78"/>
      <c r="C52" s="78"/>
      <c r="D52" s="78"/>
      <c r="E52" s="78"/>
      <c r="F52" s="78"/>
      <c r="G52" s="78"/>
      <c r="H52" s="78"/>
      <c r="I52" s="78"/>
      <c r="J52" s="78"/>
      <c r="T52" s="97"/>
      <c r="U52" s="79"/>
      <c r="V52" s="98"/>
      <c r="W52" s="97"/>
    </row>
    <row r="53" spans="2:23" s="95" customFormat="1" x14ac:dyDescent="0.15">
      <c r="B53" s="78"/>
      <c r="C53" s="78"/>
      <c r="D53" s="78"/>
      <c r="E53" s="78"/>
      <c r="F53" s="78"/>
      <c r="G53" s="78"/>
      <c r="H53" s="78"/>
      <c r="I53" s="78"/>
      <c r="J53" s="78"/>
      <c r="T53" s="79"/>
      <c r="U53" s="79"/>
      <c r="V53" s="79"/>
      <c r="W53" s="79"/>
    </row>
    <row r="54" spans="2:23" s="95" customFormat="1" ht="13.5" customHeight="1" x14ac:dyDescent="0.15">
      <c r="B54" s="78"/>
      <c r="C54" s="78"/>
      <c r="D54" s="78"/>
      <c r="E54" s="78"/>
      <c r="F54" s="78"/>
      <c r="G54" s="78"/>
      <c r="H54" s="78"/>
      <c r="I54" s="78"/>
      <c r="J54" s="78"/>
      <c r="T54" s="80"/>
      <c r="U54" s="79"/>
      <c r="V54" s="80"/>
      <c r="W54" s="97"/>
    </row>
    <row r="55" spans="2:23" s="95" customFormat="1" x14ac:dyDescent="0.15">
      <c r="B55" s="78"/>
      <c r="C55" s="78"/>
      <c r="D55" s="78"/>
      <c r="E55" s="78"/>
      <c r="F55" s="78"/>
      <c r="G55" s="78"/>
      <c r="H55" s="78"/>
      <c r="I55" s="78"/>
      <c r="J55" s="78"/>
      <c r="T55" s="107"/>
      <c r="U55" s="79"/>
      <c r="V55" s="79"/>
      <c r="W55" s="97"/>
    </row>
    <row r="56" spans="2:23" s="95" customForma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80"/>
      <c r="V56" s="79"/>
      <c r="W56" s="79"/>
    </row>
    <row r="57" spans="2:23" s="95" customFormat="1" x14ac:dyDescent="0.15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96"/>
      <c r="U57" s="96"/>
      <c r="V57" s="96"/>
      <c r="W57" s="96"/>
    </row>
    <row r="58" spans="2:23" s="95" customFormat="1" x14ac:dyDescent="0.1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96"/>
    </row>
    <row r="59" spans="2:23" s="95" customFormat="1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96"/>
    </row>
    <row r="60" spans="2:23" s="95" customFormat="1" x14ac:dyDescent="0.15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96"/>
    </row>
    <row r="61" spans="2:23" s="95" customFormat="1" x14ac:dyDescent="0.1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</row>
    <row r="62" spans="2:23" s="95" customFormat="1" x14ac:dyDescent="0.15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</row>
    <row r="63" spans="2:23" s="95" customFormat="1" ht="13.5" customHeight="1" x14ac:dyDescent="0.1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</row>
    <row r="64" spans="2:23" s="95" customFormat="1" ht="13.5" customHeight="1" x14ac:dyDescent="0.1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</row>
    <row r="65" spans="2:19" s="95" customFormat="1" x14ac:dyDescent="0.1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</row>
    <row r="66" spans="2:19" s="95" customFormat="1" x14ac:dyDescent="0.1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</row>
    <row r="67" spans="2:19" s="95" customFormat="1" x14ac:dyDescent="0.1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</row>
    <row r="68" spans="2:19" s="95" customFormat="1" ht="13.5" customHeight="1" x14ac:dyDescent="0.15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</row>
    <row r="69" spans="2:19" s="95" customFormat="1" x14ac:dyDescent="0.15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</row>
    <row r="70" spans="2:19" s="95" customFormat="1" x14ac:dyDescent="0.15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</row>
    <row r="71" spans="2:19" s="95" customFormat="1" x14ac:dyDescent="0.1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</row>
    <row r="72" spans="2:19" s="95" customFormat="1" x14ac:dyDescent="0.15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</row>
    <row r="73" spans="2:19" s="95" customFormat="1" x14ac:dyDescent="0.15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</row>
    <row r="74" spans="2:19" s="95" customFormat="1" ht="13.5" customHeight="1" x14ac:dyDescent="0.15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</row>
    <row r="75" spans="2:19" s="95" customFormat="1" x14ac:dyDescent="0.15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</row>
    <row r="76" spans="2:19" s="95" customFormat="1" x14ac:dyDescent="0.15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</row>
    <row r="77" spans="2:19" s="95" customFormat="1" x14ac:dyDescent="0.15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</row>
    <row r="78" spans="2:19" s="95" customFormat="1" x14ac:dyDescent="0.15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</row>
    <row r="79" spans="2:19" s="95" customFormat="1" x14ac:dyDescent="0.15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</row>
    <row r="80" spans="2:19" s="95" customFormat="1" x14ac:dyDescent="0.15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</row>
    <row r="81" spans="1:19" s="95" customFormat="1" x14ac:dyDescent="0.1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</row>
    <row r="82" spans="1:19" s="95" customFormat="1" x14ac:dyDescent="0.15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</row>
    <row r="83" spans="1:19" s="95" customFormat="1" x14ac:dyDescent="0.15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</row>
    <row r="84" spans="1:19" s="95" customFormat="1" x14ac:dyDescent="0.15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</row>
    <row r="85" spans="1:19" s="95" customFormat="1" x14ac:dyDescent="0.15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</row>
    <row r="86" spans="1:19" s="95" customFormat="1" ht="13.5" customHeight="1" x14ac:dyDescent="0.15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</row>
    <row r="87" spans="1:19" s="95" customFormat="1" x14ac:dyDescent="0.15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</row>
    <row r="88" spans="1:19" s="95" customFormat="1" x14ac:dyDescent="0.15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</row>
    <row r="89" spans="1:19" s="95" customFormat="1" ht="13.5" customHeight="1" x14ac:dyDescent="0.15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</row>
    <row r="90" spans="1:19" s="95" customFormat="1" x14ac:dyDescent="0.15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</row>
    <row r="91" spans="1:19" s="95" customFormat="1" x14ac:dyDescent="0.15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</row>
    <row r="92" spans="1:19" s="95" customFormat="1" x14ac:dyDescent="0.15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</row>
    <row r="93" spans="1:19" s="95" customFormat="1" x14ac:dyDescent="0.15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</row>
    <row r="94" spans="1:19" s="95" customFormat="1" x14ac:dyDescent="0.15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</row>
    <row r="95" spans="1:19" x14ac:dyDescent="0.15">
      <c r="A95" s="95"/>
    </row>
    <row r="96" spans="1:19" x14ac:dyDescent="0.15">
      <c r="A96" s="95"/>
    </row>
    <row r="97" spans="1:1" x14ac:dyDescent="0.15">
      <c r="A97" s="95"/>
    </row>
    <row r="98" spans="1:1" x14ac:dyDescent="0.15">
      <c r="A98" s="95"/>
    </row>
    <row r="99" spans="1:1" x14ac:dyDescent="0.15">
      <c r="A99" s="95"/>
    </row>
  </sheetData>
  <mergeCells count="48"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30:S30"/>
    <mergeCell ref="Q31:S31"/>
    <mergeCell ref="R8:S8"/>
    <mergeCell ref="R9:S9"/>
    <mergeCell ref="R4:S4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B4:C5"/>
    <mergeCell ref="B3:E3"/>
    <mergeCell ref="K3:S3"/>
    <mergeCell ref="R6:S6"/>
    <mergeCell ref="R7:S7"/>
    <mergeCell ref="R5:S5"/>
    <mergeCell ref="D21:D23"/>
    <mergeCell ref="D30:E30"/>
    <mergeCell ref="D20:E20"/>
    <mergeCell ref="B6:B30"/>
    <mergeCell ref="C6:C20"/>
    <mergeCell ref="C21:C30"/>
    <mergeCell ref="D13:D14"/>
    <mergeCell ref="D15:D17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workbookViewId="0"/>
  </sheetViews>
  <sheetFormatPr defaultColWidth="10.875" defaultRowHeight="13.5" x14ac:dyDescent="0.15"/>
  <cols>
    <col min="1" max="1" width="1.625" style="78" customWidth="1"/>
    <col min="2" max="2" width="5.875" style="78" customWidth="1"/>
    <col min="3" max="3" width="10.625" style="78" customWidth="1"/>
    <col min="4" max="4" width="12.375" style="78" customWidth="1"/>
    <col min="5" max="5" width="14.625" style="78" customWidth="1"/>
    <col min="6" max="7" width="15.875" style="78" customWidth="1"/>
    <col min="8" max="8" width="10.875" style="78"/>
    <col min="9" max="9" width="11.375" style="78" bestFit="1" customWidth="1"/>
    <col min="10" max="10" width="13.375" style="78" customWidth="1"/>
    <col min="11" max="11" width="7.125" style="78" customWidth="1"/>
    <col min="12" max="12" width="15.375" style="78" customWidth="1"/>
    <col min="13" max="13" width="9.375" style="78" bestFit="1" customWidth="1"/>
    <col min="14" max="14" width="10.875" style="78"/>
    <col min="15" max="15" width="7.25" style="78" customWidth="1"/>
    <col min="16" max="16" width="9.625" style="78" customWidth="1"/>
    <col min="17" max="17" width="10.875" style="78" customWidth="1"/>
    <col min="18" max="18" width="7.5" style="78" customWidth="1"/>
    <col min="19" max="19" width="3.75" style="78" customWidth="1"/>
    <col min="20" max="16384" width="10.875" style="78"/>
  </cols>
  <sheetData>
    <row r="1" spans="2:19" s="79" customFormat="1" x14ac:dyDescent="0.15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s="79" customFormat="1" ht="14.25" thickBot="1" x14ac:dyDescent="0.2">
      <c r="B2" s="3" t="s">
        <v>488</v>
      </c>
      <c r="H2" s="80" t="s">
        <v>189</v>
      </c>
      <c r="I2" s="3" t="s">
        <v>349</v>
      </c>
      <c r="K2" s="80" t="s">
        <v>190</v>
      </c>
      <c r="L2" s="3" t="s">
        <v>398</v>
      </c>
      <c r="N2" s="78"/>
      <c r="O2" s="78"/>
      <c r="Q2" s="4"/>
      <c r="R2" s="4"/>
    </row>
    <row r="3" spans="2:19" s="79" customFormat="1" x14ac:dyDescent="0.15">
      <c r="B3" s="876" t="s">
        <v>17</v>
      </c>
      <c r="C3" s="877"/>
      <c r="D3" s="877"/>
      <c r="E3" s="878"/>
      <c r="F3" s="379" t="s">
        <v>18</v>
      </c>
      <c r="G3" s="82"/>
      <c r="H3" s="83" t="s">
        <v>19</v>
      </c>
      <c r="I3" s="81"/>
      <c r="J3" s="567"/>
      <c r="K3" s="879" t="s">
        <v>159</v>
      </c>
      <c r="L3" s="880"/>
      <c r="M3" s="880"/>
      <c r="N3" s="880"/>
      <c r="O3" s="919"/>
      <c r="P3" s="919"/>
      <c r="Q3" s="919"/>
      <c r="R3" s="919"/>
      <c r="S3" s="920"/>
    </row>
    <row r="4" spans="2:19" s="79" customFormat="1" x14ac:dyDescent="0.15">
      <c r="B4" s="874" t="s">
        <v>20</v>
      </c>
      <c r="C4" s="875"/>
      <c r="D4" s="172" t="s">
        <v>154</v>
      </c>
      <c r="E4" s="181"/>
      <c r="F4" s="175">
        <f>R11</f>
        <v>961840</v>
      </c>
      <c r="G4" s="172" t="s">
        <v>145</v>
      </c>
      <c r="H4" s="371"/>
      <c r="I4" s="371"/>
      <c r="J4" s="267"/>
      <c r="K4" s="544" t="s">
        <v>217</v>
      </c>
      <c r="L4" s="545" t="s">
        <v>218</v>
      </c>
      <c r="M4" s="546" t="s">
        <v>21</v>
      </c>
      <c r="N4" s="546" t="s">
        <v>20</v>
      </c>
      <c r="O4" s="570" t="s">
        <v>217</v>
      </c>
      <c r="P4" s="570" t="s">
        <v>218</v>
      </c>
      <c r="Q4" s="571" t="s">
        <v>21</v>
      </c>
      <c r="R4" s="921" t="s">
        <v>20</v>
      </c>
      <c r="S4" s="922"/>
    </row>
    <row r="5" spans="2:19" s="79" customFormat="1" x14ac:dyDescent="0.15">
      <c r="B5" s="874"/>
      <c r="C5" s="875"/>
      <c r="D5" s="172" t="s">
        <v>66</v>
      </c>
      <c r="E5" s="181"/>
      <c r="F5" s="175">
        <v>0</v>
      </c>
      <c r="G5" s="150"/>
      <c r="H5" s="182"/>
      <c r="I5" s="182"/>
      <c r="J5" s="163"/>
      <c r="K5" s="547">
        <v>7</v>
      </c>
      <c r="L5" s="450">
        <v>400</v>
      </c>
      <c r="M5" s="450">
        <f>'９　わけぎ単価算出基礎'!I12</f>
        <v>766.6</v>
      </c>
      <c r="N5" s="553">
        <f>L5*M5</f>
        <v>306640</v>
      </c>
      <c r="O5" s="566"/>
      <c r="P5" s="560"/>
      <c r="Q5" s="560"/>
      <c r="R5" s="884"/>
      <c r="S5" s="885"/>
    </row>
    <row r="6" spans="2:19" s="79" customFormat="1" x14ac:dyDescent="0.15">
      <c r="B6" s="862" t="s">
        <v>157</v>
      </c>
      <c r="C6" s="865" t="s">
        <v>242</v>
      </c>
      <c r="D6" s="175" t="s">
        <v>44</v>
      </c>
      <c r="E6" s="183"/>
      <c r="F6" s="175">
        <f>+P13</f>
        <v>37899.209060265624</v>
      </c>
      <c r="G6" s="150" t="s">
        <v>146</v>
      </c>
      <c r="H6" s="182"/>
      <c r="I6" s="182"/>
      <c r="J6" s="163"/>
      <c r="K6" s="547">
        <v>8</v>
      </c>
      <c r="L6" s="450">
        <v>800</v>
      </c>
      <c r="M6" s="450">
        <f>'９　わけぎ単価算出基礎'!J12</f>
        <v>819</v>
      </c>
      <c r="N6" s="553">
        <f>L6*M6</f>
        <v>655200</v>
      </c>
      <c r="O6" s="566"/>
      <c r="P6" s="560"/>
      <c r="Q6" s="560"/>
      <c r="R6" s="884"/>
      <c r="S6" s="885"/>
    </row>
    <row r="7" spans="2:19" s="79" customFormat="1" x14ac:dyDescent="0.15">
      <c r="B7" s="863"/>
      <c r="C7" s="866"/>
      <c r="D7" s="175" t="s">
        <v>45</v>
      </c>
      <c r="E7" s="183"/>
      <c r="F7" s="175">
        <f>P22</f>
        <v>34858</v>
      </c>
      <c r="G7" s="172" t="s">
        <v>485</v>
      </c>
      <c r="H7" s="468"/>
      <c r="I7" s="468"/>
      <c r="J7" s="267"/>
      <c r="K7" s="548"/>
      <c r="L7" s="179"/>
      <c r="M7" s="450"/>
      <c r="N7" s="450"/>
      <c r="O7" s="566"/>
      <c r="P7" s="566"/>
      <c r="Q7" s="566"/>
      <c r="R7" s="882"/>
      <c r="S7" s="883"/>
    </row>
    <row r="8" spans="2:19" s="79" customFormat="1" x14ac:dyDescent="0.15">
      <c r="B8" s="863"/>
      <c r="C8" s="866"/>
      <c r="D8" s="175" t="s">
        <v>46</v>
      </c>
      <c r="E8" s="183"/>
      <c r="F8" s="175">
        <f>P28</f>
        <v>61666.9</v>
      </c>
      <c r="G8" s="152" t="s">
        <v>486</v>
      </c>
      <c r="H8" s="163"/>
      <c r="I8" s="163"/>
      <c r="J8" s="163"/>
      <c r="K8" s="547"/>
      <c r="L8" s="450"/>
      <c r="M8" s="450"/>
      <c r="N8" s="450"/>
      <c r="O8" s="566"/>
      <c r="P8" s="566"/>
      <c r="Q8" s="566"/>
      <c r="R8" s="882"/>
      <c r="S8" s="883"/>
    </row>
    <row r="9" spans="2:19" s="79" customFormat="1" x14ac:dyDescent="0.15">
      <c r="B9" s="863"/>
      <c r="C9" s="866"/>
      <c r="D9" s="175" t="s">
        <v>67</v>
      </c>
      <c r="E9" s="183"/>
      <c r="F9" s="175">
        <f>P37</f>
        <v>2994.0625</v>
      </c>
      <c r="G9" s="152" t="s">
        <v>487</v>
      </c>
      <c r="H9" s="163"/>
      <c r="I9" s="163"/>
      <c r="J9" s="163"/>
      <c r="K9" s="547"/>
      <c r="L9" s="450"/>
      <c r="M9" s="450"/>
      <c r="N9" s="450"/>
      <c r="O9" s="566"/>
      <c r="P9" s="566"/>
      <c r="Q9" s="566"/>
      <c r="R9" s="882"/>
      <c r="S9" s="883"/>
    </row>
    <row r="10" spans="2:19" s="79" customFormat="1" x14ac:dyDescent="0.15">
      <c r="B10" s="863"/>
      <c r="C10" s="866"/>
      <c r="D10" s="175" t="s">
        <v>47</v>
      </c>
      <c r="E10" s="183"/>
      <c r="F10" s="175">
        <f>'８　算出基礎'!V19</f>
        <v>60000</v>
      </c>
      <c r="G10" s="911"/>
      <c r="H10" s="912"/>
      <c r="I10" s="912"/>
      <c r="J10" s="913"/>
      <c r="K10" s="547"/>
      <c r="L10" s="450"/>
      <c r="M10" s="450"/>
      <c r="N10" s="450"/>
      <c r="O10" s="566"/>
      <c r="P10" s="566"/>
      <c r="Q10" s="566"/>
      <c r="R10" s="882"/>
      <c r="S10" s="883"/>
    </row>
    <row r="11" spans="2:19" s="79" customFormat="1" ht="14.25" thickBot="1" x14ac:dyDescent="0.2">
      <c r="B11" s="863"/>
      <c r="C11" s="866"/>
      <c r="D11" s="175" t="s">
        <v>4</v>
      </c>
      <c r="E11" s="183"/>
      <c r="F11" s="175">
        <f>'８　算出基礎'!V32</f>
        <v>7157.894736842105</v>
      </c>
      <c r="G11" s="911"/>
      <c r="H11" s="912"/>
      <c r="I11" s="912"/>
      <c r="J11" s="913"/>
      <c r="K11" s="549"/>
      <c r="L11" s="85"/>
      <c r="M11" s="85"/>
      <c r="N11" s="550"/>
      <c r="O11" s="86" t="s">
        <v>22</v>
      </c>
      <c r="P11" s="564">
        <f>SUM(L5:L11,P5:P10)</f>
        <v>1200</v>
      </c>
      <c r="Q11" s="565">
        <f>R11/P11</f>
        <v>801.5333333333333</v>
      </c>
      <c r="R11" s="900">
        <f>SUM(N5:N11,R5:S10)</f>
        <v>961840</v>
      </c>
      <c r="S11" s="901"/>
    </row>
    <row r="12" spans="2:19" s="79" customFormat="1" ht="14.25" thickTop="1" x14ac:dyDescent="0.15">
      <c r="B12" s="863"/>
      <c r="C12" s="866"/>
      <c r="D12" s="175" t="s">
        <v>5</v>
      </c>
      <c r="E12" s="183"/>
      <c r="F12" s="175">
        <f>14*1800*P11/1000</f>
        <v>30240</v>
      </c>
      <c r="G12" s="165" t="s">
        <v>462</v>
      </c>
      <c r="H12" s="163"/>
      <c r="I12" s="163"/>
      <c r="J12" s="163"/>
      <c r="K12" s="916" t="s">
        <v>158</v>
      </c>
      <c r="L12" s="174" t="s">
        <v>119</v>
      </c>
      <c r="M12" s="538" t="s">
        <v>7</v>
      </c>
      <c r="N12" s="261" t="s">
        <v>222</v>
      </c>
      <c r="O12" s="537" t="s">
        <v>21</v>
      </c>
      <c r="P12" s="537" t="s">
        <v>24</v>
      </c>
      <c r="Q12" s="902" t="s">
        <v>25</v>
      </c>
      <c r="R12" s="903"/>
      <c r="S12" s="904"/>
    </row>
    <row r="13" spans="2:19" s="79" customFormat="1" x14ac:dyDescent="0.15">
      <c r="B13" s="863"/>
      <c r="C13" s="866"/>
      <c r="D13" s="871" t="s">
        <v>48</v>
      </c>
      <c r="E13" s="185" t="s">
        <v>143</v>
      </c>
      <c r="F13" s="175">
        <f>'６　固定資本装備と減価償却費'!L9*'７－１　初夏取り部門収支'!H13</f>
        <v>3126.3157894736842</v>
      </c>
      <c r="G13" s="589" t="s">
        <v>147</v>
      </c>
      <c r="H13" s="590">
        <v>0.01</v>
      </c>
      <c r="I13" s="914" t="s">
        <v>149</v>
      </c>
      <c r="J13" s="915"/>
      <c r="K13" s="917"/>
      <c r="L13" s="551" t="s">
        <v>373</v>
      </c>
      <c r="M13" s="552" t="s">
        <v>295</v>
      </c>
      <c r="N13" s="113">
        <v>200</v>
      </c>
      <c r="O13" s="113">
        <f>'７－６　種球生産費'!F23</f>
        <v>189.49604530132811</v>
      </c>
      <c r="P13" s="113">
        <f>N13*O13</f>
        <v>37899.209060265624</v>
      </c>
      <c r="Q13" s="894" t="s">
        <v>294</v>
      </c>
      <c r="R13" s="895"/>
      <c r="S13" s="896"/>
    </row>
    <row r="14" spans="2:19" s="79" customFormat="1" x14ac:dyDescent="0.15">
      <c r="B14" s="863"/>
      <c r="C14" s="866"/>
      <c r="D14" s="872"/>
      <c r="E14" s="185" t="s">
        <v>144</v>
      </c>
      <c r="F14" s="175">
        <f>'６　固定資本装備と減価償却費'!L26*'７－１　初夏取り部門収支'!H14</f>
        <v>4886.8421052631575</v>
      </c>
      <c r="G14" s="589" t="s">
        <v>147</v>
      </c>
      <c r="H14" s="590">
        <v>0.05</v>
      </c>
      <c r="I14" s="914" t="s">
        <v>149</v>
      </c>
      <c r="J14" s="915"/>
      <c r="K14" s="917"/>
      <c r="L14" s="553"/>
      <c r="M14" s="554"/>
      <c r="N14" s="113"/>
      <c r="O14" s="113"/>
      <c r="P14" s="113">
        <f>N14*O14</f>
        <v>0</v>
      </c>
      <c r="Q14" s="894"/>
      <c r="R14" s="895"/>
      <c r="S14" s="896"/>
    </row>
    <row r="15" spans="2:19" s="79" customFormat="1" ht="14.25" thickBot="1" x14ac:dyDescent="0.2">
      <c r="B15" s="863"/>
      <c r="C15" s="866"/>
      <c r="D15" s="871" t="s">
        <v>68</v>
      </c>
      <c r="E15" s="185" t="s">
        <v>143</v>
      </c>
      <c r="F15" s="175">
        <f>'６　固定資本装備と減価償却費'!P9</f>
        <v>13026.315789473685</v>
      </c>
      <c r="G15" s="152" t="s">
        <v>149</v>
      </c>
      <c r="H15" s="158"/>
      <c r="I15" s="158"/>
      <c r="J15" s="158"/>
      <c r="K15" s="917"/>
      <c r="L15" s="92" t="s">
        <v>26</v>
      </c>
      <c r="M15" s="91"/>
      <c r="N15" s="92"/>
      <c r="O15" s="92"/>
      <c r="P15" s="92">
        <f>SUM(P13:P14)</f>
        <v>37899.209060265624</v>
      </c>
      <c r="Q15" s="897"/>
      <c r="R15" s="898"/>
      <c r="S15" s="899"/>
    </row>
    <row r="16" spans="2:19" s="79" customFormat="1" ht="14.25" thickTop="1" x14ac:dyDescent="0.15">
      <c r="B16" s="863"/>
      <c r="C16" s="866"/>
      <c r="D16" s="873"/>
      <c r="E16" s="185" t="s">
        <v>144</v>
      </c>
      <c r="F16" s="175">
        <f>'６　固定資本装備と減価償却費'!P26</f>
        <v>19150.375939849622</v>
      </c>
      <c r="G16" s="152" t="s">
        <v>149</v>
      </c>
      <c r="H16" s="158"/>
      <c r="I16" s="158"/>
      <c r="J16" s="158"/>
      <c r="K16" s="917"/>
      <c r="L16" s="169" t="s">
        <v>120</v>
      </c>
      <c r="M16" s="170" t="s">
        <v>7</v>
      </c>
      <c r="N16" s="262" t="s">
        <v>222</v>
      </c>
      <c r="O16" s="536" t="s">
        <v>21</v>
      </c>
      <c r="P16" s="171" t="s">
        <v>24</v>
      </c>
      <c r="Q16" s="891" t="s">
        <v>25</v>
      </c>
      <c r="R16" s="892"/>
      <c r="S16" s="893"/>
    </row>
    <row r="17" spans="1:19" s="79" customFormat="1" x14ac:dyDescent="0.15">
      <c r="B17" s="863"/>
      <c r="C17" s="866"/>
      <c r="D17" s="872"/>
      <c r="E17" s="175" t="s">
        <v>49</v>
      </c>
      <c r="F17" s="175">
        <f>'６　固定資本装備と減価償却費'!P31</f>
        <v>0</v>
      </c>
      <c r="G17" s="152" t="s">
        <v>149</v>
      </c>
      <c r="H17" s="158"/>
      <c r="I17" s="158"/>
      <c r="J17" s="158"/>
      <c r="K17" s="917"/>
      <c r="L17" s="221" t="s">
        <v>296</v>
      </c>
      <c r="M17" s="554" t="s">
        <v>297</v>
      </c>
      <c r="N17" s="152">
        <v>2</v>
      </c>
      <c r="O17" s="165">
        <v>3000</v>
      </c>
      <c r="P17" s="165">
        <f>N17*O17</f>
        <v>6000</v>
      </c>
      <c r="Q17" s="888" t="s">
        <v>338</v>
      </c>
      <c r="R17" s="889"/>
      <c r="S17" s="890"/>
    </row>
    <row r="18" spans="1:19" s="79" customFormat="1" x14ac:dyDescent="0.15">
      <c r="A18" s="78"/>
      <c r="B18" s="863"/>
      <c r="C18" s="866"/>
      <c r="D18" s="175" t="s">
        <v>50</v>
      </c>
      <c r="E18" s="183"/>
      <c r="F18" s="450">
        <v>0</v>
      </c>
      <c r="G18" s="152"/>
      <c r="H18" s="158"/>
      <c r="I18" s="461"/>
      <c r="J18" s="158"/>
      <c r="K18" s="917"/>
      <c r="L18" s="221" t="s">
        <v>298</v>
      </c>
      <c r="M18" s="554" t="s">
        <v>299</v>
      </c>
      <c r="N18" s="152">
        <v>5</v>
      </c>
      <c r="O18" s="165">
        <v>357</v>
      </c>
      <c r="P18" s="165">
        <f>N18*O18</f>
        <v>1785</v>
      </c>
      <c r="Q18" s="888" t="s">
        <v>338</v>
      </c>
      <c r="R18" s="889"/>
      <c r="S18" s="890"/>
    </row>
    <row r="19" spans="1:19" s="79" customFormat="1" x14ac:dyDescent="0.15">
      <c r="A19" s="78"/>
      <c r="B19" s="863"/>
      <c r="C19" s="866"/>
      <c r="D19" s="175" t="s">
        <v>123</v>
      </c>
      <c r="E19" s="183"/>
      <c r="F19" s="175">
        <f>SUM(F6:F18)/99</f>
        <v>2777.8375345572513</v>
      </c>
      <c r="G19" s="186" t="s">
        <v>160</v>
      </c>
      <c r="H19" s="196">
        <v>0.01</v>
      </c>
      <c r="I19" s="374"/>
      <c r="J19" s="572"/>
      <c r="K19" s="917"/>
      <c r="L19" s="152" t="s">
        <v>300</v>
      </c>
      <c r="M19" s="163" t="s">
        <v>299</v>
      </c>
      <c r="N19" s="152">
        <v>2</v>
      </c>
      <c r="O19" s="165">
        <v>1782</v>
      </c>
      <c r="P19" s="165">
        <f>N19*O19</f>
        <v>3564</v>
      </c>
      <c r="Q19" s="888"/>
      <c r="R19" s="889"/>
      <c r="S19" s="890"/>
    </row>
    <row r="20" spans="1:19" s="79" customFormat="1" x14ac:dyDescent="0.15">
      <c r="A20" s="78"/>
      <c r="B20" s="863"/>
      <c r="C20" s="867"/>
      <c r="D20" s="860" t="s">
        <v>153</v>
      </c>
      <c r="E20" s="861"/>
      <c r="F20" s="111">
        <f>SUM(F6:F19)</f>
        <v>277783.75345572515</v>
      </c>
      <c r="G20" s="160"/>
      <c r="H20" s="374"/>
      <c r="I20" s="374"/>
      <c r="J20" s="573"/>
      <c r="K20" s="917"/>
      <c r="L20" s="152" t="s">
        <v>301</v>
      </c>
      <c r="M20" s="163" t="s">
        <v>299</v>
      </c>
      <c r="N20" s="152">
        <v>5</v>
      </c>
      <c r="O20" s="165">
        <v>2612</v>
      </c>
      <c r="P20" s="165">
        <f>N20*O20</f>
        <v>13060</v>
      </c>
      <c r="Q20" s="888"/>
      <c r="R20" s="889"/>
      <c r="S20" s="890"/>
    </row>
    <row r="21" spans="1:19" s="79" customFormat="1" x14ac:dyDescent="0.15">
      <c r="A21" s="78"/>
      <c r="B21" s="863"/>
      <c r="C21" s="868" t="s">
        <v>148</v>
      </c>
      <c r="D21" s="856" t="s">
        <v>51</v>
      </c>
      <c r="E21" s="18" t="s">
        <v>1</v>
      </c>
      <c r="F21" s="84">
        <f>600*153+600*36</f>
        <v>113400</v>
      </c>
      <c r="G21" s="172" t="s">
        <v>358</v>
      </c>
      <c r="H21" s="163"/>
      <c r="I21" s="89"/>
      <c r="J21" s="163"/>
      <c r="K21" s="917"/>
      <c r="L21" s="152" t="s">
        <v>302</v>
      </c>
      <c r="M21" s="163" t="s">
        <v>299</v>
      </c>
      <c r="N21" s="346">
        <v>4.5</v>
      </c>
      <c r="O21" s="165">
        <v>2322</v>
      </c>
      <c r="P21" s="165">
        <f>N21*O21</f>
        <v>10449</v>
      </c>
      <c r="Q21" s="888"/>
      <c r="R21" s="889"/>
      <c r="S21" s="890"/>
    </row>
    <row r="22" spans="1:19" s="79" customFormat="1" ht="14.25" thickBot="1" x14ac:dyDescent="0.2">
      <c r="A22" s="78"/>
      <c r="B22" s="863"/>
      <c r="C22" s="869"/>
      <c r="D22" s="775"/>
      <c r="E22" s="18" t="s">
        <v>2</v>
      </c>
      <c r="F22" s="112">
        <f>P11*53</f>
        <v>63600</v>
      </c>
      <c r="G22" s="172" t="s">
        <v>343</v>
      </c>
      <c r="H22" s="187"/>
      <c r="I22" s="187"/>
      <c r="J22" s="540"/>
      <c r="K22" s="917"/>
      <c r="L22" s="92" t="s">
        <v>26</v>
      </c>
      <c r="M22" s="91"/>
      <c r="N22" s="92"/>
      <c r="O22" s="92"/>
      <c r="P22" s="92">
        <f>SUM(P17:P21)</f>
        <v>34858</v>
      </c>
      <c r="Q22" s="897"/>
      <c r="R22" s="898"/>
      <c r="S22" s="899"/>
    </row>
    <row r="23" spans="1:19" s="79" customFormat="1" ht="14.25" thickTop="1" x14ac:dyDescent="0.15">
      <c r="A23" s="78"/>
      <c r="B23" s="863"/>
      <c r="C23" s="869"/>
      <c r="D23" s="857"/>
      <c r="E23" s="18" t="s">
        <v>6</v>
      </c>
      <c r="F23" s="84">
        <f>R11*0.126</f>
        <v>121191.84</v>
      </c>
      <c r="G23" s="172" t="s">
        <v>344</v>
      </c>
      <c r="H23" s="371"/>
      <c r="I23" s="187"/>
      <c r="J23" s="267"/>
      <c r="K23" s="917"/>
      <c r="L23" s="152" t="s">
        <v>121</v>
      </c>
      <c r="M23" s="163"/>
      <c r="N23" s="164" t="s">
        <v>23</v>
      </c>
      <c r="O23" s="164" t="s">
        <v>21</v>
      </c>
      <c r="P23" s="164" t="s">
        <v>24</v>
      </c>
      <c r="Q23" s="891" t="s">
        <v>25</v>
      </c>
      <c r="R23" s="892"/>
      <c r="S23" s="893"/>
    </row>
    <row r="24" spans="1:19" s="79" customFormat="1" x14ac:dyDescent="0.15">
      <c r="A24" s="78"/>
      <c r="B24" s="863"/>
      <c r="C24" s="869"/>
      <c r="D24" s="18" t="s">
        <v>225</v>
      </c>
      <c r="E24" s="25"/>
      <c r="F24" s="112">
        <v>0</v>
      </c>
      <c r="G24" s="172"/>
      <c r="H24" s="190"/>
      <c r="I24" s="191"/>
      <c r="J24" s="541"/>
      <c r="K24" s="917"/>
      <c r="L24" s="165" t="s">
        <v>27</v>
      </c>
      <c r="M24" s="163"/>
      <c r="N24" s="152" t="s">
        <v>340</v>
      </c>
      <c r="O24" s="165"/>
      <c r="P24" s="165">
        <f>'８　算出基礎'!G38</f>
        <v>11541.900000000001</v>
      </c>
      <c r="Q24" s="888"/>
      <c r="R24" s="889"/>
      <c r="S24" s="890"/>
    </row>
    <row r="25" spans="1:19" s="79" customFormat="1" x14ac:dyDescent="0.15">
      <c r="A25" s="78"/>
      <c r="B25" s="863"/>
      <c r="C25" s="869"/>
      <c r="D25" s="18" t="s">
        <v>69</v>
      </c>
      <c r="E25" s="25"/>
      <c r="F25" s="112">
        <v>0</v>
      </c>
      <c r="G25" s="172"/>
      <c r="H25" s="192"/>
      <c r="I25" s="193"/>
      <c r="J25" s="192"/>
      <c r="K25" s="917"/>
      <c r="L25" s="165" t="s">
        <v>28</v>
      </c>
      <c r="M25" s="163"/>
      <c r="N25" s="152" t="s">
        <v>340</v>
      </c>
      <c r="O25" s="165"/>
      <c r="P25" s="165">
        <f>'８　算出基礎'!G49</f>
        <v>12467.800000000001</v>
      </c>
      <c r="Q25" s="888"/>
      <c r="R25" s="889"/>
      <c r="S25" s="890"/>
    </row>
    <row r="26" spans="1:19" s="79" customFormat="1" x14ac:dyDescent="0.15">
      <c r="A26" s="78"/>
      <c r="B26" s="863"/>
      <c r="C26" s="869"/>
      <c r="D26" s="18" t="s">
        <v>90</v>
      </c>
      <c r="E26" s="19"/>
      <c r="F26" s="195">
        <f>'８　算出基礎'!V56</f>
        <v>4617.5438596491231</v>
      </c>
      <c r="G26" s="221"/>
      <c r="H26" s="219"/>
      <c r="I26" s="219"/>
      <c r="J26" s="219"/>
      <c r="K26" s="917"/>
      <c r="L26" s="165" t="s">
        <v>339</v>
      </c>
      <c r="M26" s="163"/>
      <c r="N26" s="152" t="s">
        <v>341</v>
      </c>
      <c r="O26" s="165"/>
      <c r="P26" s="165">
        <f>'８　算出基礎'!G53</f>
        <v>37415</v>
      </c>
      <c r="Q26" s="888" t="s">
        <v>338</v>
      </c>
      <c r="R26" s="889"/>
      <c r="S26" s="890"/>
    </row>
    <row r="27" spans="1:19" s="79" customFormat="1" x14ac:dyDescent="0.15">
      <c r="A27" s="78"/>
      <c r="B27" s="863"/>
      <c r="C27" s="869"/>
      <c r="D27" s="26" t="s">
        <v>70</v>
      </c>
      <c r="E27" s="27"/>
      <c r="F27" s="195">
        <v>800</v>
      </c>
      <c r="G27" s="152" t="s">
        <v>345</v>
      </c>
      <c r="H27" s="192"/>
      <c r="I27" s="193"/>
      <c r="J27" s="541"/>
      <c r="K27" s="917"/>
      <c r="L27" s="165" t="s">
        <v>101</v>
      </c>
      <c r="M27" s="163"/>
      <c r="N27" s="152" t="s">
        <v>341</v>
      </c>
      <c r="O27" s="165"/>
      <c r="P27" s="165">
        <f>'８　算出基礎'!G57</f>
        <v>242.20000000000002</v>
      </c>
      <c r="Q27" s="888"/>
      <c r="R27" s="889"/>
      <c r="S27" s="890"/>
    </row>
    <row r="28" spans="1:19" s="79" customFormat="1" ht="14.25" thickBot="1" x14ac:dyDescent="0.2">
      <c r="A28" s="78"/>
      <c r="B28" s="863"/>
      <c r="C28" s="869"/>
      <c r="D28" s="18" t="s">
        <v>52</v>
      </c>
      <c r="E28" s="19"/>
      <c r="F28" s="112">
        <f>'８　算出基礎'!N57</f>
        <v>2148.3157894736842</v>
      </c>
      <c r="G28" s="221"/>
      <c r="H28" s="219"/>
      <c r="I28" s="219"/>
      <c r="J28" s="219"/>
      <c r="K28" s="917"/>
      <c r="L28" s="92" t="s">
        <v>26</v>
      </c>
      <c r="M28" s="91"/>
      <c r="N28" s="92"/>
      <c r="O28" s="92"/>
      <c r="P28" s="92">
        <f>SUM(P24:P27)</f>
        <v>61666.9</v>
      </c>
      <c r="Q28" s="897"/>
      <c r="R28" s="898"/>
      <c r="S28" s="899"/>
    </row>
    <row r="29" spans="1:19" s="79" customFormat="1" ht="14.25" thickTop="1" x14ac:dyDescent="0.15">
      <c r="A29" s="78"/>
      <c r="B29" s="863"/>
      <c r="C29" s="869"/>
      <c r="D29" s="18" t="s">
        <v>226</v>
      </c>
      <c r="E29" s="25"/>
      <c r="F29" s="112">
        <f>SUM(F21:F28)/99</f>
        <v>3088.4616126174019</v>
      </c>
      <c r="G29" s="288" t="s">
        <v>243</v>
      </c>
      <c r="H29" s="196">
        <v>0.01</v>
      </c>
      <c r="I29" s="162"/>
      <c r="J29" s="542"/>
      <c r="K29" s="917"/>
      <c r="L29" s="152" t="s">
        <v>122</v>
      </c>
      <c r="M29" s="163"/>
      <c r="N29" s="164" t="s">
        <v>23</v>
      </c>
      <c r="O29" s="164" t="s">
        <v>21</v>
      </c>
      <c r="P29" s="164" t="s">
        <v>24</v>
      </c>
      <c r="Q29" s="891" t="s">
        <v>25</v>
      </c>
      <c r="R29" s="892"/>
      <c r="S29" s="893"/>
    </row>
    <row r="30" spans="1:19" s="79" customFormat="1" ht="14.25" thickBot="1" x14ac:dyDescent="0.2">
      <c r="A30" s="78"/>
      <c r="B30" s="864"/>
      <c r="C30" s="870"/>
      <c r="D30" s="858" t="s">
        <v>152</v>
      </c>
      <c r="E30" s="859"/>
      <c r="F30" s="153">
        <f>SUM(F21:F29)</f>
        <v>308846.1612617402</v>
      </c>
      <c r="G30" s="154"/>
      <c r="H30" s="155"/>
      <c r="I30" s="156"/>
      <c r="J30" s="543"/>
      <c r="K30" s="917"/>
      <c r="L30" s="165" t="s">
        <v>113</v>
      </c>
      <c r="M30" s="166"/>
      <c r="N30" s="509">
        <f>SUMPRODUCT('８　算出基礎'!K6:K9,'８　算出基礎'!L6:L9)</f>
        <v>4.75</v>
      </c>
      <c r="O30" s="165">
        <f>'８　算出基礎'!M10</f>
        <v>84.7</v>
      </c>
      <c r="P30" s="165">
        <f>'８　算出基礎'!N10</f>
        <v>402.32500000000005</v>
      </c>
      <c r="Q30" s="908"/>
      <c r="R30" s="909"/>
      <c r="S30" s="910"/>
    </row>
    <row r="31" spans="1:19" s="79" customFormat="1" x14ac:dyDescent="0.15">
      <c r="A31" s="78"/>
      <c r="B31" s="100"/>
      <c r="C31" s="96"/>
      <c r="D31" s="96"/>
      <c r="E31" s="96"/>
      <c r="F31" s="96"/>
      <c r="G31" s="96"/>
      <c r="H31" s="96"/>
      <c r="I31" s="96"/>
      <c r="J31" s="96"/>
      <c r="K31" s="917"/>
      <c r="L31" s="165" t="s">
        <v>114</v>
      </c>
      <c r="M31" s="166"/>
      <c r="N31" s="509">
        <f>SUMPRODUCT('８　算出基礎'!K11:K14,'８　算出基礎'!L11:L14)</f>
        <v>12</v>
      </c>
      <c r="O31" s="165">
        <f>'８　算出基礎'!M15</f>
        <v>158.4</v>
      </c>
      <c r="P31" s="165">
        <f>'８　算出基礎'!N15</f>
        <v>1900.8000000000002</v>
      </c>
      <c r="Q31" s="908"/>
      <c r="R31" s="909"/>
      <c r="S31" s="910"/>
    </row>
    <row r="32" spans="1:19" s="79" customFormat="1" x14ac:dyDescent="0.15">
      <c r="A32" s="78"/>
      <c r="B32" s="90"/>
      <c r="C32" s="106"/>
      <c r="D32" s="90"/>
      <c r="E32" s="90"/>
      <c r="F32" s="104"/>
      <c r="G32" s="104"/>
      <c r="H32" s="105"/>
      <c r="I32" s="96"/>
      <c r="J32" s="96"/>
      <c r="K32" s="917"/>
      <c r="L32" s="165" t="s">
        <v>116</v>
      </c>
      <c r="M32" s="163"/>
      <c r="N32" s="167"/>
      <c r="O32" s="167"/>
      <c r="P32" s="165">
        <f>SUM(P30:P31)*R32</f>
        <v>690.9375</v>
      </c>
      <c r="Q32" s="266" t="s">
        <v>115</v>
      </c>
      <c r="R32" s="555">
        <v>0.3</v>
      </c>
      <c r="S32" s="556"/>
    </row>
    <row r="33" spans="1:23" ht="18" customHeight="1" x14ac:dyDescent="0.15">
      <c r="K33" s="917"/>
      <c r="L33" s="165" t="s">
        <v>117</v>
      </c>
      <c r="M33" s="166"/>
      <c r="N33" s="152"/>
      <c r="O33" s="167"/>
      <c r="P33" s="165">
        <f>'８　算出基礎'!N19</f>
        <v>0</v>
      </c>
      <c r="Q33" s="888"/>
      <c r="R33" s="889"/>
      <c r="S33" s="890"/>
    </row>
    <row r="34" spans="1:23" ht="18" customHeight="1" x14ac:dyDescent="0.15">
      <c r="K34" s="917"/>
      <c r="L34" s="165" t="s">
        <v>118</v>
      </c>
      <c r="M34" s="166"/>
      <c r="N34" s="152"/>
      <c r="O34" s="167"/>
      <c r="P34" s="165">
        <f>'８　算出基礎'!N23</f>
        <v>0</v>
      </c>
      <c r="Q34" s="888"/>
      <c r="R34" s="889"/>
      <c r="S34" s="890"/>
    </row>
    <row r="35" spans="1:23" ht="18" customHeight="1" x14ac:dyDescent="0.15">
      <c r="K35" s="917"/>
      <c r="L35" s="165" t="s">
        <v>223</v>
      </c>
      <c r="M35" s="166"/>
      <c r="N35" s="152"/>
      <c r="O35" s="167"/>
      <c r="P35" s="165">
        <f>'８　算出基礎'!N27</f>
        <v>0</v>
      </c>
      <c r="Q35" s="266"/>
      <c r="R35" s="267"/>
      <c r="S35" s="557"/>
    </row>
    <row r="36" spans="1:23" ht="18" customHeight="1" x14ac:dyDescent="0.15">
      <c r="K36" s="917"/>
      <c r="L36" s="165"/>
      <c r="M36" s="163"/>
      <c r="N36" s="152"/>
      <c r="O36" s="167"/>
      <c r="P36" s="165"/>
      <c r="Q36" s="888"/>
      <c r="R36" s="889"/>
      <c r="S36" s="890"/>
    </row>
    <row r="37" spans="1:23" ht="18" customHeight="1" thickBot="1" x14ac:dyDescent="0.2">
      <c r="K37" s="918"/>
      <c r="L37" s="558" t="s">
        <v>26</v>
      </c>
      <c r="M37" s="559"/>
      <c r="N37" s="558"/>
      <c r="O37" s="558"/>
      <c r="P37" s="558">
        <f>SUM(P30:P36)</f>
        <v>2994.0625</v>
      </c>
      <c r="Q37" s="905"/>
      <c r="R37" s="906"/>
      <c r="S37" s="907"/>
    </row>
    <row r="38" spans="1:23" s="95" customFormat="1" ht="18" customHeight="1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23" s="95" customFormat="1" ht="18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T39" s="96"/>
    </row>
    <row r="40" spans="1:23" s="95" customFormat="1" ht="18" customHeight="1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78"/>
      <c r="T40" s="79"/>
      <c r="U40" s="79"/>
      <c r="V40" s="79"/>
      <c r="W40" s="79"/>
    </row>
    <row r="41" spans="1:23" s="95" customFormat="1" ht="18" customHeight="1" x14ac:dyDescent="0.15">
      <c r="A41" s="78"/>
      <c r="B41" s="78"/>
      <c r="C41" s="78"/>
      <c r="D41" s="78"/>
      <c r="E41" s="78"/>
      <c r="F41" s="78"/>
      <c r="G41" s="78"/>
      <c r="H41" s="78"/>
      <c r="I41" s="78"/>
      <c r="J41" s="78"/>
      <c r="T41" s="97"/>
      <c r="U41" s="98"/>
      <c r="V41" s="99"/>
      <c r="W41" s="97"/>
    </row>
    <row r="42" spans="1:23" s="95" customFormat="1" ht="18" customHeight="1" x14ac:dyDescent="0.15">
      <c r="A42" s="78"/>
      <c r="B42" s="78"/>
      <c r="C42" s="78"/>
      <c r="D42" s="78"/>
      <c r="E42" s="78"/>
      <c r="F42" s="78"/>
      <c r="G42" s="78"/>
      <c r="H42" s="78"/>
      <c r="I42" s="78"/>
      <c r="J42" s="78"/>
      <c r="T42" s="79"/>
      <c r="U42" s="79"/>
      <c r="V42" s="79"/>
      <c r="W42" s="79"/>
    </row>
    <row r="43" spans="1:23" s="95" customFormat="1" ht="18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T43" s="80"/>
      <c r="U43" s="96"/>
      <c r="V43" s="79"/>
      <c r="W43" s="97"/>
    </row>
    <row r="44" spans="1:23" s="95" customFormat="1" ht="18" customHeight="1" x14ac:dyDescent="0.15">
      <c r="B44" s="78"/>
      <c r="C44" s="78"/>
      <c r="D44" s="78"/>
      <c r="E44" s="78"/>
      <c r="F44" s="78"/>
      <c r="G44" s="78"/>
      <c r="H44" s="78"/>
      <c r="I44" s="78"/>
      <c r="J44" s="78"/>
      <c r="T44" s="80"/>
      <c r="U44" s="96"/>
      <c r="V44" s="79"/>
      <c r="W44" s="97"/>
    </row>
    <row r="45" spans="1:23" s="95" customFormat="1" ht="18" customHeight="1" x14ac:dyDescent="0.15">
      <c r="B45" s="78"/>
      <c r="C45" s="78"/>
      <c r="D45" s="78"/>
      <c r="E45" s="78"/>
      <c r="F45" s="78"/>
      <c r="G45" s="78"/>
      <c r="H45" s="78"/>
      <c r="I45" s="78"/>
      <c r="J45" s="78"/>
      <c r="T45" s="79"/>
      <c r="U45" s="79"/>
      <c r="V45" s="98"/>
      <c r="W45" s="79"/>
    </row>
    <row r="46" spans="1:23" s="95" customFormat="1" x14ac:dyDescent="0.15">
      <c r="B46" s="78"/>
      <c r="C46" s="78"/>
      <c r="D46" s="78"/>
      <c r="E46" s="78"/>
      <c r="F46" s="78"/>
      <c r="G46" s="78"/>
      <c r="H46" s="78"/>
      <c r="I46" s="78"/>
      <c r="J46" s="78"/>
      <c r="T46" s="80"/>
      <c r="U46" s="79"/>
      <c r="V46" s="79"/>
      <c r="W46" s="97"/>
    </row>
    <row r="47" spans="1:23" s="95" customFormat="1" x14ac:dyDescent="0.15">
      <c r="B47" s="78"/>
      <c r="C47" s="78"/>
      <c r="D47" s="78"/>
      <c r="E47" s="78"/>
      <c r="F47" s="78"/>
      <c r="G47" s="78"/>
      <c r="H47" s="78"/>
      <c r="I47" s="78"/>
      <c r="J47" s="78"/>
      <c r="T47" s="80"/>
      <c r="U47" s="79"/>
      <c r="V47" s="79"/>
      <c r="W47" s="97"/>
    </row>
    <row r="48" spans="1:23" s="95" customFormat="1" x14ac:dyDescent="0.15">
      <c r="B48" s="78"/>
      <c r="C48" s="78"/>
      <c r="D48" s="78"/>
      <c r="E48" s="78"/>
      <c r="F48" s="78"/>
      <c r="G48" s="78"/>
      <c r="H48" s="78"/>
      <c r="I48" s="78"/>
      <c r="J48" s="78"/>
      <c r="T48" s="80"/>
      <c r="U48" s="79"/>
      <c r="V48" s="79"/>
      <c r="W48" s="97"/>
    </row>
    <row r="49" spans="2:23" s="95" customFormat="1" x14ac:dyDescent="0.15">
      <c r="B49" s="78"/>
      <c r="C49" s="78"/>
      <c r="D49" s="78"/>
      <c r="E49" s="78"/>
      <c r="F49" s="78"/>
      <c r="G49" s="78"/>
      <c r="H49" s="78"/>
      <c r="I49" s="78"/>
      <c r="J49" s="78"/>
      <c r="T49" s="80"/>
      <c r="U49" s="79"/>
      <c r="V49" s="79"/>
      <c r="W49" s="97"/>
    </row>
    <row r="50" spans="2:23" s="95" customFormat="1" x14ac:dyDescent="0.15">
      <c r="B50" s="78"/>
      <c r="C50" s="78"/>
      <c r="D50" s="78"/>
      <c r="E50" s="78"/>
      <c r="F50" s="78"/>
      <c r="G50" s="78"/>
      <c r="H50" s="78"/>
      <c r="I50" s="78"/>
      <c r="J50" s="78"/>
      <c r="T50" s="80"/>
      <c r="U50" s="80"/>
      <c r="V50" s="80"/>
      <c r="W50" s="79"/>
    </row>
    <row r="51" spans="2:23" s="95" customFormat="1" ht="13.5" customHeight="1" x14ac:dyDescent="0.15">
      <c r="B51" s="78"/>
      <c r="C51" s="78"/>
      <c r="D51" s="78"/>
      <c r="E51" s="78"/>
      <c r="F51" s="78"/>
      <c r="G51" s="78"/>
      <c r="H51" s="78"/>
      <c r="I51" s="78"/>
      <c r="J51" s="78"/>
      <c r="T51" s="79"/>
      <c r="U51" s="79"/>
      <c r="V51" s="79"/>
      <c r="W51" s="98"/>
    </row>
    <row r="52" spans="2:23" s="95" customFormat="1" x14ac:dyDescent="0.15">
      <c r="B52" s="78"/>
      <c r="C52" s="78"/>
      <c r="D52" s="78"/>
      <c r="E52" s="78"/>
      <c r="F52" s="78"/>
      <c r="G52" s="78"/>
      <c r="H52" s="78"/>
      <c r="I52" s="78"/>
      <c r="J52" s="78"/>
      <c r="T52" s="97"/>
      <c r="U52" s="79"/>
      <c r="V52" s="98"/>
      <c r="W52" s="97"/>
    </row>
    <row r="53" spans="2:23" s="95" customFormat="1" x14ac:dyDescent="0.15">
      <c r="B53" s="78"/>
      <c r="C53" s="78"/>
      <c r="D53" s="78"/>
      <c r="E53" s="78"/>
      <c r="F53" s="78"/>
      <c r="G53" s="78"/>
      <c r="H53" s="78"/>
      <c r="I53" s="78"/>
      <c r="J53" s="78"/>
      <c r="T53" s="79"/>
      <c r="U53" s="79"/>
      <c r="V53" s="79"/>
      <c r="W53" s="79"/>
    </row>
    <row r="54" spans="2:23" s="95" customFormat="1" ht="13.5" customHeight="1" x14ac:dyDescent="0.15">
      <c r="B54" s="78"/>
      <c r="C54" s="78"/>
      <c r="D54" s="78"/>
      <c r="E54" s="78"/>
      <c r="F54" s="78"/>
      <c r="G54" s="78"/>
      <c r="H54" s="78"/>
      <c r="I54" s="78"/>
      <c r="J54" s="78"/>
      <c r="T54" s="80"/>
      <c r="U54" s="79"/>
      <c r="V54" s="80"/>
      <c r="W54" s="97"/>
    </row>
    <row r="55" spans="2:23" s="95" customFormat="1" x14ac:dyDescent="0.15">
      <c r="B55" s="78"/>
      <c r="C55" s="78"/>
      <c r="D55" s="78"/>
      <c r="E55" s="78"/>
      <c r="F55" s="78"/>
      <c r="G55" s="78"/>
      <c r="H55" s="78"/>
      <c r="I55" s="78"/>
      <c r="J55" s="78"/>
      <c r="T55" s="107"/>
      <c r="U55" s="79"/>
      <c r="V55" s="79"/>
      <c r="W55" s="97"/>
    </row>
    <row r="56" spans="2:23" s="95" customForma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80"/>
      <c r="V56" s="79"/>
      <c r="W56" s="79"/>
    </row>
    <row r="57" spans="2:23" s="95" customFormat="1" x14ac:dyDescent="0.15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96"/>
      <c r="U57" s="96"/>
      <c r="V57" s="96"/>
      <c r="W57" s="96"/>
    </row>
    <row r="58" spans="2:23" s="95" customFormat="1" x14ac:dyDescent="0.1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96"/>
    </row>
    <row r="59" spans="2:23" s="95" customFormat="1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96"/>
    </row>
    <row r="60" spans="2:23" s="95" customFormat="1" x14ac:dyDescent="0.15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96"/>
    </row>
    <row r="61" spans="2:23" s="95" customFormat="1" x14ac:dyDescent="0.1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</row>
    <row r="62" spans="2:23" s="95" customFormat="1" x14ac:dyDescent="0.15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</row>
    <row r="63" spans="2:23" s="95" customFormat="1" ht="13.5" customHeight="1" x14ac:dyDescent="0.1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</row>
    <row r="64" spans="2:23" s="95" customFormat="1" ht="13.5" customHeight="1" x14ac:dyDescent="0.1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</row>
    <row r="65" spans="2:19" s="95" customFormat="1" x14ac:dyDescent="0.1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</row>
    <row r="66" spans="2:19" s="95" customFormat="1" x14ac:dyDescent="0.1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</row>
    <row r="67" spans="2:19" s="95" customFormat="1" x14ac:dyDescent="0.1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</row>
    <row r="68" spans="2:19" s="95" customFormat="1" x14ac:dyDescent="0.15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</row>
    <row r="69" spans="2:19" s="95" customFormat="1" x14ac:dyDescent="0.15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</row>
    <row r="70" spans="2:19" s="95" customFormat="1" x14ac:dyDescent="0.15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</row>
    <row r="71" spans="2:19" s="95" customFormat="1" x14ac:dyDescent="0.1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</row>
    <row r="72" spans="2:19" s="95" customFormat="1" x14ac:dyDescent="0.15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</row>
    <row r="73" spans="2:19" s="95" customFormat="1" x14ac:dyDescent="0.15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</row>
    <row r="74" spans="2:19" s="95" customFormat="1" x14ac:dyDescent="0.15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</row>
    <row r="75" spans="2:19" s="95" customFormat="1" x14ac:dyDescent="0.15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</row>
    <row r="76" spans="2:19" s="95" customFormat="1" x14ac:dyDescent="0.15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</row>
    <row r="77" spans="2:19" s="95" customFormat="1" x14ac:dyDescent="0.15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</row>
    <row r="78" spans="2:19" s="95" customFormat="1" x14ac:dyDescent="0.15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</row>
    <row r="79" spans="2:19" s="95" customFormat="1" x14ac:dyDescent="0.15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</row>
    <row r="80" spans="2:19" s="95" customFormat="1" x14ac:dyDescent="0.15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</row>
    <row r="81" spans="1:19" s="95" customFormat="1" x14ac:dyDescent="0.1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</row>
    <row r="82" spans="1:19" s="95" customFormat="1" x14ac:dyDescent="0.15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</row>
    <row r="83" spans="1:19" s="95" customFormat="1" x14ac:dyDescent="0.15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</row>
    <row r="84" spans="1:19" s="95" customFormat="1" x14ac:dyDescent="0.15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</row>
    <row r="85" spans="1:19" s="95" customFormat="1" x14ac:dyDescent="0.15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</row>
    <row r="86" spans="1:19" s="95" customFormat="1" x14ac:dyDescent="0.15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</row>
    <row r="87" spans="1:19" s="95" customFormat="1" x14ac:dyDescent="0.15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</row>
    <row r="88" spans="1:19" s="95" customFormat="1" x14ac:dyDescent="0.15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</row>
    <row r="89" spans="1:19" s="95" customFormat="1" x14ac:dyDescent="0.15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</row>
    <row r="90" spans="1:19" s="95" customFormat="1" x14ac:dyDescent="0.15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</row>
    <row r="91" spans="1:19" s="95" customFormat="1" x14ac:dyDescent="0.15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</row>
    <row r="92" spans="1:19" s="95" customFormat="1" x14ac:dyDescent="0.15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</row>
    <row r="93" spans="1:19" s="95" customFormat="1" x14ac:dyDescent="0.15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</row>
    <row r="94" spans="1:19" s="95" customFormat="1" x14ac:dyDescent="0.15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</row>
    <row r="95" spans="1:19" x14ac:dyDescent="0.15">
      <c r="A95" s="95"/>
    </row>
    <row r="96" spans="1:19" x14ac:dyDescent="0.15">
      <c r="A96" s="95"/>
    </row>
    <row r="97" spans="1:1" x14ac:dyDescent="0.15">
      <c r="A97" s="95"/>
    </row>
    <row r="98" spans="1:1" x14ac:dyDescent="0.15">
      <c r="A98" s="95"/>
    </row>
    <row r="99" spans="1:1" x14ac:dyDescent="0.15">
      <c r="A99" s="95"/>
    </row>
  </sheetData>
  <mergeCells count="48">
    <mergeCell ref="G10:J10"/>
    <mergeCell ref="R10:S10"/>
    <mergeCell ref="G11:J11"/>
    <mergeCell ref="R11:S11"/>
    <mergeCell ref="K12:K37"/>
    <mergeCell ref="Q12:S12"/>
    <mergeCell ref="D20:E20"/>
    <mergeCell ref="Q20:S20"/>
    <mergeCell ref="B3:E3"/>
    <mergeCell ref="K3:S3"/>
    <mergeCell ref="B4:C5"/>
    <mergeCell ref="R4:S4"/>
    <mergeCell ref="R5:S5"/>
    <mergeCell ref="B6:B30"/>
    <mergeCell ref="C6:C20"/>
    <mergeCell ref="R7:S7"/>
    <mergeCell ref="R8:S8"/>
    <mergeCell ref="D15:D17"/>
    <mergeCell ref="Q15:S15"/>
    <mergeCell ref="Q16:S16"/>
    <mergeCell ref="Q17:S17"/>
    <mergeCell ref="R9:S9"/>
    <mergeCell ref="D13:D14"/>
    <mergeCell ref="I13:J13"/>
    <mergeCell ref="Q13:S13"/>
    <mergeCell ref="I14:J14"/>
    <mergeCell ref="Q14:S14"/>
    <mergeCell ref="C21:C30"/>
    <mergeCell ref="D21:D23"/>
    <mergeCell ref="Q21:S21"/>
    <mergeCell ref="Q22:S22"/>
    <mergeCell ref="Q23:S23"/>
    <mergeCell ref="Q24:S24"/>
    <mergeCell ref="Q25:S25"/>
    <mergeCell ref="Q26:S26"/>
    <mergeCell ref="D30:E30"/>
    <mergeCell ref="Q30:S30"/>
    <mergeCell ref="Q27:S27"/>
    <mergeCell ref="R6:S6"/>
    <mergeCell ref="Q36:S36"/>
    <mergeCell ref="Q37:S37"/>
    <mergeCell ref="Q28:S28"/>
    <mergeCell ref="Q29:S29"/>
    <mergeCell ref="Q31:S31"/>
    <mergeCell ref="Q33:S33"/>
    <mergeCell ref="Q34:S34"/>
    <mergeCell ref="Q18:S18"/>
    <mergeCell ref="Q19:S19"/>
  </mergeCells>
  <phoneticPr fontId="4"/>
  <pageMargins left="0.7" right="0.7" top="0.75" bottom="0.75" header="0.3" footer="0.3"/>
  <pageSetup paperSize="9" scale="6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workbookViewId="0"/>
  </sheetViews>
  <sheetFormatPr defaultColWidth="10.875" defaultRowHeight="13.5" x14ac:dyDescent="0.15"/>
  <cols>
    <col min="1" max="1" width="1.625" style="78" customWidth="1"/>
    <col min="2" max="2" width="5.875" style="78" customWidth="1"/>
    <col min="3" max="3" width="10.625" style="78" customWidth="1"/>
    <col min="4" max="4" width="12.375" style="78" customWidth="1"/>
    <col min="5" max="5" width="14.625" style="78" customWidth="1"/>
    <col min="6" max="7" width="15.875" style="78" customWidth="1"/>
    <col min="8" max="8" width="10.875" style="78"/>
    <col min="9" max="9" width="11.375" style="78" bestFit="1" customWidth="1"/>
    <col min="10" max="10" width="13.375" style="78" customWidth="1"/>
    <col min="11" max="11" width="7.125" style="78" customWidth="1"/>
    <col min="12" max="12" width="15.375" style="78" customWidth="1"/>
    <col min="13" max="13" width="9.375" style="78" bestFit="1" customWidth="1"/>
    <col min="14" max="14" width="10.875" style="78"/>
    <col min="15" max="15" width="7.25" style="78" customWidth="1"/>
    <col min="16" max="16" width="9.625" style="78" customWidth="1"/>
    <col min="17" max="17" width="10.875" style="78" customWidth="1"/>
    <col min="18" max="18" width="7.5" style="78" customWidth="1"/>
    <col min="19" max="19" width="3.75" style="78" customWidth="1"/>
    <col min="20" max="16384" width="10.875" style="78"/>
  </cols>
  <sheetData>
    <row r="1" spans="2:19" s="79" customFormat="1" x14ac:dyDescent="0.15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s="79" customFormat="1" ht="14.25" thickBot="1" x14ac:dyDescent="0.2">
      <c r="B2" s="3" t="s">
        <v>489</v>
      </c>
      <c r="H2" s="80" t="s">
        <v>189</v>
      </c>
      <c r="I2" s="3" t="s">
        <v>349</v>
      </c>
      <c r="K2" s="80" t="s">
        <v>190</v>
      </c>
      <c r="L2" s="3" t="s">
        <v>397</v>
      </c>
      <c r="N2" s="78"/>
      <c r="O2" s="78"/>
      <c r="Q2" s="4"/>
      <c r="R2" s="4"/>
    </row>
    <row r="3" spans="2:19" s="79" customFormat="1" x14ac:dyDescent="0.15">
      <c r="B3" s="876" t="s">
        <v>17</v>
      </c>
      <c r="C3" s="877"/>
      <c r="D3" s="877"/>
      <c r="E3" s="878"/>
      <c r="F3" s="379" t="s">
        <v>18</v>
      </c>
      <c r="G3" s="82"/>
      <c r="H3" s="83" t="s">
        <v>19</v>
      </c>
      <c r="I3" s="81"/>
      <c r="J3" s="567"/>
      <c r="K3" s="879" t="s">
        <v>159</v>
      </c>
      <c r="L3" s="880"/>
      <c r="M3" s="880"/>
      <c r="N3" s="880"/>
      <c r="O3" s="880"/>
      <c r="P3" s="880"/>
      <c r="Q3" s="880"/>
      <c r="R3" s="880"/>
      <c r="S3" s="881"/>
    </row>
    <row r="4" spans="2:19" s="79" customFormat="1" x14ac:dyDescent="0.15">
      <c r="B4" s="874" t="s">
        <v>20</v>
      </c>
      <c r="C4" s="875"/>
      <c r="D4" s="172" t="s">
        <v>154</v>
      </c>
      <c r="E4" s="181"/>
      <c r="F4" s="175">
        <f>R11</f>
        <v>920610</v>
      </c>
      <c r="G4" s="172" t="s">
        <v>145</v>
      </c>
      <c r="H4" s="371"/>
      <c r="I4" s="371"/>
      <c r="J4" s="267"/>
      <c r="K4" s="544" t="s">
        <v>217</v>
      </c>
      <c r="L4" s="545" t="s">
        <v>218</v>
      </c>
      <c r="M4" s="546" t="s">
        <v>21</v>
      </c>
      <c r="N4" s="546" t="s">
        <v>20</v>
      </c>
      <c r="O4" s="562" t="s">
        <v>217</v>
      </c>
      <c r="P4" s="562" t="s">
        <v>218</v>
      </c>
      <c r="Q4" s="563" t="s">
        <v>21</v>
      </c>
      <c r="R4" s="886" t="s">
        <v>20</v>
      </c>
      <c r="S4" s="887"/>
    </row>
    <row r="5" spans="2:19" s="79" customFormat="1" x14ac:dyDescent="0.15">
      <c r="B5" s="874"/>
      <c r="C5" s="875"/>
      <c r="D5" s="172" t="s">
        <v>66</v>
      </c>
      <c r="E5" s="181"/>
      <c r="F5" s="175">
        <v>0</v>
      </c>
      <c r="G5" s="150"/>
      <c r="H5" s="182"/>
      <c r="I5" s="182"/>
      <c r="J5" s="163"/>
      <c r="K5" s="547">
        <v>9</v>
      </c>
      <c r="L5" s="450">
        <v>450</v>
      </c>
      <c r="M5" s="450">
        <f>'９　わけぎ単価算出基礎'!K12</f>
        <v>650.20000000000005</v>
      </c>
      <c r="N5" s="553">
        <f>L5*M5</f>
        <v>292590</v>
      </c>
      <c r="O5" s="566"/>
      <c r="P5" s="566"/>
      <c r="Q5" s="566"/>
      <c r="R5" s="882"/>
      <c r="S5" s="883"/>
    </row>
    <row r="6" spans="2:19" s="79" customFormat="1" x14ac:dyDescent="0.15">
      <c r="B6" s="862" t="s">
        <v>157</v>
      </c>
      <c r="C6" s="865" t="s">
        <v>242</v>
      </c>
      <c r="D6" s="175" t="s">
        <v>44</v>
      </c>
      <c r="E6" s="183"/>
      <c r="F6" s="175">
        <f>+P13</f>
        <v>18949.604530132812</v>
      </c>
      <c r="G6" s="150" t="s">
        <v>146</v>
      </c>
      <c r="H6" s="182"/>
      <c r="I6" s="182"/>
      <c r="J6" s="163"/>
      <c r="K6" s="547">
        <v>10</v>
      </c>
      <c r="L6" s="450">
        <v>450</v>
      </c>
      <c r="M6" s="450">
        <f>'９　わけぎ単価算出基礎'!L12</f>
        <v>475</v>
      </c>
      <c r="N6" s="553">
        <f>L6*M6</f>
        <v>213750</v>
      </c>
      <c r="O6" s="566"/>
      <c r="P6" s="566"/>
      <c r="Q6" s="566"/>
      <c r="R6" s="882"/>
      <c r="S6" s="883"/>
    </row>
    <row r="7" spans="2:19" s="79" customFormat="1" x14ac:dyDescent="0.15">
      <c r="B7" s="863"/>
      <c r="C7" s="866"/>
      <c r="D7" s="175" t="s">
        <v>45</v>
      </c>
      <c r="E7" s="183"/>
      <c r="F7" s="175">
        <f>P22</f>
        <v>34858</v>
      </c>
      <c r="G7" s="172" t="s">
        <v>485</v>
      </c>
      <c r="H7" s="468"/>
      <c r="I7" s="468"/>
      <c r="J7" s="267"/>
      <c r="K7" s="547">
        <v>11</v>
      </c>
      <c r="L7" s="450">
        <v>450</v>
      </c>
      <c r="M7" s="450">
        <f>'９　わけぎ単価算出基礎'!M12</f>
        <v>415.2</v>
      </c>
      <c r="N7" s="553">
        <f>L7*M7</f>
        <v>186840</v>
      </c>
      <c r="O7" s="566"/>
      <c r="P7" s="560"/>
      <c r="Q7" s="560"/>
      <c r="R7" s="884"/>
      <c r="S7" s="885"/>
    </row>
    <row r="8" spans="2:19" s="79" customFormat="1" x14ac:dyDescent="0.15">
      <c r="B8" s="863"/>
      <c r="C8" s="866"/>
      <c r="D8" s="175" t="s">
        <v>46</v>
      </c>
      <c r="E8" s="183"/>
      <c r="F8" s="175">
        <f>P28</f>
        <v>61666.9</v>
      </c>
      <c r="G8" s="152" t="s">
        <v>486</v>
      </c>
      <c r="H8" s="163"/>
      <c r="I8" s="163"/>
      <c r="J8" s="163"/>
      <c r="K8" s="547">
        <v>12</v>
      </c>
      <c r="L8" s="450">
        <v>450</v>
      </c>
      <c r="M8" s="450">
        <f>'９　わけぎ単価算出基礎'!N12</f>
        <v>505.4</v>
      </c>
      <c r="N8" s="553">
        <f>L8*M8</f>
        <v>227430</v>
      </c>
      <c r="O8" s="566"/>
      <c r="P8" s="560"/>
      <c r="Q8" s="560"/>
      <c r="R8" s="884"/>
      <c r="S8" s="885"/>
    </row>
    <row r="9" spans="2:19" s="79" customFormat="1" x14ac:dyDescent="0.15">
      <c r="B9" s="863"/>
      <c r="C9" s="866"/>
      <c r="D9" s="175" t="s">
        <v>67</v>
      </c>
      <c r="E9" s="183"/>
      <c r="F9" s="175">
        <f>P37</f>
        <v>2994.0625</v>
      </c>
      <c r="G9" s="152" t="s">
        <v>487</v>
      </c>
      <c r="H9" s="163"/>
      <c r="I9" s="163"/>
      <c r="J9" s="163"/>
      <c r="K9" s="547"/>
      <c r="L9" s="450"/>
      <c r="M9" s="450"/>
      <c r="N9" s="450"/>
      <c r="O9" s="560"/>
      <c r="P9" s="560"/>
      <c r="Q9" s="560"/>
      <c r="R9" s="884"/>
      <c r="S9" s="885"/>
    </row>
    <row r="10" spans="2:19" s="79" customFormat="1" x14ac:dyDescent="0.15">
      <c r="B10" s="863"/>
      <c r="C10" s="866"/>
      <c r="D10" s="175" t="s">
        <v>47</v>
      </c>
      <c r="E10" s="183"/>
      <c r="F10" s="175">
        <f>'８　算出基礎'!V20</f>
        <v>0</v>
      </c>
      <c r="G10" s="911"/>
      <c r="H10" s="912"/>
      <c r="I10" s="912"/>
      <c r="J10" s="913"/>
      <c r="K10" s="547"/>
      <c r="L10" s="450"/>
      <c r="M10" s="450"/>
      <c r="N10" s="450"/>
      <c r="O10" s="560"/>
      <c r="P10" s="560"/>
      <c r="Q10" s="560"/>
      <c r="R10" s="884"/>
      <c r="S10" s="885"/>
    </row>
    <row r="11" spans="2:19" s="79" customFormat="1" ht="14.25" thickBot="1" x14ac:dyDescent="0.2">
      <c r="B11" s="863"/>
      <c r="C11" s="866"/>
      <c r="D11" s="175" t="s">
        <v>4</v>
      </c>
      <c r="E11" s="183"/>
      <c r="F11" s="175">
        <f>'８　算出基礎'!V33</f>
        <v>2421.0526315789475</v>
      </c>
      <c r="G11" s="911"/>
      <c r="H11" s="912"/>
      <c r="I11" s="912"/>
      <c r="J11" s="913"/>
      <c r="K11" s="549"/>
      <c r="L11" s="85"/>
      <c r="M11" s="85"/>
      <c r="N11" s="550"/>
      <c r="O11" s="86" t="s">
        <v>22</v>
      </c>
      <c r="P11" s="564">
        <f>SUM(L5:L11,P5:P10)</f>
        <v>1800</v>
      </c>
      <c r="Q11" s="565">
        <f>R11/P11</f>
        <v>511.45</v>
      </c>
      <c r="R11" s="900">
        <f>SUM(N5:N11,R5:S10)</f>
        <v>920610</v>
      </c>
      <c r="S11" s="901"/>
    </row>
    <row r="12" spans="2:19" s="79" customFormat="1" ht="14.25" thickTop="1" x14ac:dyDescent="0.15">
      <c r="B12" s="863"/>
      <c r="C12" s="866"/>
      <c r="D12" s="175" t="s">
        <v>5</v>
      </c>
      <c r="E12" s="183"/>
      <c r="F12" s="175">
        <f>14*1800*P11/1000</f>
        <v>45360</v>
      </c>
      <c r="G12" s="165" t="s">
        <v>462</v>
      </c>
      <c r="H12" s="163"/>
      <c r="I12" s="163"/>
      <c r="J12" s="163"/>
      <c r="K12" s="916" t="s">
        <v>158</v>
      </c>
      <c r="L12" s="174" t="s">
        <v>119</v>
      </c>
      <c r="M12" s="538" t="s">
        <v>7</v>
      </c>
      <c r="N12" s="261" t="s">
        <v>222</v>
      </c>
      <c r="O12" s="537" t="s">
        <v>21</v>
      </c>
      <c r="P12" s="537" t="s">
        <v>24</v>
      </c>
      <c r="Q12" s="902" t="s">
        <v>25</v>
      </c>
      <c r="R12" s="903"/>
      <c r="S12" s="904"/>
    </row>
    <row r="13" spans="2:19" s="79" customFormat="1" x14ac:dyDescent="0.15">
      <c r="B13" s="863"/>
      <c r="C13" s="866"/>
      <c r="D13" s="871" t="s">
        <v>48</v>
      </c>
      <c r="E13" s="185" t="s">
        <v>143</v>
      </c>
      <c r="F13" s="175">
        <f>'６　固定資本装備と減価償却費'!L9*H13</f>
        <v>3126.3157894736842</v>
      </c>
      <c r="G13" s="589" t="s">
        <v>147</v>
      </c>
      <c r="H13" s="590">
        <v>0.01</v>
      </c>
      <c r="I13" s="914" t="s">
        <v>149</v>
      </c>
      <c r="J13" s="915"/>
      <c r="K13" s="917"/>
      <c r="L13" s="451" t="s">
        <v>416</v>
      </c>
      <c r="M13" s="552" t="s">
        <v>295</v>
      </c>
      <c r="N13" s="113">
        <v>100</v>
      </c>
      <c r="O13" s="113">
        <f>'７－６　種球生産費'!F23</f>
        <v>189.49604530132811</v>
      </c>
      <c r="P13" s="113">
        <f>N13*O13</f>
        <v>18949.604530132812</v>
      </c>
      <c r="Q13" s="894" t="s">
        <v>294</v>
      </c>
      <c r="R13" s="895"/>
      <c r="S13" s="896"/>
    </row>
    <row r="14" spans="2:19" s="79" customFormat="1" x14ac:dyDescent="0.15">
      <c r="B14" s="863"/>
      <c r="C14" s="866"/>
      <c r="D14" s="872"/>
      <c r="E14" s="185" t="s">
        <v>144</v>
      </c>
      <c r="F14" s="175">
        <f>'６　固定資本装備と減価償却費'!L26*H14</f>
        <v>4886.8421052631575</v>
      </c>
      <c r="G14" s="589" t="s">
        <v>147</v>
      </c>
      <c r="H14" s="590">
        <v>0.05</v>
      </c>
      <c r="I14" s="914" t="s">
        <v>149</v>
      </c>
      <c r="J14" s="915"/>
      <c r="K14" s="917"/>
      <c r="L14" s="553"/>
      <c r="M14" s="554"/>
      <c r="N14" s="113"/>
      <c r="O14" s="113"/>
      <c r="P14" s="113"/>
      <c r="Q14" s="894"/>
      <c r="R14" s="895"/>
      <c r="S14" s="896"/>
    </row>
    <row r="15" spans="2:19" s="79" customFormat="1" ht="14.25" thickBot="1" x14ac:dyDescent="0.2">
      <c r="B15" s="863"/>
      <c r="C15" s="866"/>
      <c r="D15" s="871" t="s">
        <v>68</v>
      </c>
      <c r="E15" s="185" t="s">
        <v>143</v>
      </c>
      <c r="F15" s="175">
        <f>'６　固定資本装備と減価償却費'!P9</f>
        <v>13026.315789473685</v>
      </c>
      <c r="G15" s="152" t="s">
        <v>149</v>
      </c>
      <c r="H15" s="158"/>
      <c r="I15" s="158"/>
      <c r="J15" s="158"/>
      <c r="K15" s="917"/>
      <c r="L15" s="92" t="s">
        <v>26</v>
      </c>
      <c r="M15" s="91"/>
      <c r="N15" s="92"/>
      <c r="O15" s="92"/>
      <c r="P15" s="92">
        <f>SUM(P13:P14)</f>
        <v>18949.604530132812</v>
      </c>
      <c r="Q15" s="897"/>
      <c r="R15" s="898"/>
      <c r="S15" s="899"/>
    </row>
    <row r="16" spans="2:19" s="79" customFormat="1" ht="14.25" thickTop="1" x14ac:dyDescent="0.15">
      <c r="B16" s="863"/>
      <c r="C16" s="866"/>
      <c r="D16" s="873"/>
      <c r="E16" s="185" t="s">
        <v>144</v>
      </c>
      <c r="F16" s="175">
        <f>'６　固定資本装備と減価償却費'!P26</f>
        <v>19150.375939849622</v>
      </c>
      <c r="G16" s="152" t="s">
        <v>149</v>
      </c>
      <c r="H16" s="158"/>
      <c r="I16" s="158"/>
      <c r="J16" s="158"/>
      <c r="K16" s="917"/>
      <c r="L16" s="169" t="s">
        <v>120</v>
      </c>
      <c r="M16" s="170" t="s">
        <v>7</v>
      </c>
      <c r="N16" s="262" t="s">
        <v>222</v>
      </c>
      <c r="O16" s="536" t="s">
        <v>21</v>
      </c>
      <c r="P16" s="171" t="s">
        <v>24</v>
      </c>
      <c r="Q16" s="891" t="s">
        <v>25</v>
      </c>
      <c r="R16" s="892"/>
      <c r="S16" s="893"/>
    </row>
    <row r="17" spans="1:19" s="79" customFormat="1" x14ac:dyDescent="0.15">
      <c r="B17" s="863"/>
      <c r="C17" s="866"/>
      <c r="D17" s="872"/>
      <c r="E17" s="175" t="s">
        <v>49</v>
      </c>
      <c r="F17" s="175">
        <f>'６　固定資本装備と減価償却費'!P31</f>
        <v>0</v>
      </c>
      <c r="G17" s="152" t="s">
        <v>149</v>
      </c>
      <c r="H17" s="158"/>
      <c r="I17" s="158"/>
      <c r="J17" s="158"/>
      <c r="K17" s="917"/>
      <c r="L17" s="221" t="s">
        <v>296</v>
      </c>
      <c r="M17" s="554" t="s">
        <v>297</v>
      </c>
      <c r="N17" s="152">
        <v>2</v>
      </c>
      <c r="O17" s="165">
        <v>3000</v>
      </c>
      <c r="P17" s="165">
        <f>N17*O17</f>
        <v>6000</v>
      </c>
      <c r="Q17" s="888" t="s">
        <v>338</v>
      </c>
      <c r="R17" s="889"/>
      <c r="S17" s="890"/>
    </row>
    <row r="18" spans="1:19" s="79" customFormat="1" x14ac:dyDescent="0.15">
      <c r="A18" s="78"/>
      <c r="B18" s="863"/>
      <c r="C18" s="866"/>
      <c r="D18" s="175" t="s">
        <v>50</v>
      </c>
      <c r="E18" s="183"/>
      <c r="F18" s="450">
        <v>0</v>
      </c>
      <c r="G18" s="152"/>
      <c r="H18" s="158"/>
      <c r="I18" s="461"/>
      <c r="J18" s="158"/>
      <c r="K18" s="917"/>
      <c r="L18" s="221" t="s">
        <v>298</v>
      </c>
      <c r="M18" s="554" t="s">
        <v>299</v>
      </c>
      <c r="N18" s="152">
        <v>5</v>
      </c>
      <c r="O18" s="165">
        <v>357</v>
      </c>
      <c r="P18" s="165">
        <f>N18*O18</f>
        <v>1785</v>
      </c>
      <c r="Q18" s="888" t="s">
        <v>338</v>
      </c>
      <c r="R18" s="889"/>
      <c r="S18" s="890"/>
    </row>
    <row r="19" spans="1:19" s="79" customFormat="1" x14ac:dyDescent="0.15">
      <c r="A19" s="78"/>
      <c r="B19" s="863"/>
      <c r="C19" s="866"/>
      <c r="D19" s="175" t="s">
        <v>123</v>
      </c>
      <c r="E19" s="183"/>
      <c r="F19" s="175">
        <f>SUM(F6:F18)/99</f>
        <v>2085.2471645027463</v>
      </c>
      <c r="G19" s="186" t="s">
        <v>160</v>
      </c>
      <c r="H19" s="196">
        <v>0.01</v>
      </c>
      <c r="I19" s="374"/>
      <c r="J19" s="572"/>
      <c r="K19" s="917"/>
      <c r="L19" s="152" t="s">
        <v>300</v>
      </c>
      <c r="M19" s="163" t="s">
        <v>299</v>
      </c>
      <c r="N19" s="152">
        <v>2</v>
      </c>
      <c r="O19" s="165">
        <v>1782</v>
      </c>
      <c r="P19" s="165">
        <f>N19*O19</f>
        <v>3564</v>
      </c>
      <c r="Q19" s="888"/>
      <c r="R19" s="889"/>
      <c r="S19" s="890"/>
    </row>
    <row r="20" spans="1:19" s="79" customFormat="1" x14ac:dyDescent="0.15">
      <c r="A20" s="78"/>
      <c r="B20" s="863"/>
      <c r="C20" s="867"/>
      <c r="D20" s="860" t="s">
        <v>153</v>
      </c>
      <c r="E20" s="861"/>
      <c r="F20" s="111">
        <f>SUM(F6:F19)</f>
        <v>208524.7164502746</v>
      </c>
      <c r="G20" s="160"/>
      <c r="H20" s="374"/>
      <c r="I20" s="374"/>
      <c r="J20" s="573"/>
      <c r="K20" s="917"/>
      <c r="L20" s="152" t="s">
        <v>301</v>
      </c>
      <c r="M20" s="163" t="s">
        <v>299</v>
      </c>
      <c r="N20" s="152">
        <v>5</v>
      </c>
      <c r="O20" s="165">
        <v>2612</v>
      </c>
      <c r="P20" s="165">
        <f>N20*O20</f>
        <v>13060</v>
      </c>
      <c r="Q20" s="888"/>
      <c r="R20" s="889"/>
      <c r="S20" s="890"/>
    </row>
    <row r="21" spans="1:19" s="79" customFormat="1" x14ac:dyDescent="0.15">
      <c r="A21" s="78"/>
      <c r="B21" s="863"/>
      <c r="C21" s="868" t="s">
        <v>148</v>
      </c>
      <c r="D21" s="856" t="s">
        <v>51</v>
      </c>
      <c r="E21" s="18" t="s">
        <v>1</v>
      </c>
      <c r="F21" s="84">
        <f>675*105+900*36+225*153</f>
        <v>137700</v>
      </c>
      <c r="G21" s="172" t="s">
        <v>354</v>
      </c>
      <c r="H21" s="163"/>
      <c r="I21" s="89"/>
      <c r="J21" s="163"/>
      <c r="K21" s="917"/>
      <c r="L21" s="152" t="s">
        <v>302</v>
      </c>
      <c r="M21" s="163" t="s">
        <v>299</v>
      </c>
      <c r="N21" s="346">
        <v>4.5</v>
      </c>
      <c r="O21" s="165">
        <v>2322</v>
      </c>
      <c r="P21" s="165">
        <f>N21*O21</f>
        <v>10449</v>
      </c>
      <c r="Q21" s="888"/>
      <c r="R21" s="889"/>
      <c r="S21" s="890"/>
    </row>
    <row r="22" spans="1:19" s="79" customFormat="1" ht="14.25" thickBot="1" x14ac:dyDescent="0.2">
      <c r="A22" s="78"/>
      <c r="B22" s="863"/>
      <c r="C22" s="869"/>
      <c r="D22" s="775"/>
      <c r="E22" s="18" t="s">
        <v>2</v>
      </c>
      <c r="F22" s="112">
        <f>P11*53</f>
        <v>95400</v>
      </c>
      <c r="G22" s="172" t="s">
        <v>343</v>
      </c>
      <c r="H22" s="187"/>
      <c r="I22" s="187"/>
      <c r="J22" s="540"/>
      <c r="K22" s="917"/>
      <c r="L22" s="92" t="s">
        <v>26</v>
      </c>
      <c r="M22" s="91"/>
      <c r="N22" s="92"/>
      <c r="O22" s="92"/>
      <c r="P22" s="92">
        <f>SUM(P17:P21)</f>
        <v>34858</v>
      </c>
      <c r="Q22" s="897"/>
      <c r="R22" s="898"/>
      <c r="S22" s="899"/>
    </row>
    <row r="23" spans="1:19" s="79" customFormat="1" ht="14.25" thickTop="1" x14ac:dyDescent="0.15">
      <c r="A23" s="78"/>
      <c r="B23" s="863"/>
      <c r="C23" s="869"/>
      <c r="D23" s="857"/>
      <c r="E23" s="18" t="s">
        <v>6</v>
      </c>
      <c r="F23" s="84">
        <f>R11*0.126</f>
        <v>115996.86</v>
      </c>
      <c r="G23" s="172" t="s">
        <v>344</v>
      </c>
      <c r="H23" s="371"/>
      <c r="I23" s="187"/>
      <c r="J23" s="267"/>
      <c r="K23" s="917"/>
      <c r="L23" s="152" t="s">
        <v>121</v>
      </c>
      <c r="M23" s="163"/>
      <c r="N23" s="164" t="s">
        <v>23</v>
      </c>
      <c r="O23" s="164" t="s">
        <v>21</v>
      </c>
      <c r="P23" s="164" t="s">
        <v>24</v>
      </c>
      <c r="Q23" s="891" t="s">
        <v>25</v>
      </c>
      <c r="R23" s="892"/>
      <c r="S23" s="893"/>
    </row>
    <row r="24" spans="1:19" s="79" customFormat="1" x14ac:dyDescent="0.15">
      <c r="A24" s="78"/>
      <c r="B24" s="863"/>
      <c r="C24" s="869"/>
      <c r="D24" s="18" t="s">
        <v>225</v>
      </c>
      <c r="E24" s="25"/>
      <c r="F24" s="112">
        <v>0</v>
      </c>
      <c r="G24" s="172"/>
      <c r="H24" s="190"/>
      <c r="I24" s="191"/>
      <c r="J24" s="541"/>
      <c r="K24" s="917"/>
      <c r="L24" s="165" t="s">
        <v>27</v>
      </c>
      <c r="M24" s="163"/>
      <c r="N24" s="152" t="s">
        <v>340</v>
      </c>
      <c r="O24" s="165"/>
      <c r="P24" s="165">
        <f>'８　算出基礎'!G38</f>
        <v>11541.900000000001</v>
      </c>
      <c r="Q24" s="888"/>
      <c r="R24" s="889"/>
      <c r="S24" s="890"/>
    </row>
    <row r="25" spans="1:19" s="79" customFormat="1" x14ac:dyDescent="0.15">
      <c r="A25" s="78"/>
      <c r="B25" s="863"/>
      <c r="C25" s="869"/>
      <c r="D25" s="18" t="s">
        <v>69</v>
      </c>
      <c r="E25" s="25"/>
      <c r="F25" s="112">
        <v>0</v>
      </c>
      <c r="G25" s="172"/>
      <c r="H25" s="192"/>
      <c r="I25" s="193"/>
      <c r="J25" s="192"/>
      <c r="K25" s="917"/>
      <c r="L25" s="165" t="s">
        <v>28</v>
      </c>
      <c r="M25" s="163"/>
      <c r="N25" s="152" t="s">
        <v>340</v>
      </c>
      <c r="O25" s="165"/>
      <c r="P25" s="165">
        <f>'８　算出基礎'!G49</f>
        <v>12467.800000000001</v>
      </c>
      <c r="Q25" s="888"/>
      <c r="R25" s="889"/>
      <c r="S25" s="890"/>
    </row>
    <row r="26" spans="1:19" s="79" customFormat="1" x14ac:dyDescent="0.15">
      <c r="A26" s="78"/>
      <c r="B26" s="863"/>
      <c r="C26" s="869"/>
      <c r="D26" s="18" t="s">
        <v>90</v>
      </c>
      <c r="E26" s="19"/>
      <c r="F26" s="195">
        <f>'８　算出基礎'!V56</f>
        <v>4617.5438596491231</v>
      </c>
      <c r="G26" s="221"/>
      <c r="H26" s="219"/>
      <c r="I26" s="219"/>
      <c r="J26" s="219"/>
      <c r="K26" s="917"/>
      <c r="L26" s="165" t="s">
        <v>339</v>
      </c>
      <c r="M26" s="163"/>
      <c r="N26" s="152" t="s">
        <v>341</v>
      </c>
      <c r="O26" s="165"/>
      <c r="P26" s="165">
        <f>'８　算出基礎'!G53</f>
        <v>37415</v>
      </c>
      <c r="Q26" s="888" t="s">
        <v>338</v>
      </c>
      <c r="R26" s="889"/>
      <c r="S26" s="890"/>
    </row>
    <row r="27" spans="1:19" s="79" customFormat="1" x14ac:dyDescent="0.15">
      <c r="A27" s="78"/>
      <c r="B27" s="863"/>
      <c r="C27" s="869"/>
      <c r="D27" s="26" t="s">
        <v>70</v>
      </c>
      <c r="E27" s="27"/>
      <c r="F27" s="195">
        <v>800</v>
      </c>
      <c r="G27" s="152" t="s">
        <v>345</v>
      </c>
      <c r="H27" s="192"/>
      <c r="I27" s="193"/>
      <c r="J27" s="541"/>
      <c r="K27" s="917"/>
      <c r="L27" s="165" t="s">
        <v>101</v>
      </c>
      <c r="M27" s="163"/>
      <c r="N27" s="152" t="s">
        <v>341</v>
      </c>
      <c r="O27" s="165"/>
      <c r="P27" s="165">
        <f>'８　算出基礎'!G57</f>
        <v>242.20000000000002</v>
      </c>
      <c r="Q27" s="888"/>
      <c r="R27" s="889"/>
      <c r="S27" s="890"/>
    </row>
    <row r="28" spans="1:19" s="79" customFormat="1" ht="14.25" thickBot="1" x14ac:dyDescent="0.2">
      <c r="A28" s="78"/>
      <c r="B28" s="863"/>
      <c r="C28" s="869"/>
      <c r="D28" s="18" t="s">
        <v>52</v>
      </c>
      <c r="E28" s="19"/>
      <c r="F28" s="112">
        <f>'８　算出基礎'!N57</f>
        <v>2148.3157894736842</v>
      </c>
      <c r="G28" s="221"/>
      <c r="H28" s="219"/>
      <c r="I28" s="219"/>
      <c r="J28" s="219"/>
      <c r="K28" s="917"/>
      <c r="L28" s="92" t="s">
        <v>26</v>
      </c>
      <c r="M28" s="91"/>
      <c r="N28" s="92"/>
      <c r="O28" s="92"/>
      <c r="P28" s="92">
        <f>SUM(P24:P27)</f>
        <v>61666.9</v>
      </c>
      <c r="Q28" s="897"/>
      <c r="R28" s="898"/>
      <c r="S28" s="899"/>
    </row>
    <row r="29" spans="1:19" s="79" customFormat="1" ht="14.25" thickTop="1" x14ac:dyDescent="0.15">
      <c r="A29" s="78"/>
      <c r="B29" s="863"/>
      <c r="C29" s="869"/>
      <c r="D29" s="18" t="s">
        <v>226</v>
      </c>
      <c r="E29" s="25"/>
      <c r="F29" s="112">
        <f>SUM(F21:F28)/99</f>
        <v>3602.6537338295234</v>
      </c>
      <c r="G29" s="288" t="s">
        <v>243</v>
      </c>
      <c r="H29" s="196">
        <v>0.01</v>
      </c>
      <c r="I29" s="162"/>
      <c r="J29" s="542"/>
      <c r="K29" s="917"/>
      <c r="L29" s="152" t="s">
        <v>122</v>
      </c>
      <c r="M29" s="163"/>
      <c r="N29" s="164" t="s">
        <v>23</v>
      </c>
      <c r="O29" s="164" t="s">
        <v>21</v>
      </c>
      <c r="P29" s="164" t="s">
        <v>24</v>
      </c>
      <c r="Q29" s="891" t="s">
        <v>25</v>
      </c>
      <c r="R29" s="892"/>
      <c r="S29" s="893"/>
    </row>
    <row r="30" spans="1:19" s="79" customFormat="1" ht="14.25" thickBot="1" x14ac:dyDescent="0.2">
      <c r="A30" s="78"/>
      <c r="B30" s="864"/>
      <c r="C30" s="870"/>
      <c r="D30" s="858" t="s">
        <v>152</v>
      </c>
      <c r="E30" s="859"/>
      <c r="F30" s="153">
        <f>SUM(F21:F29)</f>
        <v>360265.3733829523</v>
      </c>
      <c r="G30" s="154"/>
      <c r="H30" s="155"/>
      <c r="I30" s="156"/>
      <c r="J30" s="543"/>
      <c r="K30" s="917"/>
      <c r="L30" s="165" t="s">
        <v>113</v>
      </c>
      <c r="M30" s="166"/>
      <c r="N30" s="509">
        <f>SUMPRODUCT('８　算出基礎'!K6:K9,'８　算出基礎'!L6:L9)</f>
        <v>4.75</v>
      </c>
      <c r="O30" s="165">
        <f>'８　算出基礎'!M10</f>
        <v>84.7</v>
      </c>
      <c r="P30" s="165">
        <f>'８　算出基礎'!N10</f>
        <v>402.32500000000005</v>
      </c>
      <c r="Q30" s="908"/>
      <c r="R30" s="909"/>
      <c r="S30" s="910"/>
    </row>
    <row r="31" spans="1:19" s="79" customFormat="1" x14ac:dyDescent="0.15">
      <c r="A31" s="78"/>
      <c r="B31" s="100"/>
      <c r="C31" s="96"/>
      <c r="D31" s="96"/>
      <c r="E31" s="96"/>
      <c r="F31" s="96"/>
      <c r="G31" s="96"/>
      <c r="H31" s="96"/>
      <c r="I31" s="96"/>
      <c r="J31" s="96"/>
      <c r="K31" s="917"/>
      <c r="L31" s="165" t="s">
        <v>114</v>
      </c>
      <c r="M31" s="166"/>
      <c r="N31" s="509">
        <f>SUMPRODUCT('８　算出基礎'!K11:K14,'８　算出基礎'!L11:L14)</f>
        <v>12</v>
      </c>
      <c r="O31" s="165">
        <f>'８　算出基礎'!M15</f>
        <v>158.4</v>
      </c>
      <c r="P31" s="165">
        <f>'８　算出基礎'!N15</f>
        <v>1900.8000000000002</v>
      </c>
      <c r="Q31" s="908"/>
      <c r="R31" s="909"/>
      <c r="S31" s="910"/>
    </row>
    <row r="32" spans="1:19" s="79" customFormat="1" x14ac:dyDescent="0.15">
      <c r="A32" s="78"/>
      <c r="B32" s="90"/>
      <c r="C32" s="106"/>
      <c r="D32" s="90"/>
      <c r="E32" s="90"/>
      <c r="F32" s="104"/>
      <c r="G32" s="104"/>
      <c r="H32" s="105"/>
      <c r="I32" s="96"/>
      <c r="J32" s="96"/>
      <c r="K32" s="917"/>
      <c r="L32" s="165" t="s">
        <v>116</v>
      </c>
      <c r="M32" s="163"/>
      <c r="N32" s="167"/>
      <c r="O32" s="167"/>
      <c r="P32" s="165">
        <f>SUM(P30:P31)*R32</f>
        <v>690.9375</v>
      </c>
      <c r="Q32" s="266" t="s">
        <v>115</v>
      </c>
      <c r="R32" s="555">
        <v>0.3</v>
      </c>
      <c r="S32" s="556"/>
    </row>
    <row r="33" spans="1:23" ht="18" customHeight="1" x14ac:dyDescent="0.15">
      <c r="K33" s="917"/>
      <c r="L33" s="165" t="s">
        <v>117</v>
      </c>
      <c r="M33" s="166"/>
      <c r="N33" s="152"/>
      <c r="O33" s="167"/>
      <c r="P33" s="165">
        <f>'８　算出基礎'!N19</f>
        <v>0</v>
      </c>
      <c r="Q33" s="888"/>
      <c r="R33" s="889"/>
      <c r="S33" s="890"/>
    </row>
    <row r="34" spans="1:23" ht="18" customHeight="1" x14ac:dyDescent="0.15">
      <c r="K34" s="917"/>
      <c r="L34" s="165" t="s">
        <v>118</v>
      </c>
      <c r="M34" s="166"/>
      <c r="N34" s="152"/>
      <c r="O34" s="167"/>
      <c r="P34" s="165">
        <f>'８　算出基礎'!N23</f>
        <v>0</v>
      </c>
      <c r="Q34" s="888"/>
      <c r="R34" s="889"/>
      <c r="S34" s="890"/>
    </row>
    <row r="35" spans="1:23" ht="18" customHeight="1" x14ac:dyDescent="0.15">
      <c r="K35" s="917"/>
      <c r="L35" s="165" t="s">
        <v>223</v>
      </c>
      <c r="M35" s="166"/>
      <c r="N35" s="152"/>
      <c r="O35" s="167"/>
      <c r="P35" s="165">
        <f>'８　算出基礎'!N27</f>
        <v>0</v>
      </c>
      <c r="Q35" s="266"/>
      <c r="R35" s="267"/>
      <c r="S35" s="557"/>
    </row>
    <row r="36" spans="1:23" ht="18" customHeight="1" x14ac:dyDescent="0.15">
      <c r="K36" s="917"/>
      <c r="L36" s="165"/>
      <c r="M36" s="163"/>
      <c r="N36" s="152"/>
      <c r="O36" s="167"/>
      <c r="P36" s="165"/>
      <c r="Q36" s="888"/>
      <c r="R36" s="889"/>
      <c r="S36" s="890"/>
    </row>
    <row r="37" spans="1:23" ht="18" customHeight="1" thickBot="1" x14ac:dyDescent="0.2">
      <c r="K37" s="918"/>
      <c r="L37" s="558" t="s">
        <v>26</v>
      </c>
      <c r="M37" s="559"/>
      <c r="N37" s="558"/>
      <c r="O37" s="558"/>
      <c r="P37" s="558">
        <f>SUM(P30:P36)</f>
        <v>2994.0625</v>
      </c>
      <c r="Q37" s="905"/>
      <c r="R37" s="906"/>
      <c r="S37" s="907"/>
    </row>
    <row r="38" spans="1:23" s="95" customFormat="1" ht="18" customHeight="1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23" s="95" customFormat="1" ht="18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T39" s="96"/>
    </row>
    <row r="40" spans="1:23" s="95" customFormat="1" ht="18" customHeight="1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78"/>
      <c r="T40" s="79"/>
      <c r="U40" s="79"/>
      <c r="V40" s="79"/>
      <c r="W40" s="79"/>
    </row>
    <row r="41" spans="1:23" s="95" customFormat="1" ht="18" customHeight="1" x14ac:dyDescent="0.15">
      <c r="A41" s="78"/>
      <c r="B41" s="78"/>
      <c r="C41" s="78"/>
      <c r="D41" s="78"/>
      <c r="E41" s="78"/>
      <c r="F41" s="78"/>
      <c r="G41" s="78"/>
      <c r="H41" s="78"/>
      <c r="I41" s="78"/>
      <c r="J41" s="78"/>
      <c r="T41" s="97"/>
      <c r="U41" s="98"/>
      <c r="V41" s="99"/>
      <c r="W41" s="97"/>
    </row>
    <row r="42" spans="1:23" s="95" customFormat="1" ht="18" customHeight="1" x14ac:dyDescent="0.15">
      <c r="A42" s="78"/>
      <c r="B42" s="78"/>
      <c r="C42" s="78"/>
      <c r="D42" s="78"/>
      <c r="E42" s="78"/>
      <c r="F42" s="78"/>
      <c r="G42" s="78"/>
      <c r="H42" s="78"/>
      <c r="I42" s="78"/>
      <c r="J42" s="78"/>
      <c r="T42" s="79"/>
      <c r="U42" s="79"/>
      <c r="V42" s="79"/>
      <c r="W42" s="79"/>
    </row>
    <row r="43" spans="1:23" s="95" customFormat="1" ht="18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T43" s="80"/>
      <c r="U43" s="96"/>
      <c r="V43" s="79"/>
      <c r="W43" s="97"/>
    </row>
    <row r="44" spans="1:23" s="95" customFormat="1" ht="18" customHeight="1" x14ac:dyDescent="0.15">
      <c r="B44" s="78"/>
      <c r="C44" s="78"/>
      <c r="D44" s="78"/>
      <c r="E44" s="78"/>
      <c r="F44" s="78"/>
      <c r="G44" s="78"/>
      <c r="H44" s="78"/>
      <c r="I44" s="78"/>
      <c r="J44" s="78"/>
      <c r="T44" s="80"/>
      <c r="U44" s="96"/>
      <c r="V44" s="79"/>
      <c r="W44" s="97"/>
    </row>
    <row r="45" spans="1:23" s="95" customFormat="1" ht="18" customHeight="1" x14ac:dyDescent="0.15">
      <c r="B45" s="78"/>
      <c r="C45" s="78"/>
      <c r="D45" s="78"/>
      <c r="E45" s="78"/>
      <c r="F45" s="78"/>
      <c r="G45" s="78"/>
      <c r="H45" s="78"/>
      <c r="I45" s="78"/>
      <c r="J45" s="78"/>
      <c r="T45" s="79"/>
      <c r="U45" s="79"/>
      <c r="V45" s="98"/>
      <c r="W45" s="79"/>
    </row>
    <row r="46" spans="1:23" s="95" customFormat="1" x14ac:dyDescent="0.15">
      <c r="B46" s="78"/>
      <c r="C46" s="78"/>
      <c r="D46" s="78"/>
      <c r="E46" s="78"/>
      <c r="F46" s="78"/>
      <c r="G46" s="78"/>
      <c r="H46" s="78"/>
      <c r="I46" s="78"/>
      <c r="J46" s="78"/>
      <c r="T46" s="80"/>
      <c r="U46" s="79"/>
      <c r="V46" s="79"/>
      <c r="W46" s="97"/>
    </row>
    <row r="47" spans="1:23" s="95" customFormat="1" x14ac:dyDescent="0.15">
      <c r="B47" s="78"/>
      <c r="C47" s="78"/>
      <c r="D47" s="78"/>
      <c r="E47" s="78"/>
      <c r="F47" s="78"/>
      <c r="G47" s="78"/>
      <c r="H47" s="78"/>
      <c r="I47" s="78"/>
      <c r="J47" s="78"/>
      <c r="T47" s="80"/>
      <c r="U47" s="79"/>
      <c r="V47" s="79"/>
      <c r="W47" s="97"/>
    </row>
    <row r="48" spans="1:23" s="95" customFormat="1" x14ac:dyDescent="0.15">
      <c r="B48" s="78"/>
      <c r="C48" s="78"/>
      <c r="D48" s="78"/>
      <c r="E48" s="78"/>
      <c r="F48" s="78"/>
      <c r="G48" s="78"/>
      <c r="H48" s="78"/>
      <c r="I48" s="78"/>
      <c r="J48" s="78"/>
      <c r="T48" s="80"/>
      <c r="U48" s="79"/>
      <c r="V48" s="79"/>
      <c r="W48" s="97"/>
    </row>
    <row r="49" spans="2:23" s="95" customFormat="1" x14ac:dyDescent="0.15">
      <c r="B49" s="78"/>
      <c r="C49" s="78"/>
      <c r="D49" s="78"/>
      <c r="E49" s="78"/>
      <c r="F49" s="78"/>
      <c r="G49" s="78"/>
      <c r="H49" s="78"/>
      <c r="I49" s="78"/>
      <c r="J49" s="78"/>
      <c r="T49" s="80"/>
      <c r="U49" s="79"/>
      <c r="V49" s="79"/>
      <c r="W49" s="97"/>
    </row>
    <row r="50" spans="2:23" s="95" customFormat="1" x14ac:dyDescent="0.15">
      <c r="B50" s="78"/>
      <c r="C50" s="78"/>
      <c r="D50" s="78"/>
      <c r="E50" s="78"/>
      <c r="F50" s="78"/>
      <c r="G50" s="78"/>
      <c r="H50" s="78"/>
      <c r="I50" s="78"/>
      <c r="J50" s="78"/>
      <c r="T50" s="80"/>
      <c r="U50" s="80"/>
      <c r="V50" s="80"/>
      <c r="W50" s="79"/>
    </row>
    <row r="51" spans="2:23" s="95" customFormat="1" ht="13.5" customHeight="1" x14ac:dyDescent="0.15">
      <c r="B51" s="78"/>
      <c r="C51" s="78"/>
      <c r="D51" s="78"/>
      <c r="E51" s="78"/>
      <c r="F51" s="78"/>
      <c r="G51" s="78"/>
      <c r="H51" s="78"/>
      <c r="I51" s="78"/>
      <c r="J51" s="78"/>
      <c r="T51" s="79"/>
      <c r="U51" s="79"/>
      <c r="V51" s="79"/>
      <c r="W51" s="98"/>
    </row>
    <row r="52" spans="2:23" s="95" customFormat="1" x14ac:dyDescent="0.15">
      <c r="B52" s="78"/>
      <c r="C52" s="78"/>
      <c r="D52" s="78"/>
      <c r="E52" s="78"/>
      <c r="F52" s="78"/>
      <c r="G52" s="78"/>
      <c r="H52" s="78"/>
      <c r="I52" s="78"/>
      <c r="J52" s="78"/>
      <c r="T52" s="97"/>
      <c r="U52" s="79"/>
      <c r="V52" s="98"/>
      <c r="W52" s="97"/>
    </row>
    <row r="53" spans="2:23" s="95" customFormat="1" x14ac:dyDescent="0.15">
      <c r="B53" s="78"/>
      <c r="C53" s="78"/>
      <c r="D53" s="78"/>
      <c r="E53" s="78"/>
      <c r="F53" s="78"/>
      <c r="G53" s="78"/>
      <c r="H53" s="78"/>
      <c r="I53" s="78"/>
      <c r="J53" s="78"/>
      <c r="T53" s="79"/>
      <c r="U53" s="79"/>
      <c r="V53" s="79"/>
      <c r="W53" s="79"/>
    </row>
    <row r="54" spans="2:23" s="95" customFormat="1" ht="13.5" customHeight="1" x14ac:dyDescent="0.15">
      <c r="B54" s="78"/>
      <c r="C54" s="78"/>
      <c r="D54" s="78"/>
      <c r="E54" s="78"/>
      <c r="F54" s="78"/>
      <c r="G54" s="78"/>
      <c r="H54" s="78"/>
      <c r="I54" s="78"/>
      <c r="J54" s="78"/>
      <c r="T54" s="80"/>
      <c r="U54" s="79"/>
      <c r="V54" s="80"/>
      <c r="W54" s="97"/>
    </row>
    <row r="55" spans="2:23" s="95" customFormat="1" x14ac:dyDescent="0.15">
      <c r="B55" s="78"/>
      <c r="C55" s="78"/>
      <c r="D55" s="78"/>
      <c r="E55" s="78"/>
      <c r="F55" s="78"/>
      <c r="G55" s="78"/>
      <c r="H55" s="78"/>
      <c r="I55" s="78"/>
      <c r="J55" s="78"/>
      <c r="T55" s="107"/>
      <c r="U55" s="79"/>
      <c r="V55" s="79"/>
      <c r="W55" s="97"/>
    </row>
    <row r="56" spans="2:23" s="95" customForma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80"/>
      <c r="V56" s="79"/>
      <c r="W56" s="79"/>
    </row>
    <row r="57" spans="2:23" s="95" customFormat="1" x14ac:dyDescent="0.15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96"/>
      <c r="U57" s="96"/>
      <c r="V57" s="96"/>
      <c r="W57" s="96"/>
    </row>
    <row r="58" spans="2:23" s="95" customFormat="1" x14ac:dyDescent="0.1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96"/>
    </row>
    <row r="59" spans="2:23" s="95" customFormat="1" x14ac:dyDescent="0.1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96"/>
    </row>
    <row r="60" spans="2:23" s="95" customFormat="1" x14ac:dyDescent="0.15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96"/>
    </row>
    <row r="61" spans="2:23" s="95" customFormat="1" x14ac:dyDescent="0.1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</row>
    <row r="62" spans="2:23" s="95" customFormat="1" x14ac:dyDescent="0.15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</row>
    <row r="63" spans="2:23" s="95" customFormat="1" ht="13.5" customHeight="1" x14ac:dyDescent="0.1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</row>
    <row r="64" spans="2:23" s="95" customFormat="1" ht="13.5" customHeight="1" x14ac:dyDescent="0.1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</row>
    <row r="65" spans="2:19" s="95" customFormat="1" x14ac:dyDescent="0.1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</row>
    <row r="66" spans="2:19" s="95" customFormat="1" x14ac:dyDescent="0.1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</row>
    <row r="67" spans="2:19" s="95" customFormat="1" x14ac:dyDescent="0.1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</row>
    <row r="68" spans="2:19" s="95" customFormat="1" x14ac:dyDescent="0.15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</row>
    <row r="69" spans="2:19" s="95" customFormat="1" x14ac:dyDescent="0.15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</row>
    <row r="70" spans="2:19" s="95" customFormat="1" x14ac:dyDescent="0.15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</row>
    <row r="71" spans="2:19" s="95" customFormat="1" x14ac:dyDescent="0.1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</row>
    <row r="72" spans="2:19" s="95" customFormat="1" x14ac:dyDescent="0.15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</row>
    <row r="73" spans="2:19" s="95" customFormat="1" x14ac:dyDescent="0.15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</row>
    <row r="74" spans="2:19" s="95" customFormat="1" x14ac:dyDescent="0.15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</row>
    <row r="75" spans="2:19" s="95" customFormat="1" x14ac:dyDescent="0.15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</row>
    <row r="76" spans="2:19" s="95" customFormat="1" x14ac:dyDescent="0.15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</row>
    <row r="77" spans="2:19" s="95" customFormat="1" x14ac:dyDescent="0.15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</row>
    <row r="78" spans="2:19" s="95" customFormat="1" x14ac:dyDescent="0.15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</row>
    <row r="79" spans="2:19" s="95" customFormat="1" x14ac:dyDescent="0.15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</row>
    <row r="80" spans="2:19" s="95" customFormat="1" x14ac:dyDescent="0.15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</row>
    <row r="81" spans="1:19" s="95" customFormat="1" x14ac:dyDescent="0.1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</row>
    <row r="82" spans="1:19" s="95" customFormat="1" x14ac:dyDescent="0.15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</row>
    <row r="83" spans="1:19" s="95" customFormat="1" x14ac:dyDescent="0.15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</row>
    <row r="84" spans="1:19" s="95" customFormat="1" x14ac:dyDescent="0.15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</row>
    <row r="85" spans="1:19" s="95" customFormat="1" x14ac:dyDescent="0.15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</row>
    <row r="86" spans="1:19" s="95" customFormat="1" x14ac:dyDescent="0.15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</row>
    <row r="87" spans="1:19" s="95" customFormat="1" x14ac:dyDescent="0.15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</row>
    <row r="88" spans="1:19" s="95" customFormat="1" x14ac:dyDescent="0.15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</row>
    <row r="89" spans="1:19" s="95" customFormat="1" x14ac:dyDescent="0.15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</row>
    <row r="90" spans="1:19" s="95" customFormat="1" x14ac:dyDescent="0.15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</row>
    <row r="91" spans="1:19" s="95" customFormat="1" x14ac:dyDescent="0.15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</row>
    <row r="92" spans="1:19" s="95" customFormat="1" x14ac:dyDescent="0.15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</row>
    <row r="93" spans="1:19" s="95" customFormat="1" x14ac:dyDescent="0.15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</row>
    <row r="94" spans="1:19" s="95" customFormat="1" x14ac:dyDescent="0.15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</row>
    <row r="95" spans="1:19" x14ac:dyDescent="0.15">
      <c r="A95" s="95"/>
    </row>
    <row r="96" spans="1:19" x14ac:dyDescent="0.15">
      <c r="A96" s="95"/>
    </row>
    <row r="97" spans="1:1" x14ac:dyDescent="0.15">
      <c r="A97" s="95"/>
    </row>
    <row r="98" spans="1:1" x14ac:dyDescent="0.15">
      <c r="A98" s="95"/>
    </row>
    <row r="99" spans="1:1" x14ac:dyDescent="0.15">
      <c r="A99" s="95"/>
    </row>
  </sheetData>
  <mergeCells count="48">
    <mergeCell ref="B6:B30"/>
    <mergeCell ref="C6:C20"/>
    <mergeCell ref="R6:S6"/>
    <mergeCell ref="D15:D17"/>
    <mergeCell ref="Q15:S15"/>
    <mergeCell ref="Q16:S16"/>
    <mergeCell ref="Q17:S17"/>
    <mergeCell ref="G10:J10"/>
    <mergeCell ref="G11:J11"/>
    <mergeCell ref="D13:D14"/>
    <mergeCell ref="I13:J13"/>
    <mergeCell ref="Q13:S13"/>
    <mergeCell ref="I14:J14"/>
    <mergeCell ref="Q14:S14"/>
    <mergeCell ref="K12:K37"/>
    <mergeCell ref="Q12:S12"/>
    <mergeCell ref="B3:E3"/>
    <mergeCell ref="K3:S3"/>
    <mergeCell ref="B4:C5"/>
    <mergeCell ref="R4:S4"/>
    <mergeCell ref="R5:S5"/>
    <mergeCell ref="Q37:S37"/>
    <mergeCell ref="Q31:S31"/>
    <mergeCell ref="Q33:S33"/>
    <mergeCell ref="Q34:S34"/>
    <mergeCell ref="D20:E20"/>
    <mergeCell ref="Q20:S20"/>
    <mergeCell ref="C21:C30"/>
    <mergeCell ref="D21:D23"/>
    <mergeCell ref="Q21:S21"/>
    <mergeCell ref="Q22:S22"/>
    <mergeCell ref="Q23:S23"/>
    <mergeCell ref="Q24:S24"/>
    <mergeCell ref="Q25:S25"/>
    <mergeCell ref="Q26:S26"/>
    <mergeCell ref="D30:E30"/>
    <mergeCell ref="Q30:S30"/>
    <mergeCell ref="Q27:S27"/>
    <mergeCell ref="Q28:S28"/>
    <mergeCell ref="Q29:S29"/>
    <mergeCell ref="R7:S7"/>
    <mergeCell ref="R8:S8"/>
    <mergeCell ref="R9:S9"/>
    <mergeCell ref="R10:S10"/>
    <mergeCell ref="Q36:S36"/>
    <mergeCell ref="Q18:S18"/>
    <mergeCell ref="Q19:S19"/>
    <mergeCell ref="R11:S11"/>
  </mergeCells>
  <phoneticPr fontId="4"/>
  <pageMargins left="0.7" right="0.7" top="0.75" bottom="0.75" header="0.3" footer="0.3"/>
  <pageSetup paperSize="9"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１　対象経営の概要，２　前提条件</vt:lpstr>
      <vt:lpstr>３　わけぎ標準技術</vt:lpstr>
      <vt:lpstr>４　経営収支</vt:lpstr>
      <vt:lpstr>５－１作業時間（10aあたり）</vt:lpstr>
      <vt:lpstr>５－２作業時間（合計）</vt:lpstr>
      <vt:lpstr>６　固定資本装備と減価償却費</vt:lpstr>
      <vt:lpstr>７－１　初夏取り部門収支</vt:lpstr>
      <vt:lpstr>７－２　夏取り部門収支</vt:lpstr>
      <vt:lpstr>７－３　秋取り部門収支</vt:lpstr>
      <vt:lpstr>７－４　ハウス冬取り部門収支</vt:lpstr>
      <vt:lpstr>７－５　冬春取り部門収支</vt:lpstr>
      <vt:lpstr>７－６　種球生産費</vt:lpstr>
      <vt:lpstr>８　算出基礎</vt:lpstr>
      <vt:lpstr>９　わけぎ単価算出基礎</vt:lpstr>
      <vt:lpstr>Sheet1</vt:lpstr>
      <vt:lpstr>'４　経営収支'!Print_Area</vt:lpstr>
      <vt:lpstr>'５－２作業時間（合計）'!Print_Area</vt:lpstr>
      <vt:lpstr>'６　固定資本装備と減価償却費'!Print_Area</vt:lpstr>
      <vt:lpstr>'７－１　初夏取り部門収支'!Print_Area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2015-03-03T05:09:14Z</cp:lastPrinted>
  <dcterms:created xsi:type="dcterms:W3CDTF">2005-02-26T02:20:11Z</dcterms:created>
  <dcterms:modified xsi:type="dcterms:W3CDTF">2015-03-24T04:37:39Z</dcterms:modified>
</cp:coreProperties>
</file>