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0" windowWidth="10410" windowHeight="7200" tabRatio="838"/>
  </bookViews>
  <sheets>
    <sheet name="１　対象経営の概要，２　前提条件" sheetId="19" r:id="rId1"/>
    <sheet name="３　ミニトマト標準技術" sheetId="24" r:id="rId2"/>
    <sheet name="４　経営収支" sheetId="22" r:id="rId3"/>
    <sheet name="５　ミニトマト作業時間" sheetId="27" r:id="rId4"/>
    <sheet name="６　固定資本装備と減価償却費" sheetId="30" r:id="rId5"/>
    <sheet name="７　ミニトマト部門収支" sheetId="35" r:id="rId6"/>
    <sheet name="８　ミニトマト算出基礎" sheetId="36" r:id="rId7"/>
    <sheet name="９　ミニトマト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1">'３　ミニトマト標準技術'!$A$1:$N$11</definedName>
    <definedName name="_xlnm.Print_Area" localSheetId="2">'４　経営収支'!$A$1:$N$38</definedName>
    <definedName name="_xlnm.Print_Area" localSheetId="3">'５　ミニトマト作業時間'!$A$1:$AN$50</definedName>
    <definedName name="_xlnm.Print_Area" localSheetId="4">'６　固定資本装備と減価償却費'!$1:$36</definedName>
    <definedName name="_xlnm.Print_Area" localSheetId="5">'７　ミニトマト部門収支'!$A$1:$S$45</definedName>
    <definedName name="_xlnm.Print_Area" localSheetId="7">'９　ミニトマト単価算出基礎'!$A$1:$P$20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G5" i="30" l="1"/>
  <c r="F18" i="35" l="1"/>
  <c r="K5" i="30" l="1"/>
  <c r="F21" i="35" l="1"/>
  <c r="G20" i="22" l="1"/>
  <c r="P13" i="35" l="1"/>
  <c r="AN44" i="27" l="1"/>
  <c r="K8" i="30" l="1"/>
  <c r="K7" i="30"/>
  <c r="E8" i="30"/>
  <c r="G8" i="30" s="1"/>
  <c r="E7" i="30"/>
  <c r="G7" i="30" s="1"/>
  <c r="I7" i="30" s="1"/>
  <c r="G54" i="36" l="1"/>
  <c r="V19" i="36" l="1"/>
  <c r="V18" i="36" l="1"/>
  <c r="V17" i="36"/>
  <c r="V16" i="36"/>
  <c r="V15" i="36"/>
  <c r="V14" i="36"/>
  <c r="V13" i="36"/>
  <c r="V12" i="36"/>
  <c r="V11" i="36"/>
  <c r="V10" i="36"/>
  <c r="V9" i="36"/>
  <c r="V8" i="36"/>
  <c r="V7" i="36"/>
  <c r="V6" i="36"/>
  <c r="V5" i="36"/>
  <c r="J8" i="30" l="1"/>
  <c r="I8" i="30"/>
  <c r="L8" i="30" s="1"/>
  <c r="N8" i="30" l="1"/>
  <c r="P8" i="30" s="1"/>
  <c r="U32" i="36" l="1"/>
  <c r="V32" i="36" s="1"/>
  <c r="U25" i="36"/>
  <c r="U26" i="36"/>
  <c r="U27" i="36"/>
  <c r="U28" i="36"/>
  <c r="U29" i="36"/>
  <c r="U30" i="36"/>
  <c r="U31" i="36"/>
  <c r="U24" i="36"/>
  <c r="V24" i="36" s="1"/>
  <c r="AN18" i="27" l="1"/>
  <c r="M8" i="24" s="1"/>
  <c r="M52" i="36"/>
  <c r="N52" i="36" s="1"/>
  <c r="M51" i="36"/>
  <c r="J52" i="36"/>
  <c r="J51" i="36"/>
  <c r="M43" i="36"/>
  <c r="N43" i="36" s="1"/>
  <c r="J43" i="36"/>
  <c r="J36" i="36"/>
  <c r="J35" i="36"/>
  <c r="K35" i="36"/>
  <c r="N35" i="36" s="1"/>
  <c r="M36" i="36"/>
  <c r="M35" i="36"/>
  <c r="G6" i="30" l="1"/>
  <c r="K36" i="36" s="1"/>
  <c r="N36" i="36" s="1"/>
  <c r="K16" i="30" l="1"/>
  <c r="K15" i="30"/>
  <c r="K14" i="30"/>
  <c r="K13" i="30"/>
  <c r="K6" i="30"/>
  <c r="J16" i="30"/>
  <c r="J15" i="30"/>
  <c r="J14" i="30"/>
  <c r="J13" i="30"/>
  <c r="J7" i="30"/>
  <c r="J6" i="30"/>
  <c r="C38" i="27"/>
  <c r="N42" i="27" s="1"/>
  <c r="U51" i="36"/>
  <c r="U45" i="36"/>
  <c r="V45" i="36" s="1"/>
  <c r="U38" i="36"/>
  <c r="S38" i="36" s="1"/>
  <c r="N13" i="36"/>
  <c r="N14" i="36"/>
  <c r="N12" i="36"/>
  <c r="AN10" i="27" l="1"/>
  <c r="E8" i="24" s="1"/>
  <c r="AN9" i="27"/>
  <c r="D8" i="24" s="1"/>
  <c r="V51" i="36" l="1"/>
  <c r="V38" i="36"/>
  <c r="V30" i="36"/>
  <c r="V31" i="36"/>
  <c r="V28" i="36"/>
  <c r="V29" i="36"/>
  <c r="V27" i="36"/>
  <c r="V25" i="36" l="1"/>
  <c r="G28" i="36" l="1"/>
  <c r="N51" i="36" l="1"/>
  <c r="G26" i="22" l="1"/>
  <c r="F26" i="22" s="1"/>
  <c r="G27" i="22"/>
  <c r="F27" i="22" s="1"/>
  <c r="G29" i="22"/>
  <c r="F29" i="22" s="1"/>
  <c r="G14" i="22"/>
  <c r="F14" i="22" s="1"/>
  <c r="F20" i="22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G6" i="22"/>
  <c r="F6" i="22" s="1"/>
  <c r="G41" i="36" l="1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N50" i="36"/>
  <c r="N46" i="36"/>
  <c r="V56" i="36"/>
  <c r="V50" i="36"/>
  <c r="N56" i="36"/>
  <c r="V44" i="36"/>
  <c r="V26" i="36"/>
  <c r="V57" i="36" l="1"/>
  <c r="F26" i="35" s="1"/>
  <c r="N42" i="36"/>
  <c r="N57" i="36" s="1"/>
  <c r="P9" i="30"/>
  <c r="P10" i="30"/>
  <c r="I6" i="30"/>
  <c r="I5" i="30"/>
  <c r="L5" i="30" s="1"/>
  <c r="L6" i="30" l="1"/>
  <c r="L7" i="30"/>
  <c r="AM48" i="27" l="1"/>
  <c r="AL48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N49" i="27" s="1"/>
  <c r="M48" i="27"/>
  <c r="L48" i="27"/>
  <c r="K48" i="27"/>
  <c r="J48" i="27"/>
  <c r="I48" i="27"/>
  <c r="H48" i="27"/>
  <c r="G48" i="27"/>
  <c r="F48" i="27"/>
  <c r="E48" i="27"/>
  <c r="D48" i="27"/>
  <c r="AN47" i="27"/>
  <c r="AN46" i="27"/>
  <c r="AN45" i="27"/>
  <c r="G19" i="36"/>
  <c r="G18" i="36"/>
  <c r="L31" i="36"/>
  <c r="K31" i="36"/>
  <c r="L23" i="36"/>
  <c r="K23" i="36"/>
  <c r="L19" i="36"/>
  <c r="K19" i="36"/>
  <c r="N30" i="36"/>
  <c r="N29" i="36"/>
  <c r="N28" i="36"/>
  <c r="N22" i="36"/>
  <c r="N21" i="36"/>
  <c r="N20" i="36"/>
  <c r="N18" i="36"/>
  <c r="N17" i="36"/>
  <c r="N16" i="36"/>
  <c r="L15" i="36"/>
  <c r="K15" i="36"/>
  <c r="L10" i="36"/>
  <c r="K10" i="36"/>
  <c r="N11" i="36"/>
  <c r="N7" i="36"/>
  <c r="N8" i="36"/>
  <c r="N9" i="36"/>
  <c r="N6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P14" i="35"/>
  <c r="G56" i="36"/>
  <c r="G55" i="36"/>
  <c r="G52" i="36"/>
  <c r="G51" i="36"/>
  <c r="G50" i="36"/>
  <c r="G48" i="36"/>
  <c r="G40" i="36"/>
  <c r="G39" i="36"/>
  <c r="G37" i="36"/>
  <c r="G36" i="36"/>
  <c r="G30" i="36"/>
  <c r="G29" i="36"/>
  <c r="N7" i="35"/>
  <c r="N8" i="35"/>
  <c r="N9" i="35"/>
  <c r="N10" i="35"/>
  <c r="N11" i="35"/>
  <c r="R6" i="35"/>
  <c r="R7" i="35"/>
  <c r="R8" i="35"/>
  <c r="R9" i="35"/>
  <c r="N6" i="35"/>
  <c r="F6" i="35"/>
  <c r="R5" i="35"/>
  <c r="N5" i="35"/>
  <c r="I14" i="30"/>
  <c r="L14" i="30" s="1"/>
  <c r="P27" i="30"/>
  <c r="P26" i="30"/>
  <c r="P20" i="30"/>
  <c r="P19" i="30"/>
  <c r="I16" i="30"/>
  <c r="I15" i="30"/>
  <c r="L15" i="30" s="1"/>
  <c r="G35" i="30"/>
  <c r="P34" i="30"/>
  <c r="P33" i="30"/>
  <c r="P32" i="30"/>
  <c r="G30" i="30"/>
  <c r="P28" i="30"/>
  <c r="P25" i="30"/>
  <c r="P21" i="30"/>
  <c r="I13" i="30"/>
  <c r="G12" i="30"/>
  <c r="P11" i="30"/>
  <c r="AN31" i="27"/>
  <c r="AN32" i="27"/>
  <c r="AN23" i="27"/>
  <c r="AN24" i="27"/>
  <c r="AN25" i="27"/>
  <c r="AN26" i="27"/>
  <c r="AN27" i="27"/>
  <c r="AN28" i="27"/>
  <c r="AN29" i="27"/>
  <c r="AN30" i="27"/>
  <c r="AM33" i="27"/>
  <c r="AM42" i="27" s="1"/>
  <c r="AL33" i="27"/>
  <c r="AL42" i="27" s="1"/>
  <c r="Q33" i="27"/>
  <c r="Q42" i="27" s="1"/>
  <c r="P33" i="27"/>
  <c r="P42" i="27" s="1"/>
  <c r="O33" i="27"/>
  <c r="O42" i="27" s="1"/>
  <c r="N33" i="27"/>
  <c r="M33" i="27"/>
  <c r="M42" i="27" s="1"/>
  <c r="L33" i="27"/>
  <c r="L42" i="27" s="1"/>
  <c r="K33" i="27"/>
  <c r="K42" i="27" s="1"/>
  <c r="J33" i="27"/>
  <c r="J42" i="27" s="1"/>
  <c r="I33" i="27"/>
  <c r="I42" i="27" s="1"/>
  <c r="H33" i="27"/>
  <c r="H42" i="27" s="1"/>
  <c r="G33" i="27"/>
  <c r="G42" i="27" s="1"/>
  <c r="F33" i="27"/>
  <c r="F42" i="27" s="1"/>
  <c r="E33" i="27"/>
  <c r="E42" i="27" s="1"/>
  <c r="D33" i="27"/>
  <c r="D42" i="27" s="1"/>
  <c r="AN22" i="27"/>
  <c r="AN21" i="27"/>
  <c r="AN20" i="27"/>
  <c r="AN19" i="27"/>
  <c r="N8" i="24" s="1"/>
  <c r="AN17" i="27"/>
  <c r="L8" i="24" s="1"/>
  <c r="AN16" i="27"/>
  <c r="K8" i="24" s="1"/>
  <c r="AN11" i="27"/>
  <c r="F8" i="24" s="1"/>
  <c r="G23" i="22" l="1"/>
  <c r="F23" i="22" s="1"/>
  <c r="F22" i="35"/>
  <c r="G24" i="22" s="1"/>
  <c r="F24" i="22" s="1"/>
  <c r="Q49" i="27"/>
  <c r="Q50" i="27" s="1"/>
  <c r="G8" i="22"/>
  <c r="F8" i="22" s="1"/>
  <c r="I35" i="30"/>
  <c r="N5" i="30"/>
  <c r="P5" i="30" s="1"/>
  <c r="G49" i="27"/>
  <c r="K49" i="27"/>
  <c r="K50" i="27" s="1"/>
  <c r="O49" i="27"/>
  <c r="O50" i="27" s="1"/>
  <c r="AM49" i="27"/>
  <c r="AM50" i="27" s="1"/>
  <c r="N50" i="27"/>
  <c r="E49" i="27"/>
  <c r="M49" i="27"/>
  <c r="M50" i="27" s="1"/>
  <c r="F49" i="27"/>
  <c r="J49" i="27"/>
  <c r="J50" i="27" s="1"/>
  <c r="AL49" i="27"/>
  <c r="AL50" i="27" s="1"/>
  <c r="I49" i="27"/>
  <c r="P49" i="27"/>
  <c r="P50" i="27" s="1"/>
  <c r="H49" i="27"/>
  <c r="L49" i="27"/>
  <c r="L50" i="27" s="1"/>
  <c r="D49" i="27"/>
  <c r="AN48" i="27"/>
  <c r="I37" i="22" s="1"/>
  <c r="K34" i="27"/>
  <c r="H34" i="27"/>
  <c r="G20" i="36"/>
  <c r="P20" i="35" s="1"/>
  <c r="R11" i="35"/>
  <c r="F23" i="35" s="1"/>
  <c r="G25" i="22" s="1"/>
  <c r="F25" i="22" s="1"/>
  <c r="N15" i="36"/>
  <c r="P31" i="35" s="1"/>
  <c r="V34" i="36"/>
  <c r="F11" i="35" s="1"/>
  <c r="G13" i="22" s="1"/>
  <c r="F13" i="22" s="1"/>
  <c r="N31" i="36"/>
  <c r="N19" i="36"/>
  <c r="N23" i="36"/>
  <c r="N10" i="36"/>
  <c r="P30" i="35" s="1"/>
  <c r="G7" i="36"/>
  <c r="P17" i="35" s="1"/>
  <c r="G11" i="36"/>
  <c r="P18" i="35" s="1"/>
  <c r="G16" i="36"/>
  <c r="P19" i="35" s="1"/>
  <c r="G24" i="36"/>
  <c r="P21" i="35" s="1"/>
  <c r="G53" i="36"/>
  <c r="V20" i="36"/>
  <c r="F10" i="35" s="1"/>
  <c r="G12" i="22" s="1"/>
  <c r="F12" i="22" s="1"/>
  <c r="G57" i="36"/>
  <c r="P26" i="35" s="1"/>
  <c r="P15" i="35"/>
  <c r="G49" i="36"/>
  <c r="P25" i="35" s="1"/>
  <c r="G38" i="36"/>
  <c r="P24" i="35" s="1"/>
  <c r="L16" i="30"/>
  <c r="N15" i="30"/>
  <c r="P15" i="30" s="1"/>
  <c r="I30" i="30"/>
  <c r="G36" i="30"/>
  <c r="I12" i="30"/>
  <c r="P29" i="30"/>
  <c r="N7" i="30"/>
  <c r="P7" i="30" s="1"/>
  <c r="N6" i="30"/>
  <c r="P6" i="30" s="1"/>
  <c r="P23" i="30"/>
  <c r="P24" i="30"/>
  <c r="P18" i="30"/>
  <c r="L13" i="30"/>
  <c r="E34" i="27"/>
  <c r="E43" i="27" s="1"/>
  <c r="N34" i="27"/>
  <c r="N43" i="27" s="1"/>
  <c r="F4" i="35" l="1"/>
  <c r="P12" i="30"/>
  <c r="N16" i="30"/>
  <c r="P16" i="30" s="1"/>
  <c r="G28" i="22"/>
  <c r="F28" i="22" s="1"/>
  <c r="L12" i="30"/>
  <c r="F13" i="35" s="1"/>
  <c r="G15" i="22" s="1"/>
  <c r="F15" i="22" s="1"/>
  <c r="K43" i="27"/>
  <c r="H43" i="27"/>
  <c r="P32" i="35"/>
  <c r="P37" i="35" s="1"/>
  <c r="F9" i="35" s="1"/>
  <c r="G11" i="22" s="1"/>
  <c r="F11" i="22" s="1"/>
  <c r="P22" i="35"/>
  <c r="F7" i="35" s="1"/>
  <c r="G9" i="22" s="1"/>
  <c r="F9" i="22" s="1"/>
  <c r="P28" i="35"/>
  <c r="F8" i="35" s="1"/>
  <c r="G10" i="22" s="1"/>
  <c r="F10" i="22" s="1"/>
  <c r="Q11" i="35"/>
  <c r="I36" i="30"/>
  <c r="P22" i="30"/>
  <c r="L30" i="30"/>
  <c r="F14" i="35" s="1"/>
  <c r="G16" i="22" s="1"/>
  <c r="F16" i="22" s="1"/>
  <c r="N13" i="30"/>
  <c r="P13" i="30" s="1"/>
  <c r="L35" i="30"/>
  <c r="P31" i="30"/>
  <c r="P35" i="30" s="1"/>
  <c r="F17" i="35" s="1"/>
  <c r="G19" i="22" s="1"/>
  <c r="F19" i="22" s="1"/>
  <c r="N14" i="30"/>
  <c r="P14" i="30" s="1"/>
  <c r="G5" i="22" l="1"/>
  <c r="F5" i="22" s="1"/>
  <c r="F15" i="35"/>
  <c r="G17" i="22" s="1"/>
  <c r="F17" i="22" s="1"/>
  <c r="P30" i="30"/>
  <c r="F16" i="35" s="1"/>
  <c r="G18" i="22" s="1"/>
  <c r="F18" i="22" s="1"/>
  <c r="F28" i="35"/>
  <c r="L36" i="30"/>
  <c r="G30" i="22" l="1"/>
  <c r="F30" i="22" s="1"/>
  <c r="F29" i="35"/>
  <c r="G31" i="22" s="1"/>
  <c r="F31" i="22" s="1"/>
  <c r="P36" i="30"/>
  <c r="G7" i="22"/>
  <c r="F30" i="35" l="1"/>
  <c r="F32" i="22"/>
  <c r="F19" i="35"/>
  <c r="G21" i="22" s="1"/>
  <c r="F21" i="22" s="1"/>
  <c r="F22" i="22" s="1"/>
  <c r="F7" i="22"/>
  <c r="F20" i="35" l="1"/>
  <c r="G22" i="22"/>
  <c r="G32" i="22" l="1"/>
  <c r="AN15" i="27" l="1"/>
  <c r="J8" i="24" s="1"/>
  <c r="Y33" i="27"/>
  <c r="Y42" i="27" s="1"/>
  <c r="Y49" i="27" s="1"/>
  <c r="Y50" i="27" s="1"/>
  <c r="AF33" i="27"/>
  <c r="AF42" i="27" s="1"/>
  <c r="AF49" i="27" s="1"/>
  <c r="AF50" i="27" s="1"/>
  <c r="S33" i="27"/>
  <c r="V33" i="27"/>
  <c r="AG33" i="27"/>
  <c r="AG42" i="27" s="1"/>
  <c r="AG49" i="27" s="1"/>
  <c r="AG50" i="27" s="1"/>
  <c r="AN13" i="27"/>
  <c r="H8" i="24" s="1"/>
  <c r="W33" i="27"/>
  <c r="W42" i="27" s="1"/>
  <c r="W49" i="27" s="1"/>
  <c r="W50" i="27" s="1"/>
  <c r="AA33" i="27"/>
  <c r="AA42" i="27" s="1"/>
  <c r="AA49" i="27" s="1"/>
  <c r="AA50" i="27" s="1"/>
  <c r="Z33" i="27"/>
  <c r="Z42" i="27" s="1"/>
  <c r="Z49" i="27" s="1"/>
  <c r="Z50" i="27" s="1"/>
  <c r="X33" i="27"/>
  <c r="X42" i="27" s="1"/>
  <c r="X49" i="27" s="1"/>
  <c r="X50" i="27" s="1"/>
  <c r="AD33" i="27"/>
  <c r="AD42" i="27" s="1"/>
  <c r="AD49" i="27" s="1"/>
  <c r="AD50" i="27" s="1"/>
  <c r="T33" i="27"/>
  <c r="T42" i="27" s="1"/>
  <c r="T49" i="27" s="1"/>
  <c r="T50" i="27" s="1"/>
  <c r="R33" i="27"/>
  <c r="R42" i="27" s="1"/>
  <c r="AN14" i="27"/>
  <c r="I8" i="24" s="1"/>
  <c r="AI33" i="27"/>
  <c r="AI42" i="27" s="1"/>
  <c r="AI49" i="27" s="1"/>
  <c r="AI50" i="27" s="1"/>
  <c r="AB33" i="27"/>
  <c r="AB42" i="27" s="1"/>
  <c r="AH33" i="27"/>
  <c r="AE33" i="27"/>
  <c r="AK33" i="27"/>
  <c r="AL34" i="27" s="1"/>
  <c r="AC33" i="27"/>
  <c r="AC42" i="27" s="1"/>
  <c r="AC49" i="27" s="1"/>
  <c r="AC50" i="27" s="1"/>
  <c r="AJ33" i="27"/>
  <c r="AJ42" i="27" s="1"/>
  <c r="AJ49" i="27" s="1"/>
  <c r="AJ50" i="27" s="1"/>
  <c r="AN12" i="27"/>
  <c r="G8" i="24" s="1"/>
  <c r="U33" i="27"/>
  <c r="U42" i="27" s="1"/>
  <c r="U49" i="27" s="1"/>
  <c r="U50" i="27" s="1"/>
  <c r="AC34" i="27" l="1"/>
  <c r="AK42" i="27"/>
  <c r="AL43" i="27" s="1"/>
  <c r="Q34" i="27"/>
  <c r="R49" i="27"/>
  <c r="R50" i="27" s="1"/>
  <c r="Q43" i="27"/>
  <c r="AI34" i="27"/>
  <c r="AN33" i="27"/>
  <c r="AH42" i="27"/>
  <c r="AH49" i="27" s="1"/>
  <c r="AH50" i="27" s="1"/>
  <c r="AN34" i="27"/>
  <c r="AF34" i="27"/>
  <c r="W34" i="27"/>
  <c r="V42" i="27"/>
  <c r="W43" i="27" s="1"/>
  <c r="AC43" i="27"/>
  <c r="AB49" i="27"/>
  <c r="AB50" i="27" s="1"/>
  <c r="T34" i="27"/>
  <c r="Z34" i="27"/>
  <c r="S42" i="27"/>
  <c r="AE42" i="27"/>
  <c r="Z43" i="27"/>
  <c r="AK49" i="27" l="1"/>
  <c r="AK50" i="27" s="1"/>
  <c r="AI43" i="27"/>
  <c r="V49" i="27"/>
  <c r="V50" i="27" s="1"/>
  <c r="T43" i="27"/>
  <c r="S49" i="27"/>
  <c r="S50" i="27" s="1"/>
  <c r="AN42" i="27"/>
  <c r="AF43" i="27"/>
  <c r="AE49" i="27"/>
  <c r="AE50" i="27" s="1"/>
  <c r="AN50" i="27" l="1"/>
  <c r="G33" i="22" s="1"/>
  <c r="AN49" i="27"/>
  <c r="AN43" i="27"/>
  <c r="F33" i="22" l="1"/>
  <c r="F34" i="22" s="1"/>
  <c r="F35" i="22" s="1"/>
  <c r="F36" i="22" s="1"/>
  <c r="L37" i="22"/>
  <c r="G37" i="22" s="1"/>
  <c r="F37" i="22" s="1"/>
  <c r="G34" i="22" l="1"/>
  <c r="G35" i="22" s="1"/>
  <c r="G36" i="22" s="1"/>
  <c r="F38" i="22"/>
  <c r="G38" i="22" l="1"/>
</calcChain>
</file>

<file path=xl/sharedStrings.xml><?xml version="1.0" encoding="utf-8"?>
<sst xmlns="http://schemas.openxmlformats.org/spreadsheetml/2006/main" count="704" uniqueCount="453">
  <si>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</si>
  <si>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</si>
  <si>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</si>
  <si>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</si>
  <si>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</si>
  <si>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</si>
  <si>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</si>
  <si>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</si>
  <si>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</si>
  <si>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</si>
  <si>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</si>
  <si>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</si>
  <si>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</si>
  <si>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</si>
  <si>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</si>
  <si>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</si>
  <si>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</si>
  <si>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</si>
  <si>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</si>
  <si>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</si>
  <si>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</si>
  <si>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</si>
  <si>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</si>
  <si>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</si>
  <si>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</si>
  <si>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</si>
  <si>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</si>
  <si>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</si>
  <si>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</si>
  <si>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</si>
  <si>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</si>
  <si>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</si>
  <si>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</si>
  <si>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</si>
  <si>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</si>
  <si>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</si>
  <si>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</si>
  <si>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</si>
  <si>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</si>
  <si>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</si>
  <si>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</si>
  <si>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</si>
  <si>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</si>
  <si>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</si>
  <si>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パイプハウス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</si>
  <si>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</si>
  <si>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</si>
  <si>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</si>
  <si>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</si>
  <si>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</si>
  <si>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</si>
  <si>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</si>
  <si>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</si>
  <si>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</si>
  <si>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</si>
  <si>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</si>
  <si>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</si>
  <si>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</si>
  <si>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</si>
  <si>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</si>
  <si>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</si>
  <si>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</si>
  <si>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</si>
  <si>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</si>
  <si>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</si>
  <si>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</si>
  <si>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</si>
  <si>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</si>
  <si>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</si>
  <si>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</si>
  <si>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</si>
  <si>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</si>
  <si>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</si>
  <si>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</si>
  <si>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</si>
  <si>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</si>
  <si>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</si>
  <si>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</si>
  <si>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</si>
  <si>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</si>
  <si>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</si>
  <si>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</si>
  <si>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</si>
  <si>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</si>
  <si>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</si>
  <si>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</si>
  <si>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</si>
  <si>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</si>
  <si>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</si>
  <si>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</si>
  <si>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</si>
  <si>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</si>
  <si>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</si>
  <si>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</si>
  <si>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</si>
  <si>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</si>
  <si>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</si>
  <si>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</si>
  <si>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</si>
  <si>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</si>
  <si>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</si>
  <si>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</si>
  <si>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</si>
  <si>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</si>
  <si>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</si>
  <si>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</si>
  <si>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</si>
  <si>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</si>
  <si>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</si>
  <si>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</si>
  <si>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</si>
  <si>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</si>
  <si>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</si>
  <si>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</si>
  <si>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</si>
  <si>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</si>
  <si>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</si>
  <si>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</si>
  <si>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</si>
  <si>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</si>
  <si>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</si>
  <si>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</si>
  <si>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</si>
  <si>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</si>
  <si>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</si>
  <si>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</si>
  <si>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</si>
  <si>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</si>
  <si>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</si>
  <si>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</si>
  <si>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</si>
  <si>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</si>
  <si>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</si>
  <si>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</si>
  <si>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</si>
  <si>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</si>
  <si>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</si>
  <si>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</si>
  <si>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</si>
  <si>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</si>
  <si>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</si>
  <si>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</si>
  <si>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</si>
  <si>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</si>
  <si>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</si>
  <si>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</si>
  <si>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</si>
  <si>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</si>
  <si>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</si>
  <si>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</si>
  <si>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</si>
  <si>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</si>
  <si>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</si>
  <si>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</si>
  <si>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</si>
  <si>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</si>
  <si>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</si>
  <si>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</si>
  <si>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</si>
  <si>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</si>
  <si>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</si>
  <si>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</si>
  <si>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</si>
  <si>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</si>
  <si>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</si>
  <si>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</si>
  <si>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</si>
  <si>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</si>
  <si>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</si>
  <si>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</si>
  <si>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</si>
  <si>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</si>
  <si>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</si>
  <si>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</si>
  <si>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</si>
  <si>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</si>
  <si>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</si>
  <si>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</si>
  <si>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</si>
  <si>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</si>
  <si>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</si>
  <si>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</si>
  <si>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</si>
  <si>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</si>
  <si>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</si>
  <si>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</si>
  <si>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</si>
  <si>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</si>
  <si>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</si>
  <si>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</si>
  <si>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</si>
  <si>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</si>
  <si>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</si>
  <si>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</si>
  <si>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</si>
  <si>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</si>
  <si>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</si>
  <si>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</si>
  <si>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</si>
  <si>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</si>
  <si>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</si>
  <si>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</si>
  <si>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</si>
  <si>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</si>
  <si>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</si>
  <si>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</si>
  <si>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</si>
  <si>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</si>
  <si>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</si>
  <si>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</si>
  <si>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</si>
  <si>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</si>
  <si>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</si>
  <si>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</si>
  <si>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</si>
  <si>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軽量鉄骨</t>
    <rPh sb="0" eb="2">
      <t>ケイリョウ</t>
    </rPh>
    <rPh sb="2" eb="4">
      <t>テッコツ</t>
    </rPh>
    <phoneticPr fontId="2"/>
  </si>
  <si>
    <t>㎡</t>
  </si>
  <si>
    <t>資材・農機具庫</t>
  </si>
  <si>
    <t>〃</t>
  </si>
  <si>
    <t>軽トラック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</si>
  <si>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</si>
  <si>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</si>
  <si>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</si>
  <si>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</si>
  <si>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</si>
  <si>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</si>
  <si>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</si>
  <si>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</si>
  <si>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</si>
  <si>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</si>
  <si>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</si>
  <si>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</si>
  <si>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</si>
  <si>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</si>
  <si>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</si>
  <si>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</si>
  <si>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</si>
  <si>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</si>
  <si>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</si>
  <si>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</si>
  <si>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</si>
  <si>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</si>
  <si>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</si>
  <si>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</si>
  <si>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</si>
  <si>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</si>
  <si>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</si>
  <si>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</si>
  <si>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</si>
  <si>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</si>
  <si>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</si>
  <si>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</si>
  <si>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</si>
  <si>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</si>
  <si>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夏秋</t>
    <rPh sb="0" eb="1">
      <t>ナツ</t>
    </rPh>
    <rPh sb="1" eb="2">
      <t>アキ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</si>
  <si>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</si>
  <si>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</si>
  <si>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ミニトマト専作</t>
    <rPh sb="5" eb="6">
      <t>セン</t>
    </rPh>
    <rPh sb="6" eb="7">
      <t>サク</t>
    </rPh>
    <phoneticPr fontId="3"/>
  </si>
  <si>
    <t>平成21年</t>
    <phoneticPr fontId="4"/>
  </si>
  <si>
    <t>平成22年</t>
    <phoneticPr fontId="4"/>
  </si>
  <si>
    <t>平成23年</t>
    <phoneticPr fontId="4"/>
  </si>
  <si>
    <t>平成24年</t>
  </si>
  <si>
    <t>平成25年</t>
    <phoneticPr fontId="4"/>
  </si>
  <si>
    <t>ミニトマト</t>
    <phoneticPr fontId="4"/>
  </si>
  <si>
    <t>９　単価の算出基礎（広島中央市場，1kg当たり）</t>
    <rPh sb="2" eb="4">
      <t>タンカ</t>
    </rPh>
    <rPh sb="10" eb="12">
      <t>ヒロシマ</t>
    </rPh>
    <rPh sb="12" eb="14">
      <t>チュウオウ</t>
    </rPh>
    <rPh sb="14" eb="16">
      <t>シジョウ</t>
    </rPh>
    <phoneticPr fontId="4"/>
  </si>
  <si>
    <t>ミニトマト(夏秋)</t>
    <rPh sb="6" eb="7">
      <t>ナツ</t>
    </rPh>
    <rPh sb="7" eb="8">
      <t>アキ</t>
    </rPh>
    <phoneticPr fontId="3"/>
  </si>
  <si>
    <t>耕土が深く排水良好な水田及び畑</t>
    <rPh sb="0" eb="1">
      <t>タガヤ</t>
    </rPh>
    <rPh sb="1" eb="2">
      <t>ツチ</t>
    </rPh>
    <rPh sb="3" eb="4">
      <t>フカ</t>
    </rPh>
    <rPh sb="5" eb="7">
      <t>ハイスイ</t>
    </rPh>
    <rPh sb="7" eb="9">
      <t>リョウコウ</t>
    </rPh>
    <rPh sb="10" eb="12">
      <t>スイデン</t>
    </rPh>
    <rPh sb="12" eb="13">
      <t>オヨ</t>
    </rPh>
    <rPh sb="14" eb="15">
      <t>ハタケ</t>
    </rPh>
    <phoneticPr fontId="3"/>
  </si>
  <si>
    <t>自家労力(2.5人)，臨時雇用</t>
    <rPh sb="0" eb="2">
      <t>ジカ</t>
    </rPh>
    <rPh sb="2" eb="4">
      <t>ロウリョク</t>
    </rPh>
    <rPh sb="8" eb="9">
      <t>ニン</t>
    </rPh>
    <rPh sb="11" eb="13">
      <t>リンジ</t>
    </rPh>
    <rPh sb="13" eb="15">
      <t>コヨウ</t>
    </rPh>
    <phoneticPr fontId="3"/>
  </si>
  <si>
    <t>中型機械体系，パイプハウス</t>
    <rPh sb="0" eb="2">
      <t>チュウガタ</t>
    </rPh>
    <rPh sb="2" eb="4">
      <t>キカイ</t>
    </rPh>
    <rPh sb="4" eb="6">
      <t>タイケイ</t>
    </rPh>
    <phoneticPr fontId="3"/>
  </si>
  <si>
    <t>サンチェリーピュア</t>
    <phoneticPr fontId="3"/>
  </si>
  <si>
    <t>ミニトマト(5/上定植)</t>
    <rPh sb="8" eb="9">
      <t>ジョウ</t>
    </rPh>
    <rPh sb="9" eb="11">
      <t>テイショク</t>
    </rPh>
    <phoneticPr fontId="3"/>
  </si>
  <si>
    <t>ミニトマト(5/下定植)</t>
    <rPh sb="8" eb="9">
      <t>ゲ</t>
    </rPh>
    <rPh sb="9" eb="11">
      <t>テイショク</t>
    </rPh>
    <phoneticPr fontId="3"/>
  </si>
  <si>
    <t>ミニトマト(6/中定植)</t>
    <rPh sb="8" eb="9">
      <t>チュウ</t>
    </rPh>
    <rPh sb="9" eb="11">
      <t>テイショク</t>
    </rPh>
    <phoneticPr fontId="3"/>
  </si>
  <si>
    <t>８　経費の算出基礎（ミニトマト，10a当たり）</t>
    <rPh sb="2" eb="4">
      <t>ケイヒ</t>
    </rPh>
    <rPh sb="5" eb="7">
      <t>サンシュツ</t>
    </rPh>
    <rPh sb="7" eb="9">
      <t>キソ</t>
    </rPh>
    <rPh sb="19" eb="20">
      <t>ア</t>
    </rPh>
    <phoneticPr fontId="4"/>
  </si>
  <si>
    <t>袋</t>
    <phoneticPr fontId="4"/>
  </si>
  <si>
    <t>袋</t>
    <rPh sb="0" eb="1">
      <t>フクロ</t>
    </rPh>
    <phoneticPr fontId="4"/>
  </si>
  <si>
    <t>７　経営収支（ミニトマト部門，10a当たり）</t>
    <rPh sb="12" eb="14">
      <t>ブモン</t>
    </rPh>
    <rPh sb="18" eb="19">
      <t>ア</t>
    </rPh>
    <phoneticPr fontId="4"/>
  </si>
  <si>
    <t>本</t>
    <rPh sb="0" eb="1">
      <t>ホン</t>
    </rPh>
    <phoneticPr fontId="4"/>
  </si>
  <si>
    <t>袋</t>
    <rPh sb="0" eb="1">
      <t>フクロ</t>
    </rPh>
    <phoneticPr fontId="4"/>
  </si>
  <si>
    <t>本</t>
    <phoneticPr fontId="4"/>
  </si>
  <si>
    <t>本</t>
    <phoneticPr fontId="4"/>
  </si>
  <si>
    <t>袋</t>
    <phoneticPr fontId="4"/>
  </si>
  <si>
    <t>袋</t>
    <phoneticPr fontId="4"/>
  </si>
  <si>
    <t>園芸結束テープ</t>
    <rPh sb="0" eb="2">
      <t>エンゲイ</t>
    </rPh>
    <rPh sb="2" eb="4">
      <t>ケッソク</t>
    </rPh>
    <phoneticPr fontId="4"/>
  </si>
  <si>
    <t>園芸結束ステープル</t>
    <rPh sb="0" eb="2">
      <t>エンゲイ</t>
    </rPh>
    <rPh sb="2" eb="4">
      <t>ケッソク</t>
    </rPh>
    <phoneticPr fontId="4"/>
  </si>
  <si>
    <t>個</t>
    <rPh sb="0" eb="1">
      <t>コ</t>
    </rPh>
    <phoneticPr fontId="4"/>
  </si>
  <si>
    <t>支柱（イボ竹）</t>
    <rPh sb="0" eb="2">
      <t>シチュウ</t>
    </rPh>
    <rPh sb="5" eb="6">
      <t>タケ</t>
    </rPh>
    <phoneticPr fontId="4"/>
  </si>
  <si>
    <t>マルチ（白黒）</t>
    <rPh sb="4" eb="5">
      <t>シロ</t>
    </rPh>
    <rPh sb="5" eb="6">
      <t>クロ</t>
    </rPh>
    <phoneticPr fontId="4"/>
  </si>
  <si>
    <t>園芸結束機</t>
    <rPh sb="0" eb="2">
      <t>エンゲイ</t>
    </rPh>
    <rPh sb="2" eb="4">
      <t>ケッソク</t>
    </rPh>
    <rPh sb="4" eb="5">
      <t>キ</t>
    </rPh>
    <phoneticPr fontId="4"/>
  </si>
  <si>
    <t>かん水チューブ</t>
    <rPh sb="2" eb="3">
      <t>スイ</t>
    </rPh>
    <phoneticPr fontId="4"/>
  </si>
  <si>
    <t>本</t>
    <rPh sb="0" eb="1">
      <t>ホン</t>
    </rPh>
    <phoneticPr fontId="4"/>
  </si>
  <si>
    <t>コンテナ</t>
    <phoneticPr fontId="4"/>
  </si>
  <si>
    <t>収穫はさみ</t>
    <rPh sb="0" eb="2">
      <t>シュウカク</t>
    </rPh>
    <phoneticPr fontId="4"/>
  </si>
  <si>
    <t>剪定はさみ</t>
    <rPh sb="0" eb="2">
      <t>センテイ</t>
    </rPh>
    <phoneticPr fontId="4"/>
  </si>
  <si>
    <t>防草シート</t>
    <rPh sb="0" eb="1">
      <t>フセ</t>
    </rPh>
    <rPh sb="1" eb="2">
      <t>クサ</t>
    </rPh>
    <phoneticPr fontId="4"/>
  </si>
  <si>
    <t>腰掛台車</t>
    <rPh sb="0" eb="2">
      <t>コシカケ</t>
    </rPh>
    <rPh sb="2" eb="4">
      <t>ダイシャ</t>
    </rPh>
    <phoneticPr fontId="4"/>
  </si>
  <si>
    <t>コンテナキャリー</t>
    <phoneticPr fontId="4"/>
  </si>
  <si>
    <t>台</t>
    <rPh sb="0" eb="1">
      <t>ダイ</t>
    </rPh>
    <phoneticPr fontId="4"/>
  </si>
  <si>
    <t>本</t>
    <rPh sb="0" eb="1">
      <t>ホン</t>
    </rPh>
    <phoneticPr fontId="4"/>
  </si>
  <si>
    <t>単管キャップ</t>
    <rPh sb="0" eb="1">
      <t>タン</t>
    </rPh>
    <rPh sb="1" eb="2">
      <t>カン</t>
    </rPh>
    <phoneticPr fontId="4"/>
  </si>
  <si>
    <t>管理機</t>
    <rPh sb="0" eb="2">
      <t>カンリ</t>
    </rPh>
    <rPh sb="2" eb="3">
      <t>キ</t>
    </rPh>
    <phoneticPr fontId="4"/>
  </si>
  <si>
    <t>クワ</t>
    <phoneticPr fontId="4"/>
  </si>
  <si>
    <t>自走式防除機</t>
    <rPh sb="0" eb="2">
      <t>ジソウ</t>
    </rPh>
    <rPh sb="2" eb="3">
      <t>シキ</t>
    </rPh>
    <rPh sb="3" eb="5">
      <t>ボウジョ</t>
    </rPh>
    <rPh sb="5" eb="6">
      <t>キ</t>
    </rPh>
    <phoneticPr fontId="4"/>
  </si>
  <si>
    <t>霧吹き</t>
    <rPh sb="0" eb="2">
      <t>キリフ</t>
    </rPh>
    <phoneticPr fontId="4"/>
  </si>
  <si>
    <t>単管パイプ</t>
    <rPh sb="0" eb="1">
      <t>タン</t>
    </rPh>
    <rPh sb="1" eb="2">
      <t>カン</t>
    </rPh>
    <phoneticPr fontId="4"/>
  </si>
  <si>
    <t>定植準備</t>
    <rPh sb="0" eb="2">
      <t>テイショク</t>
    </rPh>
    <rPh sb="2" eb="4">
      <t>ジュンビ</t>
    </rPh>
    <phoneticPr fontId="4"/>
  </si>
  <si>
    <t>ミニトマト</t>
    <phoneticPr fontId="4"/>
  </si>
  <si>
    <t>５　作業別・旬別作業時間（10aあたり）</t>
    <phoneticPr fontId="4"/>
  </si>
  <si>
    <t>鉄パイプ</t>
    <phoneticPr fontId="4"/>
  </si>
  <si>
    <t>660cc</t>
    <phoneticPr fontId="4"/>
  </si>
  <si>
    <t>３　標準技術</t>
    <rPh sb="2" eb="4">
      <t>ヒョウジュン</t>
    </rPh>
    <rPh sb="4" eb="6">
      <t>ギジュツ</t>
    </rPh>
    <phoneticPr fontId="4"/>
  </si>
  <si>
    <t>1種類</t>
    <phoneticPr fontId="4"/>
  </si>
  <si>
    <t>1種類</t>
    <phoneticPr fontId="4"/>
  </si>
  <si>
    <t>3種類</t>
    <phoneticPr fontId="4"/>
  </si>
  <si>
    <t>1種類</t>
    <phoneticPr fontId="4"/>
  </si>
  <si>
    <t>6種類</t>
    <phoneticPr fontId="4"/>
  </si>
  <si>
    <t>7種類</t>
    <phoneticPr fontId="4"/>
  </si>
  <si>
    <t>定植</t>
    <rPh sb="0" eb="2">
      <t>テイショク</t>
    </rPh>
    <phoneticPr fontId="4"/>
  </si>
  <si>
    <t>整枝・誘引</t>
    <rPh sb="0" eb="1">
      <t>トトノ</t>
    </rPh>
    <rPh sb="1" eb="2">
      <t>エダ</t>
    </rPh>
    <rPh sb="3" eb="5">
      <t>ユウイン</t>
    </rPh>
    <phoneticPr fontId="4"/>
  </si>
  <si>
    <t>かん水管理</t>
    <rPh sb="2" eb="3">
      <t>スイ</t>
    </rPh>
    <rPh sb="3" eb="5">
      <t>カンリ</t>
    </rPh>
    <phoneticPr fontId="4"/>
  </si>
  <si>
    <t>その他管理</t>
    <rPh sb="2" eb="3">
      <t>ホカ</t>
    </rPh>
    <rPh sb="3" eb="5">
      <t>カンリ</t>
    </rPh>
    <phoneticPr fontId="4"/>
  </si>
  <si>
    <t>収穫</t>
    <rPh sb="0" eb="2">
      <t>シュウカク</t>
    </rPh>
    <phoneticPr fontId="4"/>
  </si>
  <si>
    <t>×</t>
    <phoneticPr fontId="4"/>
  </si>
  <si>
    <t>×</t>
    <phoneticPr fontId="3"/>
  </si>
  <si>
    <t>　ハウス被覆</t>
    <rPh sb="4" eb="6">
      <t>ヒフク</t>
    </rPh>
    <phoneticPr fontId="4"/>
  </si>
  <si>
    <t>　定植準備</t>
    <rPh sb="1" eb="3">
      <t>テイショク</t>
    </rPh>
    <rPh sb="3" eb="5">
      <t>ジュンビ</t>
    </rPh>
    <phoneticPr fontId="4"/>
  </si>
  <si>
    <t>　定植</t>
    <rPh sb="1" eb="3">
      <t>テイショク</t>
    </rPh>
    <phoneticPr fontId="4"/>
  </si>
  <si>
    <t>　整枝・誘引</t>
    <rPh sb="1" eb="2">
      <t>トトノ</t>
    </rPh>
    <rPh sb="2" eb="3">
      <t>エダ</t>
    </rPh>
    <rPh sb="4" eb="6">
      <t>ユウイン</t>
    </rPh>
    <phoneticPr fontId="4"/>
  </si>
  <si>
    <t>　摘葉・摘果</t>
    <rPh sb="1" eb="2">
      <t>ツ</t>
    </rPh>
    <rPh sb="2" eb="3">
      <t>ハ</t>
    </rPh>
    <rPh sb="4" eb="5">
      <t>ツ</t>
    </rPh>
    <phoneticPr fontId="4"/>
  </si>
  <si>
    <t>　ホルモン処理</t>
    <rPh sb="5" eb="7">
      <t>ショリ</t>
    </rPh>
    <phoneticPr fontId="4"/>
  </si>
  <si>
    <t>　かん水管理</t>
    <rPh sb="3" eb="4">
      <t>スイ</t>
    </rPh>
    <rPh sb="4" eb="6">
      <t>カンリ</t>
    </rPh>
    <phoneticPr fontId="4"/>
  </si>
  <si>
    <t>　病害虫防除</t>
    <rPh sb="1" eb="4">
      <t>ビョウガイチュウ</t>
    </rPh>
    <rPh sb="4" eb="6">
      <t>ボウジョ</t>
    </rPh>
    <phoneticPr fontId="4"/>
  </si>
  <si>
    <t>　その他管理</t>
    <rPh sb="3" eb="4">
      <t>ホカ</t>
    </rPh>
    <rPh sb="4" eb="6">
      <t>カンリ</t>
    </rPh>
    <phoneticPr fontId="4"/>
  </si>
  <si>
    <t>　収穫</t>
    <rPh sb="1" eb="3">
      <t>シュウカク</t>
    </rPh>
    <phoneticPr fontId="4"/>
  </si>
  <si>
    <t>　後片付け</t>
    <rPh sb="1" eb="4">
      <t>アトカタヅ</t>
    </rPh>
    <phoneticPr fontId="4"/>
  </si>
  <si>
    <t>ミニトマト　夏秋</t>
    <rPh sb="6" eb="7">
      <t>ナツ</t>
    </rPh>
    <rPh sb="7" eb="8">
      <t>アキ</t>
    </rPh>
    <phoneticPr fontId="4"/>
  </si>
  <si>
    <t>摘葉・摘果</t>
    <rPh sb="0" eb="1">
      <t>ツ</t>
    </rPh>
    <rPh sb="1" eb="2">
      <t>ハ</t>
    </rPh>
    <rPh sb="3" eb="4">
      <t>ツ</t>
    </rPh>
    <phoneticPr fontId="4"/>
  </si>
  <si>
    <t>病害虫管理</t>
    <rPh sb="0" eb="3">
      <t>ビョウガイチュウ</t>
    </rPh>
    <rPh sb="3" eb="5">
      <t>カンリ</t>
    </rPh>
    <phoneticPr fontId="4"/>
  </si>
  <si>
    <t>後片付け</t>
    <rPh sb="0" eb="3">
      <t>アトカタヅ</t>
    </rPh>
    <phoneticPr fontId="4"/>
  </si>
  <si>
    <t>管理機</t>
    <rPh sb="0" eb="2">
      <t>カンリ</t>
    </rPh>
    <rPh sb="2" eb="3">
      <t>キ</t>
    </rPh>
    <phoneticPr fontId="4"/>
  </si>
  <si>
    <t>200㍑</t>
    <phoneticPr fontId="4"/>
  </si>
  <si>
    <t>※販売量×運賃10円/kg</t>
    <rPh sb="1" eb="3">
      <t>ハンバイ</t>
    </rPh>
    <rPh sb="3" eb="4">
      <t>リョウ</t>
    </rPh>
    <rPh sb="5" eb="7">
      <t>ウンチン</t>
    </rPh>
    <rPh sb="9" eb="10">
      <t>エン</t>
    </rPh>
    <phoneticPr fontId="4"/>
  </si>
  <si>
    <t>※販売額×11.5%</t>
    <rPh sb="1" eb="3">
      <t>ハンバイ</t>
    </rPh>
    <rPh sb="3" eb="4">
      <t>ガク</t>
    </rPh>
    <phoneticPr fontId="4"/>
  </si>
  <si>
    <t>10a機械</t>
    <phoneticPr fontId="4"/>
  </si>
  <si>
    <t>ℓ・kw／時</t>
    <rPh sb="5" eb="6">
      <t>ジ</t>
    </rPh>
    <phoneticPr fontId="4"/>
  </si>
  <si>
    <t>トラクタ</t>
    <phoneticPr fontId="4"/>
  </si>
  <si>
    <t>自走式防除機</t>
    <rPh sb="0" eb="3">
      <t>ジソウシキ</t>
    </rPh>
    <rPh sb="3" eb="5">
      <t>ボウジョ</t>
    </rPh>
    <rPh sb="5" eb="6">
      <t>キ</t>
    </rPh>
    <phoneticPr fontId="4"/>
  </si>
  <si>
    <t>トップカー</t>
    <phoneticPr fontId="4"/>
  </si>
  <si>
    <t>遮光資材</t>
    <rPh sb="0" eb="2">
      <t>シャコウ</t>
    </rPh>
    <rPh sb="2" eb="4">
      <t>シザイ</t>
    </rPh>
    <phoneticPr fontId="4"/>
  </si>
  <si>
    <t>1作業</t>
    <rPh sb="1" eb="3">
      <t>サギョウ</t>
    </rPh>
    <phoneticPr fontId="4"/>
  </si>
  <si>
    <t>4作業</t>
    <rPh sb="1" eb="3">
      <t>サギョウ</t>
    </rPh>
    <phoneticPr fontId="4"/>
  </si>
  <si>
    <t>4月</t>
    <rPh sb="1" eb="2">
      <t>ガツ</t>
    </rPh>
    <phoneticPr fontId="4"/>
  </si>
  <si>
    <t>4～6月</t>
    <rPh sb="3" eb="4">
      <t>ガツ</t>
    </rPh>
    <phoneticPr fontId="4"/>
  </si>
  <si>
    <t>5～6月</t>
    <rPh sb="3" eb="4">
      <t>ガツ</t>
    </rPh>
    <phoneticPr fontId="4"/>
  </si>
  <si>
    <t>5～11月</t>
    <rPh sb="4" eb="5">
      <t>ガツ</t>
    </rPh>
    <phoneticPr fontId="4"/>
  </si>
  <si>
    <t>5～9月</t>
    <rPh sb="3" eb="4">
      <t>ガツ</t>
    </rPh>
    <phoneticPr fontId="4"/>
  </si>
  <si>
    <t>7～11月</t>
    <rPh sb="4" eb="5">
      <t>ガツ</t>
    </rPh>
    <phoneticPr fontId="4"/>
  </si>
  <si>
    <t>12月</t>
    <rPh sb="2" eb="3">
      <t>ガツ</t>
    </rPh>
    <phoneticPr fontId="4"/>
  </si>
  <si>
    <t>※平成18年広島県農業経営指標</t>
    <rPh sb="1" eb="3">
      <t>ヘイセイ</t>
    </rPh>
    <rPh sb="5" eb="6">
      <t>ネン</t>
    </rPh>
    <rPh sb="6" eb="9">
      <t>ヒロシマケン</t>
    </rPh>
    <rPh sb="9" eb="11">
      <t>ノウギョウ</t>
    </rPh>
    <rPh sb="11" eb="13">
      <t>ケイエイ</t>
    </rPh>
    <rPh sb="13" eb="15">
      <t>シヒョウ</t>
    </rPh>
    <phoneticPr fontId="4"/>
  </si>
  <si>
    <t>かん水設備</t>
    <rPh sb="2" eb="3">
      <t>スイ</t>
    </rPh>
    <rPh sb="3" eb="5">
      <t>セツビ</t>
    </rPh>
    <phoneticPr fontId="4"/>
  </si>
  <si>
    <t>一式</t>
    <rPh sb="0" eb="2">
      <t>イッシキ</t>
    </rPh>
    <phoneticPr fontId="4"/>
  </si>
  <si>
    <t>㎡</t>
    <phoneticPr fontId="4"/>
  </si>
  <si>
    <t>支柱（単管杭）</t>
    <rPh sb="0" eb="2">
      <t>シチュウ</t>
    </rPh>
    <rPh sb="3" eb="4">
      <t>タン</t>
    </rPh>
    <rPh sb="4" eb="5">
      <t>カン</t>
    </rPh>
    <rPh sb="5" eb="6">
      <t>クイ</t>
    </rPh>
    <phoneticPr fontId="4"/>
  </si>
  <si>
    <t>クランプ</t>
    <phoneticPr fontId="4"/>
  </si>
  <si>
    <t>m</t>
    <phoneticPr fontId="4"/>
  </si>
  <si>
    <t>マルチステッキ</t>
    <phoneticPr fontId="4"/>
  </si>
  <si>
    <t>ﾎﾙﾓﾝ処理</t>
    <rPh sb="4" eb="6">
      <t>ショリ</t>
    </rPh>
    <phoneticPr fontId="4"/>
  </si>
  <si>
    <t>ﾊｳｽ被覆</t>
    <rPh sb="3" eb="5">
      <t>ヒフク</t>
    </rPh>
    <phoneticPr fontId="4"/>
  </si>
  <si>
    <t>ビニール</t>
    <phoneticPr fontId="4"/>
  </si>
  <si>
    <t>㎡</t>
    <phoneticPr fontId="4"/>
  </si>
  <si>
    <t>選果委託・共選共販</t>
    <rPh sb="0" eb="2">
      <t>センカ</t>
    </rPh>
    <rPh sb="2" eb="4">
      <t>イタク</t>
    </rPh>
    <rPh sb="5" eb="7">
      <t>キョウセン</t>
    </rPh>
    <rPh sb="7" eb="9">
      <t>キョウハン</t>
    </rPh>
    <phoneticPr fontId="3"/>
  </si>
  <si>
    <t>右表（粗収益の算出基礎）広島市中央卸売市場全国産5ヶ年平均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5">
      <t>ヒロシマシ</t>
    </rPh>
    <rPh sb="15" eb="17">
      <t>チュウオウ</t>
    </rPh>
    <rPh sb="17" eb="19">
      <t>オロシウリ</t>
    </rPh>
    <rPh sb="19" eb="21">
      <t>シジョウ</t>
    </rPh>
    <rPh sb="21" eb="23">
      <t>ゼンコク</t>
    </rPh>
    <rPh sb="23" eb="24">
      <t>サン</t>
    </rPh>
    <rPh sb="26" eb="27">
      <t>ネン</t>
    </rPh>
    <rPh sb="27" eb="29">
      <t>ヘイキン</t>
    </rPh>
    <phoneticPr fontId="4"/>
  </si>
  <si>
    <t>20ps</t>
    <phoneticPr fontId="4"/>
  </si>
  <si>
    <t xml:space="preserve">
降雪の心配がなくなった4月にﾊﾟｲﾌﾟﾊｳｽにﾋﾞﾆｰﾙを被覆する。</t>
    <rPh sb="1" eb="3">
      <t>コウセツ</t>
    </rPh>
    <rPh sb="4" eb="6">
      <t>シンパイ</t>
    </rPh>
    <rPh sb="13" eb="14">
      <t>ガツ</t>
    </rPh>
    <rPh sb="30" eb="32">
      <t>ヒフク</t>
    </rPh>
    <phoneticPr fontId="4"/>
  </si>
  <si>
    <t xml:space="preserve">
定植後の生育に伴い，腋芽の除去，古葉の摘み取り，花房の調整，収穫終了時期を考慮した生長点の摘芯を行う。</t>
    <rPh sb="1" eb="3">
      <t>テイショク</t>
    </rPh>
    <rPh sb="3" eb="4">
      <t>ゴ</t>
    </rPh>
    <rPh sb="5" eb="7">
      <t>セイイク</t>
    </rPh>
    <rPh sb="8" eb="9">
      <t>トモナ</t>
    </rPh>
    <rPh sb="11" eb="13">
      <t>エキガ</t>
    </rPh>
    <rPh sb="14" eb="16">
      <t>ジョキョ</t>
    </rPh>
    <rPh sb="17" eb="18">
      <t>フル</t>
    </rPh>
    <rPh sb="18" eb="19">
      <t>ハ</t>
    </rPh>
    <rPh sb="20" eb="21">
      <t>ツ</t>
    </rPh>
    <rPh sb="22" eb="23">
      <t>ト</t>
    </rPh>
    <rPh sb="25" eb="27">
      <t>カボウ</t>
    </rPh>
    <rPh sb="28" eb="30">
      <t>チョウセイ</t>
    </rPh>
    <rPh sb="31" eb="33">
      <t>シュウカク</t>
    </rPh>
    <rPh sb="33" eb="35">
      <t>シュウリョウ</t>
    </rPh>
    <rPh sb="35" eb="37">
      <t>ジキ</t>
    </rPh>
    <rPh sb="38" eb="40">
      <t>コウリョ</t>
    </rPh>
    <rPh sb="42" eb="44">
      <t>セイチョウ</t>
    </rPh>
    <rPh sb="44" eb="45">
      <t>テン</t>
    </rPh>
    <rPh sb="46" eb="47">
      <t>テキ</t>
    </rPh>
    <rPh sb="47" eb="48">
      <t>シン</t>
    </rPh>
    <rPh sb="49" eb="50">
      <t>オコナ</t>
    </rPh>
    <phoneticPr fontId="4"/>
  </si>
  <si>
    <t xml:space="preserve">
病害虫防除のため，殺菌剤及び殺虫剤を散布する。</t>
    <rPh sb="1" eb="4">
      <t>ビョウガイチュウ</t>
    </rPh>
    <rPh sb="4" eb="6">
      <t>ボウジョ</t>
    </rPh>
    <rPh sb="10" eb="13">
      <t>サッキンザイ</t>
    </rPh>
    <rPh sb="13" eb="14">
      <t>オヨ</t>
    </rPh>
    <rPh sb="15" eb="18">
      <t>サッチュウザイ</t>
    </rPh>
    <rPh sb="19" eb="21">
      <t>サンプ</t>
    </rPh>
    <phoneticPr fontId="4"/>
  </si>
  <si>
    <t xml:space="preserve">
ﾊｳｽの開閉による温湿度管理を行う。また，梅雨明け後の7月下旬と気温の低下する9月上旬に寒冷紗被覆及び除去を行う。</t>
    <rPh sb="16" eb="17">
      <t>オコナ</t>
    </rPh>
    <rPh sb="22" eb="25">
      <t>ツユア</t>
    </rPh>
    <rPh sb="26" eb="27">
      <t>ゴ</t>
    </rPh>
    <rPh sb="29" eb="30">
      <t>ガツ</t>
    </rPh>
    <rPh sb="30" eb="32">
      <t>ゲジュン</t>
    </rPh>
    <rPh sb="33" eb="35">
      <t>キオン</t>
    </rPh>
    <rPh sb="36" eb="38">
      <t>テイカ</t>
    </rPh>
    <rPh sb="41" eb="42">
      <t>ガツ</t>
    </rPh>
    <rPh sb="42" eb="44">
      <t>ジョウジュン</t>
    </rPh>
    <rPh sb="45" eb="48">
      <t>カンレイシャ</t>
    </rPh>
    <rPh sb="48" eb="50">
      <t>ヒフク</t>
    </rPh>
    <rPh sb="50" eb="51">
      <t>オヨ</t>
    </rPh>
    <rPh sb="52" eb="54">
      <t>ジョキョ</t>
    </rPh>
    <rPh sb="55" eb="56">
      <t>オコナ</t>
    </rPh>
    <phoneticPr fontId="4"/>
  </si>
  <si>
    <t xml:space="preserve">
栽培終了後，支柱やﾏﾙﾁの除去，残さの抜き取りと処分，ﾊｳｽﾋﾞﾆｰﾙの除去等後始末を行う。</t>
    <rPh sb="1" eb="3">
      <t>サイバイ</t>
    </rPh>
    <rPh sb="3" eb="5">
      <t>シュウリョウ</t>
    </rPh>
    <rPh sb="5" eb="6">
      <t>ゴ</t>
    </rPh>
    <rPh sb="7" eb="9">
      <t>シチュウ</t>
    </rPh>
    <rPh sb="14" eb="16">
      <t>ジョキョ</t>
    </rPh>
    <rPh sb="17" eb="18">
      <t>ザン</t>
    </rPh>
    <rPh sb="20" eb="21">
      <t>ヌ</t>
    </rPh>
    <rPh sb="22" eb="23">
      <t>ト</t>
    </rPh>
    <rPh sb="25" eb="27">
      <t>ショブン</t>
    </rPh>
    <rPh sb="37" eb="39">
      <t>ジョキョ</t>
    </rPh>
    <rPh sb="39" eb="40">
      <t>トウ</t>
    </rPh>
    <rPh sb="40" eb="41">
      <t>アト</t>
    </rPh>
    <rPh sb="41" eb="43">
      <t>シマツ</t>
    </rPh>
    <rPh sb="44" eb="45">
      <t>オコナ</t>
    </rPh>
    <phoneticPr fontId="4"/>
  </si>
  <si>
    <t xml:space="preserve">
出荷規格に従い，収穫を行い，選果場へ持ち込む。</t>
    <rPh sb="1" eb="3">
      <t>シュッカ</t>
    </rPh>
    <rPh sb="3" eb="5">
      <t>キカク</t>
    </rPh>
    <rPh sb="6" eb="7">
      <t>シタガ</t>
    </rPh>
    <rPh sb="9" eb="11">
      <t>シュウカク</t>
    </rPh>
    <rPh sb="12" eb="13">
      <t>オコナ</t>
    </rPh>
    <rPh sb="15" eb="18">
      <t>センカジョウ</t>
    </rPh>
    <rPh sb="19" eb="20">
      <t>モ</t>
    </rPh>
    <rPh sb="21" eb="22">
      <t>コ</t>
    </rPh>
    <phoneticPr fontId="4"/>
  </si>
  <si>
    <t xml:space="preserve">
土壌の水分状態を見ながら，適宜かん水を行う。</t>
    <rPh sb="1" eb="3">
      <t>ドジョウ</t>
    </rPh>
    <rPh sb="4" eb="6">
      <t>スイブン</t>
    </rPh>
    <rPh sb="6" eb="8">
      <t>ジョウタイ</t>
    </rPh>
    <rPh sb="9" eb="10">
      <t>ミ</t>
    </rPh>
    <rPh sb="14" eb="16">
      <t>テキギ</t>
    </rPh>
    <rPh sb="18" eb="19">
      <t>スイ</t>
    </rPh>
    <rPh sb="20" eb="21">
      <t>オコナ</t>
    </rPh>
    <phoneticPr fontId="4"/>
  </si>
  <si>
    <t>番線</t>
    <rPh sb="0" eb="2">
      <t>バンセン</t>
    </rPh>
    <phoneticPr fontId="4"/>
  </si>
  <si>
    <t>マルチ穴あけ機</t>
    <rPh sb="3" eb="4">
      <t>アナ</t>
    </rPh>
    <rPh sb="6" eb="7">
      <t>キ</t>
    </rPh>
    <phoneticPr fontId="4"/>
  </si>
  <si>
    <t xml:space="preserve">
後の作業に余裕を持たせるために，ﾋﾞﾆｰﾙ被覆は早めに行う。</t>
    <rPh sb="1" eb="2">
      <t>アト</t>
    </rPh>
    <rPh sb="3" eb="5">
      <t>サギョウ</t>
    </rPh>
    <rPh sb="6" eb="8">
      <t>ヨユウ</t>
    </rPh>
    <rPh sb="9" eb="10">
      <t>モ</t>
    </rPh>
    <rPh sb="22" eb="24">
      <t>ヒフク</t>
    </rPh>
    <rPh sb="25" eb="26">
      <t>ハヤ</t>
    </rPh>
    <rPh sb="28" eb="29">
      <t>オコナ</t>
    </rPh>
    <phoneticPr fontId="4"/>
  </si>
  <si>
    <t xml:space="preserve">
ﾏﾙﾁ被覆は定植1週間前までには終了し，十分地温を高めておく。</t>
    <rPh sb="4" eb="6">
      <t>ヒフク</t>
    </rPh>
    <rPh sb="7" eb="9">
      <t>テイショク</t>
    </rPh>
    <rPh sb="10" eb="13">
      <t>シュウカンマエ</t>
    </rPh>
    <rPh sb="17" eb="19">
      <t>シュウリョウ</t>
    </rPh>
    <rPh sb="21" eb="23">
      <t>ジュウブン</t>
    </rPh>
    <rPh sb="23" eb="25">
      <t>チオン</t>
    </rPh>
    <rPh sb="26" eb="27">
      <t>タカ</t>
    </rPh>
    <phoneticPr fontId="4"/>
  </si>
  <si>
    <t xml:space="preserve">
春季及び秋季は病害が発生しやすいので，温湿度管理には特に注意を要する。</t>
    <rPh sb="1" eb="3">
      <t>シュンキ</t>
    </rPh>
    <rPh sb="3" eb="4">
      <t>オヨ</t>
    </rPh>
    <rPh sb="5" eb="7">
      <t>シュウキ</t>
    </rPh>
    <rPh sb="8" eb="10">
      <t>ビョウガイ</t>
    </rPh>
    <rPh sb="11" eb="13">
      <t>ハッセイ</t>
    </rPh>
    <rPh sb="20" eb="23">
      <t>オンシツド</t>
    </rPh>
    <rPh sb="21" eb="23">
      <t>シツド</t>
    </rPh>
    <rPh sb="23" eb="25">
      <t>カンリ</t>
    </rPh>
    <rPh sb="27" eb="28">
      <t>トク</t>
    </rPh>
    <rPh sb="29" eb="31">
      <t>チュウイ</t>
    </rPh>
    <rPh sb="32" eb="33">
      <t>ヨウ</t>
    </rPh>
    <phoneticPr fontId="4"/>
  </si>
  <si>
    <t>軽ﾄﾗｯｸ</t>
    <rPh sb="0" eb="1">
      <t>ケイ</t>
    </rPh>
    <phoneticPr fontId="4"/>
  </si>
  <si>
    <t>ﾊﾟｲﾌﾟﾊｳｽ</t>
    <phoneticPr fontId="4"/>
  </si>
  <si>
    <t>ﾋﾞﾆｰﾙ　1900㎡</t>
    <phoneticPr fontId="4"/>
  </si>
  <si>
    <t>遮光資材　150m</t>
    <rPh sb="0" eb="2">
      <t>シャコウ</t>
    </rPh>
    <rPh sb="2" eb="4">
      <t>シザイ</t>
    </rPh>
    <phoneticPr fontId="4"/>
  </si>
  <si>
    <t xml:space="preserve">
定植1か月前から堆肥及び基肥散布，畝たて，かん水ﾁｭｰﾌﾞの設置，ﾏﾙﾁ被覆，支柱の設置，防草ｼｰﾄを行う。</t>
    <rPh sb="1" eb="3">
      <t>テイショク</t>
    </rPh>
    <rPh sb="5" eb="6">
      <t>ゲツ</t>
    </rPh>
    <rPh sb="6" eb="7">
      <t>マエ</t>
    </rPh>
    <rPh sb="9" eb="11">
      <t>タイヒ</t>
    </rPh>
    <rPh sb="11" eb="12">
      <t>オヨ</t>
    </rPh>
    <rPh sb="13" eb="15">
      <t>キヒ</t>
    </rPh>
    <rPh sb="15" eb="17">
      <t>サンプ</t>
    </rPh>
    <rPh sb="18" eb="19">
      <t>ウネ</t>
    </rPh>
    <rPh sb="24" eb="25">
      <t>スイ</t>
    </rPh>
    <rPh sb="31" eb="33">
      <t>セッチ</t>
    </rPh>
    <rPh sb="37" eb="39">
      <t>ヒフク</t>
    </rPh>
    <rPh sb="40" eb="42">
      <t>シチュウ</t>
    </rPh>
    <rPh sb="43" eb="45">
      <t>セッチ</t>
    </rPh>
    <rPh sb="46" eb="47">
      <t>フセ</t>
    </rPh>
    <rPh sb="47" eb="48">
      <t>クサ</t>
    </rPh>
    <rPh sb="52" eb="53">
      <t>オコナ</t>
    </rPh>
    <phoneticPr fontId="4"/>
  </si>
  <si>
    <t>かん水ﾁｭｰﾌﾞ　840m
液肥　300kg</t>
    <rPh sb="2" eb="3">
      <t>スイ</t>
    </rPh>
    <rPh sb="14" eb="16">
      <t>エキヒ</t>
    </rPh>
    <phoneticPr fontId="4"/>
  </si>
  <si>
    <t>殺菌剤　6剤
殺虫剤　6剤</t>
    <rPh sb="0" eb="3">
      <t>サッキンザイ</t>
    </rPh>
    <rPh sb="5" eb="6">
      <t>ザイ</t>
    </rPh>
    <rPh sb="7" eb="10">
      <t>サッチュウザイ</t>
    </rPh>
    <rPh sb="12" eb="13">
      <t>ザイ</t>
    </rPh>
    <phoneticPr fontId="4"/>
  </si>
  <si>
    <t>剪定はさみ　3本</t>
    <rPh sb="0" eb="2">
      <t>センテイ</t>
    </rPh>
    <rPh sb="7" eb="8">
      <t>ホン</t>
    </rPh>
    <phoneticPr fontId="4"/>
  </si>
  <si>
    <t>ｸﾜ　3本</t>
    <rPh sb="4" eb="5">
      <t>ホン</t>
    </rPh>
    <phoneticPr fontId="4"/>
  </si>
  <si>
    <t>防草シート押え</t>
    <rPh sb="0" eb="1">
      <t>フセ</t>
    </rPh>
    <rPh sb="1" eb="2">
      <t>クサ</t>
    </rPh>
    <rPh sb="5" eb="6">
      <t>オ</t>
    </rPh>
    <phoneticPr fontId="4"/>
  </si>
  <si>
    <t>植調剤　1剤
霧吹き　3個</t>
    <rPh sb="0" eb="1">
      <t>ショク</t>
    </rPh>
    <rPh sb="1" eb="2">
      <t>チョウ</t>
    </rPh>
    <rPh sb="2" eb="3">
      <t>ザイ</t>
    </rPh>
    <rPh sb="5" eb="6">
      <t>ザイ</t>
    </rPh>
    <rPh sb="7" eb="9">
      <t>キリフ</t>
    </rPh>
    <rPh sb="12" eb="13">
      <t>コ</t>
    </rPh>
    <phoneticPr fontId="4"/>
  </si>
  <si>
    <t>収穫はさみ　8本
ｺﾝﾃﾅ　16個
ｺﾝﾃﾅｷｬﾘｰ　8台
腰掛台車　8台</t>
    <rPh sb="0" eb="2">
      <t>シュウカク</t>
    </rPh>
    <rPh sb="7" eb="8">
      <t>ホン</t>
    </rPh>
    <rPh sb="16" eb="17">
      <t>コ</t>
    </rPh>
    <rPh sb="28" eb="29">
      <t>ダイ</t>
    </rPh>
    <rPh sb="30" eb="32">
      <t>コシカケ</t>
    </rPh>
    <rPh sb="32" eb="34">
      <t>ダイシャ</t>
    </rPh>
    <rPh sb="36" eb="37">
      <t>ダイ</t>
    </rPh>
    <phoneticPr fontId="4"/>
  </si>
  <si>
    <t>単管杭　36本
ｲﾎﾞ竹　522本
単管ｷｬｯﾌﾟ　36個
単管ﾊﾟｲﾌﾟ　18本
ｸﾗﾝﾌﾟ　36個
ﾏﾙﾁ（白黒）　429m
ﾏﾙﾁｽﾃｯｷ　900個
防草ｼｰﾄ　638m
防草ｼｰﾄ押え　1254個
ｸﾜ　3本</t>
    <rPh sb="0" eb="2">
      <t>タンカン</t>
    </rPh>
    <rPh sb="2" eb="3">
      <t>クイ</t>
    </rPh>
    <rPh sb="6" eb="7">
      <t>ホン</t>
    </rPh>
    <rPh sb="11" eb="12">
      <t>タケ</t>
    </rPh>
    <rPh sb="16" eb="17">
      <t>ホン</t>
    </rPh>
    <rPh sb="18" eb="20">
      <t>タンカン</t>
    </rPh>
    <rPh sb="28" eb="29">
      <t>コ</t>
    </rPh>
    <rPh sb="30" eb="32">
      <t>タンカン</t>
    </rPh>
    <rPh sb="40" eb="41">
      <t>ホン</t>
    </rPh>
    <rPh sb="50" eb="51">
      <t>コ</t>
    </rPh>
    <rPh sb="56" eb="58">
      <t>シロクロ</t>
    </rPh>
    <rPh sb="76" eb="77">
      <t>コ</t>
    </rPh>
    <rPh sb="78" eb="79">
      <t>フセ</t>
    </rPh>
    <rPh sb="79" eb="80">
      <t>クサ</t>
    </rPh>
    <rPh sb="89" eb="90">
      <t>フセ</t>
    </rPh>
    <rPh sb="90" eb="91">
      <t>クサ</t>
    </rPh>
    <rPh sb="94" eb="95">
      <t>オ</t>
    </rPh>
    <rPh sb="101" eb="102">
      <t>コ</t>
    </rPh>
    <rPh sb="107" eb="108">
      <t>ホン</t>
    </rPh>
    <phoneticPr fontId="4"/>
  </si>
  <si>
    <t xml:space="preserve">
翌年度の栽培に影響が出ないよう早めに作業を行う。</t>
    <rPh sb="1" eb="4">
      <t>ヨクネンド</t>
    </rPh>
    <rPh sb="5" eb="7">
      <t>サイバイ</t>
    </rPh>
    <rPh sb="8" eb="10">
      <t>エイキョウ</t>
    </rPh>
    <rPh sb="11" eb="12">
      <t>デ</t>
    </rPh>
    <rPh sb="16" eb="17">
      <t>ハヤ</t>
    </rPh>
    <rPh sb="19" eb="21">
      <t>サギョウ</t>
    </rPh>
    <rPh sb="22" eb="23">
      <t>オコナ</t>
    </rPh>
    <phoneticPr fontId="4"/>
  </si>
  <si>
    <t xml:space="preserve">
定植後の伸張に伴い，園芸結束機を用い，番線へ1本仕立てでななめ誘引を行う。</t>
    <rPh sb="1" eb="3">
      <t>テイショク</t>
    </rPh>
    <rPh sb="3" eb="4">
      <t>ゴ</t>
    </rPh>
    <rPh sb="5" eb="7">
      <t>シンチョウ</t>
    </rPh>
    <rPh sb="8" eb="9">
      <t>トモナ</t>
    </rPh>
    <rPh sb="11" eb="13">
      <t>エンゲイ</t>
    </rPh>
    <rPh sb="13" eb="15">
      <t>ケッソク</t>
    </rPh>
    <rPh sb="15" eb="16">
      <t>キ</t>
    </rPh>
    <rPh sb="17" eb="18">
      <t>モチ</t>
    </rPh>
    <rPh sb="20" eb="22">
      <t>バンセン</t>
    </rPh>
    <rPh sb="24" eb="25">
      <t>ホン</t>
    </rPh>
    <rPh sb="25" eb="27">
      <t>シタ</t>
    </rPh>
    <rPh sb="32" eb="34">
      <t>ユウイン</t>
    </rPh>
    <rPh sb="35" eb="36">
      <t>オコナ</t>
    </rPh>
    <phoneticPr fontId="4"/>
  </si>
  <si>
    <t xml:space="preserve">
1花房当たり2回に分け，霧吹きで植調剤（ﾄﾏﾄﾄｰﾝ）を噴霧する。</t>
    <rPh sb="2" eb="4">
      <t>カボウ</t>
    </rPh>
    <rPh sb="4" eb="5">
      <t>ア</t>
    </rPh>
    <rPh sb="8" eb="9">
      <t>カイ</t>
    </rPh>
    <rPh sb="10" eb="11">
      <t>ワ</t>
    </rPh>
    <rPh sb="13" eb="15">
      <t>キリフ</t>
    </rPh>
    <rPh sb="17" eb="18">
      <t>ショク</t>
    </rPh>
    <rPh sb="18" eb="19">
      <t>チョウ</t>
    </rPh>
    <rPh sb="19" eb="20">
      <t>ザイ</t>
    </rPh>
    <rPh sb="29" eb="31">
      <t>フンム</t>
    </rPh>
    <phoneticPr fontId="4"/>
  </si>
  <si>
    <t xml:space="preserve">
適期防除を行う。殺菌剤及び殺虫剤の使用に当っては農薬使用基準を遵守する。</t>
    <rPh sb="1" eb="2">
      <t>テキ</t>
    </rPh>
    <rPh sb="2" eb="3">
      <t>キ</t>
    </rPh>
    <rPh sb="3" eb="5">
      <t>ボウジョ</t>
    </rPh>
    <rPh sb="6" eb="7">
      <t>オコナ</t>
    </rPh>
    <rPh sb="9" eb="12">
      <t>サッキンザイ</t>
    </rPh>
    <rPh sb="12" eb="13">
      <t>オヨ</t>
    </rPh>
    <rPh sb="14" eb="17">
      <t>サッチュウザイ</t>
    </rPh>
    <rPh sb="18" eb="20">
      <t>シヨウ</t>
    </rPh>
    <rPh sb="21" eb="22">
      <t>アタ</t>
    </rPh>
    <rPh sb="25" eb="27">
      <t>ノウヤク</t>
    </rPh>
    <rPh sb="27" eb="29">
      <t>シヨウ</t>
    </rPh>
    <rPh sb="29" eb="31">
      <t>キジュン</t>
    </rPh>
    <rPh sb="32" eb="34">
      <t>ジュンシュ</t>
    </rPh>
    <phoneticPr fontId="4"/>
  </si>
  <si>
    <t xml:space="preserve">
植調剤の使用に当たっては農薬使用基準を遵守する。</t>
    <rPh sb="1" eb="2">
      <t>ショク</t>
    </rPh>
    <rPh sb="2" eb="3">
      <t>チョウ</t>
    </rPh>
    <rPh sb="3" eb="4">
      <t>ザイ</t>
    </rPh>
    <rPh sb="5" eb="7">
      <t>シヨウ</t>
    </rPh>
    <rPh sb="8" eb="9">
      <t>ア</t>
    </rPh>
    <rPh sb="13" eb="15">
      <t>ノウヤク</t>
    </rPh>
    <rPh sb="15" eb="17">
      <t>シヨウ</t>
    </rPh>
    <rPh sb="17" eb="19">
      <t>キジュン</t>
    </rPh>
    <rPh sb="20" eb="22">
      <t>ジュンシュ</t>
    </rPh>
    <phoneticPr fontId="4"/>
  </si>
  <si>
    <t xml:space="preserve">
適期定植を行う。殺虫剤の使用に当っては農薬使用基準を遵守する。</t>
    <rPh sb="1" eb="2">
      <t>テキ</t>
    </rPh>
    <rPh sb="2" eb="3">
      <t>キ</t>
    </rPh>
    <rPh sb="3" eb="5">
      <t>テイショク</t>
    </rPh>
    <rPh sb="6" eb="7">
      <t>オコナ</t>
    </rPh>
    <rPh sb="9" eb="12">
      <t>サッチュウザイ</t>
    </rPh>
    <rPh sb="13" eb="15">
      <t>シヨウ</t>
    </rPh>
    <rPh sb="16" eb="17">
      <t>アタ</t>
    </rPh>
    <rPh sb="20" eb="22">
      <t>ノウヤク</t>
    </rPh>
    <rPh sb="22" eb="24">
      <t>シヨウ</t>
    </rPh>
    <rPh sb="24" eb="26">
      <t>キジュン</t>
    </rPh>
    <rPh sb="27" eb="29">
      <t>ジュンシュ</t>
    </rPh>
    <phoneticPr fontId="4"/>
  </si>
  <si>
    <t xml:space="preserve">
定植穴をあけ，購入苗を定植する。苗を定植した後，粒剤施用を行い，初期の害虫発生を抑える。</t>
    <rPh sb="1" eb="3">
      <t>テイショク</t>
    </rPh>
    <rPh sb="3" eb="4">
      <t>アナ</t>
    </rPh>
    <rPh sb="8" eb="10">
      <t>コウニュウ</t>
    </rPh>
    <rPh sb="10" eb="11">
      <t>ナエ</t>
    </rPh>
    <rPh sb="12" eb="14">
      <t>テイショク</t>
    </rPh>
    <rPh sb="17" eb="18">
      <t>ナエ</t>
    </rPh>
    <rPh sb="19" eb="21">
      <t>テイショク</t>
    </rPh>
    <rPh sb="23" eb="24">
      <t>ゴ</t>
    </rPh>
    <rPh sb="25" eb="26">
      <t>ツブ</t>
    </rPh>
    <rPh sb="26" eb="27">
      <t>ザイ</t>
    </rPh>
    <rPh sb="27" eb="29">
      <t>セヨウ</t>
    </rPh>
    <rPh sb="30" eb="31">
      <t>オコナ</t>
    </rPh>
    <rPh sb="33" eb="35">
      <t>ショキ</t>
    </rPh>
    <rPh sb="36" eb="38">
      <t>ガイチュウ</t>
    </rPh>
    <rPh sb="38" eb="40">
      <t>ハッセイ</t>
    </rPh>
    <rPh sb="41" eb="42">
      <t>オサ</t>
    </rPh>
    <phoneticPr fontId="4"/>
  </si>
  <si>
    <t>園芸結束機　3台
園芸結束ﾃｰﾌﾟ　972m
園芸結束ｽﾃｰﾌﾟﾙ　2個
番線　4968m</t>
    <rPh sb="0" eb="2">
      <t>エンゲイ</t>
    </rPh>
    <rPh sb="2" eb="4">
      <t>ケッソク</t>
    </rPh>
    <rPh sb="4" eb="5">
      <t>キ</t>
    </rPh>
    <rPh sb="7" eb="8">
      <t>ダイ</t>
    </rPh>
    <rPh sb="9" eb="11">
      <t>エンゲイ</t>
    </rPh>
    <rPh sb="11" eb="13">
      <t>ケッソク</t>
    </rPh>
    <rPh sb="23" eb="25">
      <t>エンゲイ</t>
    </rPh>
    <rPh sb="25" eb="27">
      <t>ケッソク</t>
    </rPh>
    <rPh sb="35" eb="36">
      <t>コ</t>
    </rPh>
    <rPh sb="37" eb="39">
      <t>バンセン</t>
    </rPh>
    <phoneticPr fontId="4"/>
  </si>
  <si>
    <t xml:space="preserve">
適期作業を行い，適正な樹勢管理を行う。</t>
    <rPh sb="1" eb="2">
      <t>テキ</t>
    </rPh>
    <rPh sb="2" eb="3">
      <t>キ</t>
    </rPh>
    <rPh sb="3" eb="5">
      <t>サギョウ</t>
    </rPh>
    <rPh sb="6" eb="7">
      <t>オコナ</t>
    </rPh>
    <rPh sb="9" eb="11">
      <t>テキセイ</t>
    </rPh>
    <rPh sb="12" eb="14">
      <t>ジュセイ</t>
    </rPh>
    <rPh sb="14" eb="16">
      <t>カンリ</t>
    </rPh>
    <rPh sb="17" eb="18">
      <t>オコナ</t>
    </rPh>
    <phoneticPr fontId="4"/>
  </si>
  <si>
    <t xml:space="preserve">
番線にしっかり茎を固定する。</t>
    <rPh sb="1" eb="3">
      <t>バンセン</t>
    </rPh>
    <rPh sb="8" eb="9">
      <t>クキ</t>
    </rPh>
    <rPh sb="10" eb="12">
      <t>コテイ</t>
    </rPh>
    <phoneticPr fontId="4"/>
  </si>
  <si>
    <t xml:space="preserve">
夏季のかん水量に注意する。生育を確認しながら，適宜液肥を混入する。</t>
    <rPh sb="1" eb="3">
      <t>カキ</t>
    </rPh>
    <rPh sb="6" eb="7">
      <t>スイ</t>
    </rPh>
    <rPh sb="7" eb="8">
      <t>リョウ</t>
    </rPh>
    <rPh sb="9" eb="11">
      <t>チュウイ</t>
    </rPh>
    <rPh sb="14" eb="16">
      <t>セイイク</t>
    </rPh>
    <rPh sb="17" eb="19">
      <t>カクニン</t>
    </rPh>
    <rPh sb="24" eb="26">
      <t>テキギ</t>
    </rPh>
    <rPh sb="26" eb="28">
      <t>エキヒ</t>
    </rPh>
    <rPh sb="29" eb="31">
      <t>コンニュウ</t>
    </rPh>
    <phoneticPr fontId="4"/>
  </si>
  <si>
    <t xml:space="preserve">
適期収穫を行う。出荷規格を遵守し，商品性を確保する。</t>
    <rPh sb="1" eb="2">
      <t>テキ</t>
    </rPh>
    <rPh sb="2" eb="3">
      <t>キ</t>
    </rPh>
    <rPh sb="3" eb="5">
      <t>シュウカク</t>
    </rPh>
    <rPh sb="6" eb="7">
      <t>オコナ</t>
    </rPh>
    <rPh sb="9" eb="11">
      <t>シュッカ</t>
    </rPh>
    <rPh sb="11" eb="13">
      <t>キカク</t>
    </rPh>
    <rPh sb="14" eb="16">
      <t>ジュンシュ</t>
    </rPh>
    <rPh sb="18" eb="21">
      <t>ショウヒンセイ</t>
    </rPh>
    <rPh sb="22" eb="24">
      <t>カクホ</t>
    </rPh>
    <phoneticPr fontId="4"/>
  </si>
  <si>
    <t>ハウス栽培，定植苗を購入</t>
    <rPh sb="3" eb="5">
      <t>サイバイ</t>
    </rPh>
    <rPh sb="6" eb="8">
      <t>テイショク</t>
    </rPh>
    <rPh sb="8" eb="9">
      <t>ナエ</t>
    </rPh>
    <rPh sb="10" eb="12">
      <t>コウニュウ</t>
    </rPh>
    <phoneticPr fontId="3"/>
  </si>
  <si>
    <t>有機物を積極的に投入し，土づくりに努める</t>
    <rPh sb="0" eb="3">
      <t>ユウキブツ</t>
    </rPh>
    <rPh sb="4" eb="7">
      <t>セッキョクテキ</t>
    </rPh>
    <rPh sb="8" eb="10">
      <t>トウニュウ</t>
    </rPh>
    <rPh sb="12" eb="13">
      <t>ツチ</t>
    </rPh>
    <rPh sb="17" eb="18">
      <t>ツト</t>
    </rPh>
    <phoneticPr fontId="3"/>
  </si>
  <si>
    <t>4.2ps</t>
    <phoneticPr fontId="4"/>
  </si>
  <si>
    <t>ﾏﾙﾁ穴あけ機　3台　
購入苗　1620本
殺虫剤　1剤</t>
    <rPh sb="3" eb="4">
      <t>アナ</t>
    </rPh>
    <rPh sb="6" eb="7">
      <t>キ</t>
    </rPh>
    <rPh sb="9" eb="10">
      <t>ダイ</t>
    </rPh>
    <rPh sb="12" eb="14">
      <t>コウニュウ</t>
    </rPh>
    <rPh sb="14" eb="15">
      <t>ナエ</t>
    </rPh>
    <rPh sb="20" eb="21">
      <t>ホン</t>
    </rPh>
    <rPh sb="22" eb="24">
      <t>サッチュウ</t>
    </rPh>
    <rPh sb="24" eb="25">
      <t>ザイ</t>
    </rPh>
    <rPh sb="27" eb="28">
      <t>ザイ</t>
    </rPh>
    <phoneticPr fontId="4"/>
  </si>
  <si>
    <t>※販売量×選果料95円/kg（出荷資材費を含む）で計算</t>
    <rPh sb="1" eb="3">
      <t>ハンバイ</t>
    </rPh>
    <rPh sb="3" eb="4">
      <t>リョウ</t>
    </rPh>
    <rPh sb="5" eb="7">
      <t>センカ</t>
    </rPh>
    <rPh sb="7" eb="8">
      <t>リョウ</t>
    </rPh>
    <rPh sb="10" eb="11">
      <t>エン</t>
    </rPh>
    <rPh sb="15" eb="17">
      <t>シュッカ</t>
    </rPh>
    <rPh sb="17" eb="19">
      <t>シザイ</t>
    </rPh>
    <rPh sb="19" eb="20">
      <t>ヒ</t>
    </rPh>
    <rPh sb="21" eb="22">
      <t>フク</t>
    </rPh>
    <rPh sb="25" eb="27">
      <t>ケイサン</t>
    </rPh>
    <phoneticPr fontId="4"/>
  </si>
  <si>
    <t>0.55ha</t>
    <phoneticPr fontId="4"/>
  </si>
  <si>
    <t>0.55ha（借地0.8ha）</t>
    <phoneticPr fontId="4"/>
  </si>
  <si>
    <t>0.18ha</t>
    <phoneticPr fontId="4"/>
  </si>
  <si>
    <t>ﾄﾗｸﾀ-
管理機</t>
    <rPh sb="6" eb="8">
      <t>カンリ</t>
    </rPh>
    <rPh sb="8" eb="9">
      <t>キ</t>
    </rPh>
    <phoneticPr fontId="4"/>
  </si>
  <si>
    <t>ハウス</t>
    <phoneticPr fontId="4"/>
  </si>
  <si>
    <t>9cmポット苗</t>
    <phoneticPr fontId="4"/>
  </si>
  <si>
    <t>中部</t>
    <rPh sb="0" eb="1">
      <t>チュウブ</t>
    </rPh>
    <phoneticPr fontId="3"/>
  </si>
  <si>
    <t>個別経営体</t>
    <rPh sb="0" eb="2">
      <t>コベツ</t>
    </rPh>
    <rPh sb="2" eb="5">
      <t>ケイエイタイ</t>
    </rPh>
    <phoneticPr fontId="3"/>
  </si>
  <si>
    <t>夏秋どり</t>
    <rPh sb="0" eb="1">
      <t>ナツ</t>
    </rPh>
    <rPh sb="1" eb="2">
      <t>アキ</t>
    </rPh>
    <phoneticPr fontId="3"/>
  </si>
  <si>
    <t>夏秋どり</t>
    <rPh sb="0" eb="1">
      <t>ナツ</t>
    </rPh>
    <rPh sb="1" eb="2">
      <t>アキ</t>
    </rPh>
    <phoneticPr fontId="4"/>
  </si>
  <si>
    <t>11,636円/10a</t>
    <rPh sb="6" eb="7">
      <t>エン</t>
    </rPh>
    <phoneticPr fontId="4"/>
  </si>
  <si>
    <t>10a/55a</t>
    <phoneticPr fontId="4"/>
  </si>
  <si>
    <t>サンチェリーピュア</t>
    <phoneticPr fontId="4"/>
  </si>
  <si>
    <t>（3000円×80a）/施設55a</t>
    <rPh sb="5" eb="6">
      <t>エン</t>
    </rPh>
    <rPh sb="12" eb="14">
      <t>シセツ</t>
    </rPh>
    <phoneticPr fontId="4"/>
  </si>
  <si>
    <t>○：播種　△：仮植　×：定植  ■：収穫</t>
    <rPh sb="18" eb="20">
      <t>シュウカク</t>
    </rPh>
    <phoneticPr fontId="4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</si>
  <si>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</si>
  <si>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</si>
  <si>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</si>
  <si>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</si>
  <si>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>混合</t>
    <phoneticPr fontId="4"/>
  </si>
  <si>
    <t>灯油</t>
    <phoneticPr fontId="4"/>
  </si>
  <si>
    <t>電気</t>
    <phoneticPr fontId="4"/>
  </si>
  <si>
    <t>右表（イ）　</t>
    <phoneticPr fontId="4"/>
  </si>
  <si>
    <t>右表（ウ）　</t>
    <phoneticPr fontId="4"/>
  </si>
  <si>
    <t>右表（エ）　</t>
    <phoneticPr fontId="4"/>
  </si>
  <si>
    <t>A</t>
    <phoneticPr fontId="4"/>
  </si>
  <si>
    <t>A</t>
    <phoneticPr fontId="2"/>
  </si>
  <si>
    <t>B</t>
    <phoneticPr fontId="4"/>
  </si>
  <si>
    <t>C</t>
    <phoneticPr fontId="4"/>
  </si>
  <si>
    <t>A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</si>
  <si>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</si>
  <si>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</si>
  <si>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</si>
  <si>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</si>
  <si>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D</t>
    <phoneticPr fontId="4"/>
  </si>
  <si>
    <t>E</t>
    <phoneticPr fontId="4"/>
  </si>
  <si>
    <t>G</t>
    <phoneticPr fontId="4"/>
  </si>
  <si>
    <t>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</si>
</sst>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.0"/>
    <numFmt numFmtId="187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5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  <xf numFmtId="37" fontId="1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733">
    <xf numFmtId="0" fontId="0" fillId="0" borderId="0" xfId="0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117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122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6" xfId="2" applyFont="1" applyBorder="1" applyAlignment="1">
      <alignment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6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5" xfId="0" applyNumberFormat="1" applyFont="1" applyFill="1" applyBorder="1" applyAlignment="1">
      <alignment vertical="center" shrinkToFit="1"/>
    </xf>
    <xf numFmtId="179" fontId="0" fillId="0" borderId="130" xfId="0" applyNumberFormat="1" applyFont="1" applyBorder="1" applyAlignment="1">
      <alignment horizontal="center" vertical="center" shrinkToFit="1"/>
    </xf>
    <xf numFmtId="176" fontId="0" fillId="6" borderId="116" xfId="0" applyNumberFormat="1" applyFont="1" applyFill="1" applyBorder="1" applyAlignment="1">
      <alignment vertical="center" shrinkToFit="1"/>
    </xf>
    <xf numFmtId="179" fontId="0" fillId="0" borderId="133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7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5" xfId="0" applyNumberFormat="1" applyFont="1" applyFill="1" applyBorder="1" applyAlignment="1">
      <alignment vertical="center" shrinkToFit="1"/>
    </xf>
    <xf numFmtId="183" fontId="0" fillId="6" borderId="135" xfId="0" applyNumberFormat="1" applyFont="1" applyFill="1" applyBorder="1" applyAlignment="1">
      <alignment vertical="center" shrinkToFit="1"/>
    </xf>
    <xf numFmtId="177" fontId="0" fillId="0" borderId="76" xfId="0" applyNumberFormat="1" applyFont="1" applyBorder="1" applyAlignment="1">
      <alignment vertical="center" shrinkToFit="1"/>
    </xf>
    <xf numFmtId="177" fontId="0" fillId="2" borderId="136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27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vertical="center"/>
    </xf>
    <xf numFmtId="177" fontId="0" fillId="6" borderId="145" xfId="0" applyNumberFormat="1" applyFon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/>
    </xf>
    <xf numFmtId="177" fontId="0" fillId="0" borderId="109" xfId="3" applyNumberFormat="1" applyFont="1" applyBorder="1" applyAlignment="1">
      <alignment horizontal="right" vertical="center"/>
    </xf>
    <xf numFmtId="177" fontId="0" fillId="0" borderId="109" xfId="3" applyNumberFormat="1" applyFont="1" applyBorder="1" applyAlignment="1">
      <alignment horizontal="left" vertical="center" shrinkToFit="1"/>
    </xf>
    <xf numFmtId="177" fontId="0" fillId="0" borderId="146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7" xfId="3" applyNumberFormat="1" applyFont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horizontal="center" vertical="center"/>
    </xf>
    <xf numFmtId="177" fontId="0" fillId="0" borderId="144" xfId="0" applyNumberFormat="1" applyFont="1" applyFill="1" applyBorder="1" applyAlignment="1">
      <alignment vertical="center"/>
    </xf>
    <xf numFmtId="178" fontId="0" fillId="0" borderId="144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8" xfId="0" applyNumberFormat="1" applyFont="1" applyFill="1" applyBorder="1" applyAlignment="1">
      <alignment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48" xfId="0" applyNumberFormat="1" applyFont="1" applyFill="1" applyBorder="1" applyAlignment="1">
      <alignment vertical="center"/>
    </xf>
    <xf numFmtId="177" fontId="0" fillId="0" borderId="144" xfId="3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7" xfId="0" applyNumberFormat="1" applyFont="1" applyFill="1" applyBorder="1" applyAlignment="1">
      <alignment horizontal="left" vertical="center"/>
    </xf>
    <xf numFmtId="177" fontId="0" fillId="0" borderId="147" xfId="3" applyNumberFormat="1" applyFont="1" applyFill="1" applyBorder="1" applyAlignment="1">
      <alignment vertical="center" shrinkToFit="1"/>
    </xf>
    <xf numFmtId="178" fontId="0" fillId="0" borderId="148" xfId="0" applyNumberFormat="1" applyFont="1" applyFill="1" applyBorder="1" applyAlignment="1">
      <alignment horizontal="left" vertical="center"/>
    </xf>
    <xf numFmtId="182" fontId="0" fillId="0" borderId="14" xfId="0" applyNumberFormat="1" applyFont="1" applyFill="1" applyBorder="1" applyAlignment="1">
      <alignment vertical="center"/>
    </xf>
    <xf numFmtId="177" fontId="0" fillId="0" borderId="150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5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horizontal="center" vertical="center" shrinkToFit="1"/>
    </xf>
    <xf numFmtId="177" fontId="0" fillId="2" borderId="42" xfId="0" applyNumberFormat="1" applyFont="1" applyFill="1" applyBorder="1" applyAlignment="1">
      <alignment vertical="center" shrinkToFit="1"/>
    </xf>
    <xf numFmtId="176" fontId="0" fillId="2" borderId="153" xfId="0" applyNumberFormat="1" applyFont="1" applyFill="1" applyBorder="1" applyAlignment="1">
      <alignment vertical="center" shrinkToFit="1"/>
    </xf>
    <xf numFmtId="176" fontId="0" fillId="2" borderId="66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53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6" fontId="0" fillId="6" borderId="112" xfId="0" applyNumberFormat="1" applyFont="1" applyFill="1" applyBorder="1" applyAlignment="1">
      <alignment horizontal="center" vertical="center" shrinkToFit="1"/>
    </xf>
    <xf numFmtId="176" fontId="0" fillId="6" borderId="127" xfId="0" applyNumberFormat="1" applyFont="1" applyFill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2" borderId="136" xfId="0" applyNumberFormat="1" applyFont="1" applyFill="1" applyBorder="1" applyAlignment="1">
      <alignment horizontal="center" vertical="center" shrinkToFit="1"/>
    </xf>
    <xf numFmtId="177" fontId="0" fillId="0" borderId="61" xfId="0" applyNumberFormat="1" applyFont="1" applyBorder="1" applyAlignment="1">
      <alignment horizontal="center" vertical="center" shrinkToFit="1"/>
    </xf>
    <xf numFmtId="176" fontId="0" fillId="0" borderId="156" xfId="0" applyNumberFormat="1" applyFont="1" applyBorder="1" applyAlignment="1">
      <alignment vertical="center"/>
    </xf>
    <xf numFmtId="176" fontId="0" fillId="0" borderId="134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 shrinkToFit="1"/>
    </xf>
    <xf numFmtId="177" fontId="0" fillId="2" borderId="164" xfId="0" applyNumberFormat="1" applyFont="1" applyFill="1" applyBorder="1" applyAlignment="1">
      <alignment vertical="center" shrinkToFit="1"/>
    </xf>
    <xf numFmtId="176" fontId="0" fillId="2" borderId="165" xfId="0" applyNumberFormat="1" applyFont="1" applyFill="1" applyBorder="1" applyAlignment="1">
      <alignment vertical="center" shrinkToFit="1"/>
    </xf>
    <xf numFmtId="177" fontId="0" fillId="2" borderId="161" xfId="3" applyNumberFormat="1" applyFont="1" applyFill="1" applyBorder="1" applyAlignment="1">
      <alignment horizontal="center" vertical="center" shrinkToFit="1"/>
    </xf>
    <xf numFmtId="177" fontId="0" fillId="2" borderId="161" xfId="3" applyNumberFormat="1" applyFont="1" applyFill="1" applyBorder="1" applyAlignment="1">
      <alignment vertical="center" shrinkToFit="1"/>
    </xf>
    <xf numFmtId="176" fontId="0" fillId="6" borderId="166" xfId="0" applyNumberFormat="1" applyFont="1" applyFill="1" applyBorder="1" applyAlignment="1">
      <alignment vertical="center"/>
    </xf>
    <xf numFmtId="181" fontId="0" fillId="0" borderId="130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179" fontId="0" fillId="0" borderId="0" xfId="0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2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82" xfId="0" applyNumberFormat="1" applyFont="1" applyBorder="1" applyAlignment="1">
      <alignment vertical="center" shrinkToFit="1"/>
    </xf>
    <xf numFmtId="179" fontId="0" fillId="0" borderId="144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4" xfId="0" applyNumberFormat="1" applyFont="1" applyBorder="1" applyAlignment="1">
      <alignment vertical="center" shrinkToFit="1"/>
    </xf>
    <xf numFmtId="179" fontId="0" fillId="0" borderId="126" xfId="0" applyNumberFormat="1" applyFont="1" applyBorder="1" applyAlignment="1">
      <alignment vertical="center" shrinkToFit="1"/>
    </xf>
    <xf numFmtId="179" fontId="0" fillId="0" borderId="127" xfId="0" applyNumberFormat="1" applyFont="1" applyBorder="1" applyAlignment="1">
      <alignment vertical="center" shrinkToFit="1"/>
    </xf>
    <xf numFmtId="179" fontId="0" fillId="0" borderId="186" xfId="0" applyNumberFormat="1" applyFont="1" applyBorder="1" applyAlignment="1">
      <alignment vertical="center" shrinkToFit="1"/>
    </xf>
    <xf numFmtId="179" fontId="0" fillId="0" borderId="165" xfId="0" applyNumberFormat="1" applyFont="1" applyBorder="1" applyAlignment="1">
      <alignment vertical="center" shrinkToFit="1"/>
    </xf>
    <xf numFmtId="184" fontId="0" fillId="0" borderId="12" xfId="0" applyNumberFormat="1" applyFont="1" applyBorder="1" applyAlignment="1">
      <alignment vertical="center" shrinkToFit="1"/>
    </xf>
    <xf numFmtId="184" fontId="0" fillId="0" borderId="181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0" fontId="0" fillId="0" borderId="0" xfId="2" applyFont="1" applyAlignment="1">
      <alignment horizontal="right" vertical="center"/>
    </xf>
    <xf numFmtId="176" fontId="0" fillId="0" borderId="89" xfId="0" applyNumberFormat="1" applyFont="1" applyBorder="1" applyAlignment="1">
      <alignment vertical="center" shrinkToFit="1"/>
    </xf>
    <xf numFmtId="9" fontId="0" fillId="0" borderId="89" xfId="0" applyNumberFormat="1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right"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left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62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93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177" fontId="0" fillId="0" borderId="144" xfId="3" applyNumberFormat="1" applyFont="1" applyFill="1" applyBorder="1" applyAlignment="1">
      <alignment vertical="center" shrinkToFit="1"/>
    </xf>
    <xf numFmtId="176" fontId="0" fillId="0" borderId="20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0" fontId="1" fillId="8" borderId="117" xfId="2" applyFont="1" applyFill="1" applyBorder="1" applyAlignment="1">
      <alignment horizontal="center" vertical="center" wrapText="1"/>
    </xf>
    <xf numFmtId="0" fontId="1" fillId="8" borderId="28" xfId="2" applyFont="1" applyFill="1" applyBorder="1" applyAlignment="1">
      <alignment horizontal="center" vertical="center" wrapText="1"/>
    </xf>
    <xf numFmtId="0" fontId="1" fillId="8" borderId="26" xfId="2" applyFont="1" applyFill="1" applyBorder="1" applyAlignment="1">
      <alignment horizontal="center" vertical="center" wrapText="1"/>
    </xf>
    <xf numFmtId="0" fontId="1" fillId="8" borderId="27" xfId="2" applyFont="1" applyFill="1" applyBorder="1" applyAlignment="1">
      <alignment horizontal="center" vertical="center" wrapText="1"/>
    </xf>
    <xf numFmtId="0" fontId="1" fillId="8" borderId="25" xfId="2" applyFont="1" applyFill="1" applyBorder="1" applyAlignment="1">
      <alignment horizontal="center" vertical="center" wrapText="1"/>
    </xf>
    <xf numFmtId="0" fontId="1" fillId="8" borderId="121" xfId="2" applyFont="1" applyFill="1" applyBorder="1" applyAlignment="1">
      <alignment horizontal="center" vertical="center" wrapText="1"/>
    </xf>
    <xf numFmtId="0" fontId="1" fillId="8" borderId="52" xfId="2" applyFont="1" applyFill="1" applyBorder="1" applyAlignment="1">
      <alignment horizontal="center" vertical="center" wrapText="1"/>
    </xf>
    <xf numFmtId="0" fontId="1" fillId="0" borderId="117" xfId="2" applyFont="1" applyFill="1" applyBorder="1" applyAlignment="1">
      <alignment horizontal="center" vertical="center" wrapText="1"/>
    </xf>
    <xf numFmtId="0" fontId="1" fillId="0" borderId="122" xfId="2" applyFont="1" applyFill="1" applyBorder="1" applyAlignment="1">
      <alignment horizontal="center" vertical="center" wrapText="1"/>
    </xf>
    <xf numFmtId="176" fontId="0" fillId="0" borderId="203" xfId="0" applyNumberFormat="1" applyFont="1" applyBorder="1" applyAlignment="1">
      <alignment vertical="center"/>
    </xf>
    <xf numFmtId="0" fontId="1" fillId="0" borderId="162" xfId="2" applyFont="1" applyBorder="1" applyAlignment="1">
      <alignment horizontal="center" vertical="center" wrapText="1"/>
    </xf>
    <xf numFmtId="0" fontId="1" fillId="0" borderId="169" xfId="2" applyFont="1" applyBorder="1" applyAlignment="1">
      <alignment horizontal="center" vertical="center" wrapText="1"/>
    </xf>
    <xf numFmtId="0" fontId="1" fillId="0" borderId="170" xfId="2" applyFont="1" applyBorder="1" applyAlignment="1">
      <alignment horizontal="center" vertical="center" wrapText="1"/>
    </xf>
    <xf numFmtId="0" fontId="1" fillId="8" borderId="169" xfId="2" applyFont="1" applyFill="1" applyBorder="1" applyAlignment="1">
      <alignment horizontal="center" vertical="center" wrapText="1"/>
    </xf>
    <xf numFmtId="0" fontId="1" fillId="8" borderId="162" xfId="2" applyFont="1" applyFill="1" applyBorder="1" applyAlignment="1">
      <alignment horizontal="center" vertical="center" wrapText="1"/>
    </xf>
    <xf numFmtId="179" fontId="0" fillId="0" borderId="0" xfId="0" applyNumberFormat="1" applyFont="1" applyBorder="1" applyAlignment="1">
      <alignment vertical="center"/>
    </xf>
    <xf numFmtId="179" fontId="0" fillId="0" borderId="135" xfId="0" applyNumberFormat="1" applyFont="1" applyBorder="1" applyAlignment="1">
      <alignment vertical="center" shrinkToFit="1"/>
    </xf>
    <xf numFmtId="179" fontId="0" fillId="0" borderId="205" xfId="0" applyNumberFormat="1" applyFont="1" applyBorder="1" applyAlignment="1">
      <alignment vertical="center" shrinkToFit="1"/>
    </xf>
    <xf numFmtId="176" fontId="0" fillId="0" borderId="62" xfId="0" applyNumberFormat="1" applyFont="1" applyFill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176" fontId="4" fillId="0" borderId="200" xfId="0" applyNumberFormat="1" applyFont="1" applyBorder="1" applyAlignment="1">
      <alignment horizontal="left" vertical="center" wrapTex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201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19" xfId="0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vertical="center" shrinkToFit="1"/>
    </xf>
    <xf numFmtId="177" fontId="0" fillId="9" borderId="1" xfId="3" applyNumberFormat="1" applyFont="1" applyFill="1" applyBorder="1" applyAlignment="1">
      <alignment vertical="center" shrinkToFit="1"/>
    </xf>
    <xf numFmtId="176" fontId="0" fillId="0" borderId="144" xfId="0" applyNumberFormat="1" applyFont="1" applyBorder="1" applyAlignment="1">
      <alignment vertical="center" shrinkToFit="1"/>
    </xf>
    <xf numFmtId="9" fontId="0" fillId="0" borderId="144" xfId="0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vertical="center"/>
    </xf>
    <xf numFmtId="0" fontId="0" fillId="8" borderId="26" xfId="2" applyFont="1" applyFill="1" applyBorder="1" applyAlignment="1">
      <alignment horizontal="center" vertical="center" wrapText="1"/>
    </xf>
    <xf numFmtId="0" fontId="0" fillId="8" borderId="27" xfId="2" applyFont="1" applyFill="1" applyBorder="1" applyAlignment="1">
      <alignment horizontal="center" vertical="center" wrapText="1"/>
    </xf>
    <xf numFmtId="0" fontId="0" fillId="8" borderId="25" xfId="2" applyFont="1" applyFill="1" applyBorder="1" applyAlignment="1">
      <alignment horizontal="center" vertical="center" wrapText="1"/>
    </xf>
    <xf numFmtId="0" fontId="0" fillId="8" borderId="117" xfId="2" applyFont="1" applyFill="1" applyBorder="1" applyAlignment="1">
      <alignment horizontal="center" vertical="center" wrapText="1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9" xfId="0" applyNumberFormat="1" applyFont="1" applyBorder="1" applyAlignment="1">
      <alignment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176" fontId="0" fillId="0" borderId="79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horizontal="center" vertical="center"/>
    </xf>
    <xf numFmtId="177" fontId="0" fillId="0" borderId="88" xfId="0" applyNumberFormat="1" applyFont="1" applyBorder="1" applyAlignment="1">
      <alignment vertical="center" shrinkToFit="1"/>
    </xf>
    <xf numFmtId="183" fontId="0" fillId="0" borderId="1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38" xfId="0" applyNumberFormat="1" applyFont="1" applyBorder="1" applyAlignment="1">
      <alignment horizontal="center" vertical="center" shrinkToFit="1"/>
    </xf>
    <xf numFmtId="176" fontId="0" fillId="0" borderId="10" xfId="0" applyNumberFormat="1" applyFont="1" applyBorder="1" applyAlignment="1">
      <alignment horizontal="center" vertical="center" shrinkToFit="1"/>
    </xf>
    <xf numFmtId="176" fontId="0" fillId="0" borderId="147" xfId="0" applyNumberFormat="1" applyFont="1" applyBorder="1" applyAlignment="1">
      <alignment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6" fontId="0" fillId="9" borderId="24" xfId="0" applyNumberFormat="1" applyFont="1" applyFill="1" applyBorder="1" applyAlignment="1">
      <alignment vertical="center"/>
    </xf>
    <xf numFmtId="176" fontId="0" fillId="9" borderId="62" xfId="0" applyNumberFormat="1" applyFont="1" applyFill="1" applyBorder="1" applyAlignment="1">
      <alignment vertical="center"/>
    </xf>
    <xf numFmtId="177" fontId="0" fillId="9" borderId="24" xfId="3" applyNumberFormat="1" applyFont="1" applyFill="1" applyBorder="1" applyAlignment="1">
      <alignment vertical="center" shrinkToFit="1"/>
    </xf>
    <xf numFmtId="9" fontId="0" fillId="9" borderId="24" xfId="3" applyNumberFormat="1" applyFont="1" applyFill="1" applyBorder="1" applyAlignment="1">
      <alignment vertical="center" shrinkToFit="1"/>
    </xf>
    <xf numFmtId="176" fontId="0" fillId="9" borderId="54" xfId="0" applyNumberFormat="1" applyFont="1" applyFill="1" applyBorder="1" applyAlignment="1">
      <alignment vertical="center"/>
    </xf>
    <xf numFmtId="176" fontId="0" fillId="9" borderId="159" xfId="0" applyNumberFormat="1" applyFont="1" applyFill="1" applyBorder="1" applyAlignment="1">
      <alignment vertical="center"/>
    </xf>
    <xf numFmtId="3" fontId="0" fillId="9" borderId="24" xfId="5" applyNumberFormat="1" applyFont="1" applyFill="1" applyBorder="1" applyAlignment="1">
      <alignment vertical="center" shrinkToFit="1"/>
    </xf>
    <xf numFmtId="176" fontId="0" fillId="9" borderId="54" xfId="3" applyNumberFormat="1" applyFont="1" applyFill="1" applyBorder="1" applyAlignment="1">
      <alignment vertical="center" shrinkToFit="1"/>
    </xf>
    <xf numFmtId="176" fontId="0" fillId="9" borderId="24" xfId="3" applyNumberFormat="1" applyFont="1" applyFill="1" applyBorder="1" applyAlignment="1">
      <alignment vertical="center" shrinkToFit="1"/>
    </xf>
    <xf numFmtId="0" fontId="1" fillId="9" borderId="0" xfId="2" applyFont="1" applyFill="1" applyAlignment="1">
      <alignment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1" fillId="0" borderId="171" xfId="0" applyFont="1" applyBorder="1" applyAlignment="1">
      <alignment horizontal="center" vertical="center" shrinkToFit="1"/>
    </xf>
    <xf numFmtId="0" fontId="1" fillId="0" borderId="174" xfId="0" applyFont="1" applyBorder="1" applyAlignment="1">
      <alignment horizontal="center" vertical="center" shrinkToFit="1"/>
    </xf>
    <xf numFmtId="0" fontId="1" fillId="0" borderId="0" xfId="2" applyFont="1" applyAlignment="1">
      <alignment horizontal="justify" vertical="center"/>
    </xf>
    <xf numFmtId="0" fontId="1" fillId="0" borderId="5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right" vertical="center" wrapText="1"/>
    </xf>
    <xf numFmtId="0" fontId="1" fillId="0" borderId="89" xfId="2" applyFont="1" applyBorder="1" applyAlignment="1">
      <alignment horizontal="right" vertical="center" wrapText="1"/>
    </xf>
    <xf numFmtId="0" fontId="1" fillId="0" borderId="121" xfId="2" applyFont="1" applyBorder="1" applyAlignment="1">
      <alignment horizontal="right" vertical="center" wrapText="1"/>
    </xf>
    <xf numFmtId="0" fontId="1" fillId="0" borderId="169" xfId="2" applyFont="1" applyBorder="1" applyAlignment="1">
      <alignment horizontal="left" vertical="center" wrapText="1"/>
    </xf>
    <xf numFmtId="0" fontId="1" fillId="0" borderId="0" xfId="2" applyFont="1" applyBorder="1" applyAlignment="1">
      <alignment vertical="center" wrapText="1"/>
    </xf>
    <xf numFmtId="0" fontId="1" fillId="0" borderId="32" xfId="2" applyFont="1" applyBorder="1" applyAlignment="1">
      <alignment vertical="center" wrapText="1"/>
    </xf>
    <xf numFmtId="0" fontId="12" fillId="0" borderId="0" xfId="2" applyFont="1" applyAlignment="1">
      <alignment horizontal="justify" vertical="center"/>
    </xf>
    <xf numFmtId="0" fontId="1" fillId="0" borderId="204" xfId="2" applyFont="1" applyBorder="1" applyAlignment="1">
      <alignment horizontal="center" vertical="center" wrapText="1"/>
    </xf>
    <xf numFmtId="0" fontId="1" fillId="0" borderId="76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/>
    </xf>
    <xf numFmtId="1" fontId="1" fillId="0" borderId="89" xfId="2" applyNumberFormat="1" applyFont="1" applyBorder="1" applyAlignment="1">
      <alignment horizontal="center" vertical="center" wrapText="1"/>
    </xf>
    <xf numFmtId="186" fontId="1" fillId="0" borderId="89" xfId="2" applyNumberFormat="1" applyFont="1" applyBorder="1" applyAlignment="1">
      <alignment horizontal="center" vertical="center" wrapText="1"/>
    </xf>
    <xf numFmtId="1" fontId="1" fillId="0" borderId="76" xfId="2" applyNumberFormat="1" applyFont="1" applyBorder="1" applyAlignment="1">
      <alignment horizontal="center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0" fontId="1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0" fillId="0" borderId="89" xfId="2" applyFont="1" applyBorder="1" applyAlignment="1">
      <alignment horizontal="center" vertical="center" wrapText="1"/>
    </xf>
    <xf numFmtId="0" fontId="0" fillId="0" borderId="204" xfId="2" applyFont="1" applyBorder="1" applyAlignment="1">
      <alignment horizontal="center" vertical="center" wrapText="1"/>
    </xf>
    <xf numFmtId="176" fontId="7" fillId="0" borderId="0" xfId="0" applyNumberFormat="1" applyFont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vertical="center" shrinkToFit="1"/>
    </xf>
    <xf numFmtId="177" fontId="0" fillId="0" borderId="9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0" borderId="1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vertical="center"/>
    </xf>
    <xf numFmtId="0" fontId="0" fillId="0" borderId="23" xfId="2" applyFont="1" applyBorder="1" applyAlignment="1">
      <alignment horizontal="right" vertical="center" wrapText="1"/>
    </xf>
    <xf numFmtId="187" fontId="0" fillId="0" borderId="0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 shrinkToFit="1"/>
    </xf>
    <xf numFmtId="179" fontId="0" fillId="0" borderId="147" xfId="0" applyNumberFormat="1" applyFont="1" applyBorder="1" applyAlignment="1">
      <alignment vertical="center" shrinkToFit="1"/>
    </xf>
    <xf numFmtId="179" fontId="0" fillId="0" borderId="208" xfId="0" applyNumberFormat="1" applyFont="1" applyBorder="1" applyAlignment="1">
      <alignment vertical="center" shrinkToFit="1"/>
    </xf>
    <xf numFmtId="179" fontId="0" fillId="0" borderId="209" xfId="0" applyNumberFormat="1" applyFont="1" applyBorder="1" applyAlignment="1">
      <alignment vertical="center" shrinkToFit="1"/>
    </xf>
    <xf numFmtId="179" fontId="0" fillId="0" borderId="210" xfId="0" applyNumberFormat="1" applyFont="1" applyBorder="1" applyAlignment="1">
      <alignment vertical="center" shrinkToFit="1"/>
    </xf>
    <xf numFmtId="179" fontId="0" fillId="0" borderId="211" xfId="0" applyNumberFormat="1" applyFont="1" applyBorder="1" applyAlignment="1">
      <alignment vertical="center" shrinkToFit="1"/>
    </xf>
    <xf numFmtId="179" fontId="0" fillId="0" borderId="212" xfId="0" applyNumberFormat="1" applyFont="1" applyBorder="1" applyAlignment="1">
      <alignment vertical="center" shrinkToFit="1"/>
    </xf>
    <xf numFmtId="0" fontId="0" fillId="0" borderId="89" xfId="2" applyFont="1" applyBorder="1" applyAlignment="1">
      <alignment horizontal="left" vertical="top" wrapText="1"/>
    </xf>
    <xf numFmtId="0" fontId="0" fillId="9" borderId="164" xfId="2" applyFont="1" applyFill="1" applyBorder="1" applyAlignment="1">
      <alignment horizontal="left" vertical="top" wrapText="1"/>
    </xf>
    <xf numFmtId="0" fontId="0" fillId="0" borderId="76" xfId="2" applyFont="1" applyBorder="1" applyAlignment="1">
      <alignment horizontal="left" vertical="top" wrapText="1"/>
    </xf>
    <xf numFmtId="0" fontId="0" fillId="9" borderId="165" xfId="2" applyFont="1" applyFill="1" applyBorder="1" applyAlignment="1">
      <alignment horizontal="left" vertical="top" wrapText="1"/>
    </xf>
    <xf numFmtId="0" fontId="1" fillId="9" borderId="89" xfId="2" applyFont="1" applyFill="1" applyBorder="1" applyAlignment="1">
      <alignment horizontal="center" vertical="center" wrapText="1"/>
    </xf>
    <xf numFmtId="0" fontId="1" fillId="9" borderId="76" xfId="2" applyFont="1" applyFill="1" applyBorder="1" applyAlignment="1">
      <alignment horizontal="center" vertical="center" wrapText="1"/>
    </xf>
    <xf numFmtId="0" fontId="0" fillId="9" borderId="89" xfId="2" applyFont="1" applyFill="1" applyBorder="1" applyAlignment="1">
      <alignment horizontal="center" vertical="center" wrapTex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15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9" fontId="0" fillId="0" borderId="206" xfId="0" applyNumberFormat="1" applyFont="1" applyBorder="1" applyAlignment="1">
      <alignment vertical="center" shrinkToFit="1"/>
    </xf>
    <xf numFmtId="179" fontId="0" fillId="0" borderId="207" xfId="0" applyNumberFormat="1" applyFont="1" applyBorder="1" applyAlignment="1">
      <alignment vertical="center" shrinkToFit="1"/>
    </xf>
    <xf numFmtId="185" fontId="0" fillId="0" borderId="78" xfId="0" applyNumberFormat="1" applyFont="1" applyFill="1" applyBorder="1" applyAlignment="1">
      <alignment horizontal="center" vertical="center"/>
    </xf>
    <xf numFmtId="177" fontId="0" fillId="9" borderId="34" xfId="3" applyNumberFormat="1" applyFon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/>
    </xf>
    <xf numFmtId="176" fontId="0" fillId="0" borderId="178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 shrinkToFit="1"/>
    </xf>
    <xf numFmtId="177" fontId="13" fillId="0" borderId="1" xfId="0" applyNumberFormat="1" applyFont="1" applyBorder="1" applyAlignment="1">
      <alignment vertical="center" shrinkToFit="1"/>
    </xf>
    <xf numFmtId="177" fontId="13" fillId="0" borderId="89" xfId="0" applyNumberFormat="1" applyFont="1" applyFill="1" applyBorder="1" applyAlignment="1">
      <alignment vertical="center"/>
    </xf>
    <xf numFmtId="177" fontId="13" fillId="0" borderId="144" xfId="0" applyNumberFormat="1" applyFont="1" applyFill="1" applyBorder="1" applyAlignment="1">
      <alignment vertical="center"/>
    </xf>
    <xf numFmtId="177" fontId="13" fillId="0" borderId="147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34" xfId="0" applyNumberFormat="1" applyFont="1" applyBorder="1" applyAlignment="1">
      <alignment vertical="center"/>
    </xf>
    <xf numFmtId="177" fontId="0" fillId="0" borderId="41" xfId="0" applyNumberFormat="1" applyFont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77" fontId="0" fillId="0" borderId="144" xfId="0" applyNumberFormat="1" applyFont="1" applyFill="1" applyBorder="1" applyAlignment="1">
      <alignment horizontal="right" vertical="center"/>
    </xf>
    <xf numFmtId="182" fontId="0" fillId="0" borderId="147" xfId="0" applyNumberFormat="1" applyFont="1" applyFill="1" applyBorder="1" applyAlignment="1">
      <alignment horizontal="left" vertical="center"/>
    </xf>
    <xf numFmtId="0" fontId="1" fillId="0" borderId="89" xfId="2" applyFont="1" applyBorder="1" applyAlignment="1">
      <alignment horizontal="center" vertical="center" wrapText="1"/>
    </xf>
    <xf numFmtId="0" fontId="1" fillId="0" borderId="213" xfId="2" applyFont="1" applyBorder="1" applyAlignment="1">
      <alignment horizontal="center" vertical="center" wrapText="1"/>
    </xf>
    <xf numFmtId="0" fontId="1" fillId="0" borderId="214" xfId="2" applyFont="1" applyBorder="1" applyAlignment="1">
      <alignment horizontal="center" vertical="center" wrapText="1"/>
    </xf>
    <xf numFmtId="186" fontId="1" fillId="0" borderId="76" xfId="2" applyNumberFormat="1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0" fillId="0" borderId="5" xfId="2" applyFont="1" applyBorder="1" applyAlignment="1">
      <alignment vertical="center" wrapText="1"/>
    </xf>
    <xf numFmtId="0" fontId="1" fillId="0" borderId="4" xfId="2" applyFont="1" applyBorder="1" applyAlignment="1">
      <alignment vertical="center" wrapText="1"/>
    </xf>
    <xf numFmtId="0" fontId="1" fillId="0" borderId="87" xfId="2" applyFont="1" applyBorder="1" applyAlignment="1">
      <alignment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8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1" fillId="0" borderId="88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58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0" fillId="0" borderId="10" xfId="2" applyFont="1" applyBorder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1" fillId="0" borderId="52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1" fillId="0" borderId="13" xfId="2" applyFont="1" applyBorder="1" applyAlignment="1">
      <alignment vertical="center" wrapText="1"/>
    </xf>
    <xf numFmtId="0" fontId="1" fillId="0" borderId="14" xfId="2" applyFont="1" applyBorder="1" applyAlignment="1">
      <alignment vertical="center" wrapText="1"/>
    </xf>
    <xf numFmtId="0" fontId="1" fillId="0" borderId="87" xfId="2" applyFont="1" applyBorder="1" applyAlignment="1">
      <alignment horizontal="center" vertical="center" wrapText="1"/>
    </xf>
    <xf numFmtId="0" fontId="1" fillId="0" borderId="91" xfId="2" applyFont="1" applyBorder="1" applyAlignment="1">
      <alignment horizontal="center" vertical="center" wrapText="1"/>
    </xf>
    <xf numFmtId="0" fontId="1" fillId="0" borderId="33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19" xfId="2" applyFont="1" applyBorder="1" applyAlignment="1">
      <alignment vertical="center" wrapText="1"/>
    </xf>
    <xf numFmtId="0" fontId="1" fillId="0" borderId="18" xfId="2" applyFont="1" applyBorder="1" applyAlignment="1">
      <alignment vertical="center" wrapText="1"/>
    </xf>
    <xf numFmtId="0" fontId="1" fillId="0" borderId="80" xfId="2" applyFont="1" applyBorder="1" applyAlignment="1">
      <alignment horizontal="center" vertical="center" textRotation="255" shrinkToFit="1"/>
    </xf>
    <xf numFmtId="0" fontId="1" fillId="0" borderId="58" xfId="2" applyFont="1" applyBorder="1" applyAlignment="1">
      <alignment horizontal="center" vertical="center" textRotation="255" shrinkToFit="1"/>
    </xf>
    <xf numFmtId="0" fontId="1" fillId="0" borderId="81" xfId="2" applyFont="1" applyBorder="1" applyAlignment="1">
      <alignment horizontal="center" vertical="center" textRotation="255" shrinkToFit="1"/>
    </xf>
    <xf numFmtId="0" fontId="1" fillId="0" borderId="162" xfId="2" applyFont="1" applyBorder="1" applyAlignment="1">
      <alignment horizontal="left" vertical="center" wrapText="1" indent="1"/>
    </xf>
    <xf numFmtId="0" fontId="1" fillId="0" borderId="169" xfId="2" applyFont="1" applyBorder="1" applyAlignment="1">
      <alignment horizontal="left" vertical="center" wrapText="1" indent="1"/>
    </xf>
    <xf numFmtId="0" fontId="1" fillId="0" borderId="13" xfId="2" applyFont="1" applyBorder="1" applyAlignment="1">
      <alignment horizontal="left" vertical="center" wrapText="1" indent="1"/>
    </xf>
    <xf numFmtId="0" fontId="1" fillId="0" borderId="14" xfId="2" applyFont="1" applyBorder="1" applyAlignment="1">
      <alignment horizontal="left" vertical="center" wrapText="1" inden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8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1" fillId="0" borderId="90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1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92" xfId="2" applyFont="1" applyBorder="1" applyAlignment="1">
      <alignment horizontal="center" vertical="center" wrapText="1"/>
    </xf>
    <xf numFmtId="0" fontId="1" fillId="0" borderId="93" xfId="2" applyFont="1" applyBorder="1" applyAlignment="1">
      <alignment horizontal="center" vertical="center" wrapText="1"/>
    </xf>
    <xf numFmtId="0" fontId="1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7" xfId="2" applyFont="1" applyBorder="1" applyAlignment="1">
      <alignment vertical="center" wrapText="1"/>
    </xf>
    <xf numFmtId="0" fontId="1" fillId="0" borderId="60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4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24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63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0" fillId="0" borderId="172" xfId="0" applyFont="1" applyBorder="1" applyAlignment="1">
      <alignment horizontal="center" vertical="center" shrinkToFit="1"/>
    </xf>
    <xf numFmtId="0" fontId="0" fillId="0" borderId="173" xfId="0" applyFont="1" applyBorder="1" applyAlignment="1">
      <alignment horizontal="center" vertical="center" shrinkToFit="1"/>
    </xf>
    <xf numFmtId="0" fontId="1" fillId="0" borderId="172" xfId="0" applyFont="1" applyBorder="1" applyAlignment="1">
      <alignment horizontal="center" vertical="center" shrinkToFit="1"/>
    </xf>
    <xf numFmtId="0" fontId="1" fillId="0" borderId="175" xfId="0" applyFont="1" applyBorder="1" applyAlignment="1">
      <alignment horizontal="center" vertical="center" shrinkToFit="1"/>
    </xf>
    <xf numFmtId="0" fontId="1" fillId="0" borderId="173" xfId="0" applyFont="1" applyBorder="1" applyAlignment="1">
      <alignment horizontal="center" vertical="center" shrinkToFit="1"/>
    </xf>
    <xf numFmtId="0" fontId="0" fillId="0" borderId="101" xfId="0" quotePrefix="1" applyFont="1" applyBorder="1" applyAlignment="1">
      <alignment horizontal="center" vertical="center" shrinkToFit="1"/>
    </xf>
    <xf numFmtId="0" fontId="0" fillId="0" borderId="101" xfId="0" applyFont="1" applyBorder="1" applyAlignment="1">
      <alignment horizontal="center" vertical="center" shrinkToFit="1"/>
    </xf>
    <xf numFmtId="0" fontId="0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88" xfId="2" applyFont="1" applyBorder="1" applyAlignment="1">
      <alignment horizontal="center" vertical="center" textRotation="255" wrapText="1"/>
    </xf>
    <xf numFmtId="0" fontId="1" fillId="0" borderId="113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/>
    </xf>
    <xf numFmtId="0" fontId="1" fillId="0" borderId="85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61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3" xfId="0" applyFont="1" applyFill="1" applyBorder="1" applyAlignment="1">
      <alignment horizontal="center" vertical="center" textRotation="255" wrapText="1"/>
    </xf>
    <xf numFmtId="0" fontId="0" fillId="4" borderId="161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8" xfId="0" applyNumberFormat="1" applyFont="1" applyBorder="1" applyAlignment="1">
      <alignment vertical="center"/>
    </xf>
    <xf numFmtId="0" fontId="0" fillId="0" borderId="151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3" borderId="100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3" xfId="0" applyNumberFormat="1" applyFont="1" applyBorder="1" applyAlignment="1">
      <alignment vertical="center"/>
    </xf>
    <xf numFmtId="180" fontId="0" fillId="0" borderId="187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8" xfId="1" applyNumberFormat="1" applyFont="1" applyBorder="1" applyAlignment="1">
      <alignment horizontal="center" vertical="center"/>
    </xf>
    <xf numFmtId="180" fontId="0" fillId="0" borderId="140" xfId="1" applyNumberFormat="1" applyFont="1" applyBorder="1" applyAlignment="1">
      <alignment horizontal="center" vertical="center"/>
    </xf>
    <xf numFmtId="180" fontId="0" fillId="0" borderId="109" xfId="1" applyNumberFormat="1" applyFont="1" applyBorder="1" applyAlignment="1">
      <alignment horizontal="center" vertical="center"/>
    </xf>
    <xf numFmtId="180" fontId="0" fillId="0" borderId="189" xfId="1" applyNumberFormat="1" applyFont="1" applyBorder="1" applyAlignment="1">
      <alignment horizontal="center" vertical="center"/>
    </xf>
    <xf numFmtId="181" fontId="0" fillId="0" borderId="190" xfId="0" applyNumberFormat="1" applyFont="1" applyBorder="1" applyAlignment="1">
      <alignment vertical="center"/>
    </xf>
    <xf numFmtId="181" fontId="0" fillId="0" borderId="191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0" fontId="0" fillId="7" borderId="106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61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3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9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61" xfId="0" applyFont="1" applyBorder="1" applyAlignment="1">
      <alignment vertical="center"/>
    </xf>
    <xf numFmtId="0" fontId="0" fillId="0" borderId="133" xfId="0" applyFont="1" applyBorder="1" applyAlignment="1">
      <alignment vertical="center"/>
    </xf>
    <xf numFmtId="0" fontId="0" fillId="0" borderId="161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4" xfId="0" applyFont="1" applyFill="1" applyBorder="1" applyAlignment="1">
      <alignment horizontal="center" vertical="center"/>
    </xf>
    <xf numFmtId="0" fontId="0" fillId="3" borderId="120" xfId="0" applyFont="1" applyFill="1" applyBorder="1" applyAlignment="1">
      <alignment horizontal="center" vertical="center"/>
    </xf>
    <xf numFmtId="0" fontId="0" fillId="3" borderId="195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6" xfId="0" applyFont="1" applyFill="1" applyBorder="1" applyAlignment="1">
      <alignment horizontal="center" vertical="center"/>
    </xf>
    <xf numFmtId="0" fontId="0" fillId="3" borderId="197" xfId="0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41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left" vertical="center"/>
    </xf>
    <xf numFmtId="176" fontId="0" fillId="0" borderId="52" xfId="0" applyNumberFormat="1" applyFont="1" applyBorder="1" applyAlignment="1">
      <alignment horizontal="left" vertical="center"/>
    </xf>
    <xf numFmtId="176" fontId="0" fillId="0" borderId="176" xfId="0" applyNumberFormat="1" applyFont="1" applyBorder="1" applyAlignment="1">
      <alignment horizontal="center" vertical="center"/>
    </xf>
    <xf numFmtId="176" fontId="0" fillId="0" borderId="177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9" borderId="5" xfId="0" applyNumberFormat="1" applyFont="1" applyFill="1" applyBorder="1" applyAlignment="1">
      <alignment horizontal="center" vertical="center"/>
    </xf>
    <xf numFmtId="176" fontId="0" fillId="9" borderId="4" xfId="0" applyNumberFormat="1" applyFont="1" applyFill="1" applyBorder="1" applyAlignment="1">
      <alignment horizontal="center" vertical="center"/>
    </xf>
    <xf numFmtId="176" fontId="0" fillId="9" borderId="87" xfId="0" applyNumberFormat="1" applyFont="1" applyFill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185" xfId="0" applyNumberFormat="1" applyFont="1" applyBorder="1" applyAlignment="1">
      <alignment horizontal="center" vertical="center"/>
    </xf>
    <xf numFmtId="176" fontId="0" fillId="0" borderId="128" xfId="0" applyNumberFormat="1" applyFont="1" applyBorder="1" applyAlignment="1">
      <alignment horizontal="center" vertical="center"/>
    </xf>
    <xf numFmtId="176" fontId="0" fillId="0" borderId="180" xfId="0" applyNumberFormat="1" applyFont="1" applyBorder="1" applyAlignment="1">
      <alignment horizontal="center" vertical="center"/>
    </xf>
    <xf numFmtId="176" fontId="0" fillId="0" borderId="183" xfId="0" applyNumberFormat="1" applyFont="1" applyBorder="1" applyAlignment="1">
      <alignment horizontal="center" vertical="center"/>
    </xf>
    <xf numFmtId="176" fontId="0" fillId="0" borderId="123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ont="1" applyFill="1" applyBorder="1" applyAlignment="1">
      <alignment horizontal="left" vertical="center"/>
    </xf>
    <xf numFmtId="0" fontId="0" fillId="6" borderId="63" xfId="0" applyFont="1" applyFill="1" applyBorder="1" applyAlignment="1">
      <alignment horizontal="left" vertical="center"/>
    </xf>
    <xf numFmtId="177" fontId="0" fillId="2" borderId="138" xfId="0" applyNumberFormat="1" applyFont="1" applyFill="1" applyBorder="1" applyAlignment="1">
      <alignment horizontal="center" vertical="center" shrinkToFit="1"/>
    </xf>
    <xf numFmtId="177" fontId="0" fillId="2" borderId="139" xfId="0" applyNumberFormat="1" applyFont="1" applyFill="1" applyBorder="1" applyAlignment="1">
      <alignment horizontal="center" vertical="center" shrinkToFit="1"/>
    </xf>
    <xf numFmtId="177" fontId="0" fillId="0" borderId="141" xfId="0" applyNumberFormat="1" applyFont="1" applyBorder="1" applyAlignment="1">
      <alignment horizontal="center" vertical="center" textRotation="255" shrinkToFit="1"/>
    </xf>
    <xf numFmtId="177" fontId="0" fillId="0" borderId="9" xfId="0" applyNumberFormat="1" applyFont="1" applyBorder="1" applyAlignment="1">
      <alignment horizontal="center" vertical="center" textRotation="255" shrinkToFit="1"/>
    </xf>
    <xf numFmtId="177" fontId="0" fillId="0" borderId="142" xfId="0" applyNumberFormat="1" applyFont="1" applyBorder="1" applyAlignment="1">
      <alignment horizontal="center" vertical="center" textRotation="255" shrinkToFit="1"/>
    </xf>
    <xf numFmtId="177" fontId="0" fillId="0" borderId="23" xfId="0" applyNumberFormat="1" applyFont="1" applyFill="1" applyBorder="1" applyAlignment="1">
      <alignment horizontal="center" vertical="center" textRotation="255" shrinkToFit="1"/>
    </xf>
    <xf numFmtId="177" fontId="0" fillId="0" borderId="16" xfId="0" applyNumberFormat="1" applyFont="1" applyFill="1" applyBorder="1" applyAlignment="1">
      <alignment horizontal="center" vertical="center" textRotation="255" shrinkToFit="1"/>
    </xf>
    <xf numFmtId="177" fontId="0" fillId="0" borderId="199" xfId="0" applyNumberFormat="1" applyFont="1" applyFill="1" applyBorder="1" applyAlignment="1">
      <alignment horizontal="center" vertical="center" textRotation="255" shrinkToFit="1"/>
    </xf>
    <xf numFmtId="0" fontId="0" fillId="0" borderId="137" xfId="0" applyFont="1" applyFill="1" applyBorder="1" applyAlignment="1">
      <alignment horizontal="center" vertical="center" textRotation="255" wrapText="1"/>
    </xf>
    <xf numFmtId="0" fontId="0" fillId="0" borderId="44" xfId="0" applyFont="1" applyFill="1" applyBorder="1" applyAlignment="1">
      <alignment horizontal="center" vertical="center" textRotation="255" wrapText="1"/>
    </xf>
    <xf numFmtId="0" fontId="0" fillId="0" borderId="78" xfId="0" applyFont="1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13" fillId="0" borderId="13" xfId="0" applyNumberFormat="1" applyFont="1" applyFill="1" applyBorder="1" applyAlignment="1">
      <alignment vertical="center" shrinkToFit="1"/>
    </xf>
    <xf numFmtId="177" fontId="13" fillId="0" borderId="15" xfId="0" applyNumberFormat="1" applyFont="1" applyFill="1" applyBorder="1" applyAlignment="1">
      <alignment vertical="center" shrinkToFit="1"/>
    </xf>
    <xf numFmtId="177" fontId="0" fillId="0" borderId="162" xfId="0" applyNumberFormat="1" applyFont="1" applyFill="1" applyBorder="1" applyAlignment="1">
      <alignment horizontal="left" vertical="center" shrinkToFit="1"/>
    </xf>
    <xf numFmtId="177" fontId="0" fillId="0" borderId="169" xfId="0" applyNumberFormat="1" applyFont="1" applyFill="1" applyBorder="1" applyAlignment="1">
      <alignment horizontal="left" vertical="center" shrinkToFit="1"/>
    </xf>
    <xf numFmtId="177" fontId="0" fillId="0" borderId="170" xfId="0" applyNumberFormat="1" applyFont="1" applyFill="1" applyBorder="1" applyAlignment="1">
      <alignment horizontal="left" vertical="center" shrinkToFit="1"/>
    </xf>
    <xf numFmtId="177" fontId="0" fillId="0" borderId="162" xfId="0" applyNumberFormat="1" applyFont="1" applyFill="1" applyBorder="1" applyAlignment="1">
      <alignment horizontal="left" vertical="center"/>
    </xf>
    <xf numFmtId="177" fontId="0" fillId="0" borderId="169" xfId="0" applyNumberFormat="1" applyFont="1" applyFill="1" applyBorder="1" applyAlignment="1">
      <alignment horizontal="left" vertical="center"/>
    </xf>
    <xf numFmtId="177" fontId="0" fillId="0" borderId="170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29" xfId="0" applyNumberFormat="1" applyFont="1" applyBorder="1" applyAlignment="1">
      <alignment horizontal="center" vertical="center" textRotation="255" shrinkToFit="1"/>
    </xf>
    <xf numFmtId="177" fontId="0" fillId="0" borderId="58" xfId="0" applyNumberFormat="1" applyFont="1" applyBorder="1" applyAlignment="1">
      <alignment horizontal="center" vertical="center" textRotation="255" shrinkToFit="1"/>
    </xf>
    <xf numFmtId="177" fontId="0" fillId="0" borderId="33" xfId="0" applyNumberFormat="1" applyFont="1" applyBorder="1" applyAlignment="1">
      <alignment horizontal="center" vertical="center" textRotation="255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27" xfId="0" applyNumberFormat="1" applyFont="1" applyBorder="1" applyAlignment="1">
      <alignment vertical="center"/>
    </xf>
    <xf numFmtId="177" fontId="0" fillId="0" borderId="135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62" xfId="0" applyNumberFormat="1" applyFont="1" applyFill="1" applyBorder="1" applyAlignment="1">
      <alignment vertical="center" shrinkToFit="1"/>
    </xf>
    <xf numFmtId="0" fontId="0" fillId="0" borderId="169" xfId="0" applyFont="1" applyFill="1" applyBorder="1" applyAlignment="1">
      <alignment vertical="center" shrinkToFit="1"/>
    </xf>
    <xf numFmtId="0" fontId="0" fillId="0" borderId="170" xfId="0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7" fontId="0" fillId="0" borderId="154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1" xfId="3" applyNumberFormat="1" applyFont="1" applyBorder="1" applyAlignment="1">
      <alignment horizontal="center" vertical="center" textRotation="255" shrinkToFit="1"/>
    </xf>
    <xf numFmtId="176" fontId="0" fillId="0" borderId="157" xfId="3" applyNumberFormat="1" applyFont="1" applyFill="1" applyBorder="1" applyAlignment="1">
      <alignment vertical="center" shrinkToFit="1"/>
    </xf>
    <xf numFmtId="176" fontId="0" fillId="0" borderId="158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2" borderId="42" xfId="0" applyNumberFormat="1" applyFont="1" applyFill="1" applyBorder="1" applyAlignment="1">
      <alignment vertical="center" shrinkToFit="1"/>
    </xf>
    <xf numFmtId="176" fontId="0" fillId="0" borderId="42" xfId="0" applyNumberFormat="1" applyFont="1" applyBorder="1" applyAlignment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0" borderId="15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2" xfId="3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5" xfId="3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vertical="center"/>
    </xf>
    <xf numFmtId="0" fontId="0" fillId="0" borderId="106" xfId="0" applyFont="1" applyBorder="1">
      <alignment vertical="center"/>
    </xf>
    <xf numFmtId="0" fontId="0" fillId="0" borderId="160" xfId="0" applyFont="1" applyBorder="1">
      <alignment vertical="center"/>
    </xf>
    <xf numFmtId="176" fontId="0" fillId="2" borderId="127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24" xfId="0" applyNumberFormat="1" applyFont="1" applyBorder="1" applyAlignment="1">
      <alignment horizontal="center" vertical="center" textRotation="255" shrinkToFit="1"/>
    </xf>
    <xf numFmtId="177" fontId="0" fillId="0" borderId="162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7" fontId="0" fillId="2" borderId="127" xfId="0" applyNumberFormat="1" applyFont="1" applyFill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32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3" xfId="0" applyNumberFormat="1" applyFont="1" applyBorder="1" applyAlignment="1">
      <alignment horizontal="center" vertical="center" textRotation="255" shrinkToFit="1"/>
    </xf>
    <xf numFmtId="177" fontId="0" fillId="2" borderId="163" xfId="0" applyNumberFormat="1" applyFont="1" applyFill="1" applyBorder="1" applyAlignment="1">
      <alignment horizontal="center" vertical="center" shrinkToFit="1"/>
    </xf>
    <xf numFmtId="177" fontId="0" fillId="2" borderId="164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3" xfId="5" applyNumberFormat="1" applyFont="1" applyFill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8" xfId="3" applyNumberFormat="1" applyFont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shrinkToFit="1"/>
    </xf>
    <xf numFmtId="177" fontId="0" fillId="0" borderId="160" xfId="3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FF66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178594</xdr:colOff>
      <xdr:row>12</xdr:row>
      <xdr:rowOff>130969</xdr:rowOff>
    </xdr:from>
    <xdr:to>
      <xdr:col>24</xdr:col>
      <xdr:colOff>11907</xdr:colOff>
      <xdr:row>12</xdr:row>
      <xdr:rowOff>130969</xdr:rowOff>
    </xdr:to>
    <xdr:cxnSp macro="">
      <xdr:nvCxnSpPr>
        <xdr:cNvPr id="3" name="直線コネクタ 2"/>
        <xdr:cNvCxnSpPr/>
      </xdr:nvCxnSpPr>
      <xdr:spPr>
        <a:xfrm>
          <a:off x="6715125" y="3178969"/>
          <a:ext cx="140493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178594</xdr:colOff>
      <xdr:row>12</xdr:row>
      <xdr:rowOff>130969</xdr:rowOff>
    </xdr:from>
    <xdr:to>
      <xdr:col>24</xdr:col>
      <xdr:colOff>11907</xdr:colOff>
      <xdr:row>12</xdr:row>
      <xdr:rowOff>130969</xdr:rowOff>
    </xdr:to>
    <xdr:cxnSp macro="">
      <xdr:nvCxnSpPr>
        <xdr:cNvPr id="6" name="直線コネクタ 5"/>
        <xdr:cNvCxnSpPr/>
      </xdr:nvCxnSpPr>
      <xdr:spPr>
        <a:xfrm>
          <a:off x="6750844" y="3178969"/>
          <a:ext cx="14335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14</xdr:row>
      <xdr:rowOff>130969</xdr:rowOff>
    </xdr:from>
    <xdr:to>
      <xdr:col>25</xdr:col>
      <xdr:colOff>11906</xdr:colOff>
      <xdr:row>14</xdr:row>
      <xdr:rowOff>130969</xdr:rowOff>
    </xdr:to>
    <xdr:cxnSp macro="">
      <xdr:nvCxnSpPr>
        <xdr:cNvPr id="7" name="直線コネクタ 6"/>
        <xdr:cNvCxnSpPr/>
      </xdr:nvCxnSpPr>
      <xdr:spPr>
        <a:xfrm>
          <a:off x="7296150" y="3674269"/>
          <a:ext cx="115490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142875</xdr:colOff>
      <xdr:row>16</xdr:row>
      <xdr:rowOff>130969</xdr:rowOff>
    </xdr:from>
    <xdr:to>
      <xdr:col>26</xdr:col>
      <xdr:colOff>11907</xdr:colOff>
      <xdr:row>16</xdr:row>
      <xdr:rowOff>130969</xdr:rowOff>
    </xdr:to>
    <xdr:cxnSp macro="">
      <xdr:nvCxnSpPr>
        <xdr:cNvPr id="9" name="直線コネクタ 8"/>
        <xdr:cNvCxnSpPr/>
      </xdr:nvCxnSpPr>
      <xdr:spPr>
        <a:xfrm>
          <a:off x="7781925" y="4169569"/>
          <a:ext cx="93583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81642</xdr:colOff>
      <xdr:row>5</xdr:row>
      <xdr:rowOff>130973</xdr:rowOff>
    </xdr:from>
    <xdr:to>
      <xdr:col>21</xdr:col>
      <xdr:colOff>27215</xdr:colOff>
      <xdr:row>5</xdr:row>
      <xdr:rowOff>130973</xdr:rowOff>
    </xdr:to>
    <xdr:cxnSp macro="">
      <xdr:nvCxnSpPr>
        <xdr:cNvPr id="3" name="直線コネクタ 2"/>
        <xdr:cNvCxnSpPr/>
      </xdr:nvCxnSpPr>
      <xdr:spPr>
        <a:xfrm>
          <a:off x="7987392" y="1369223"/>
          <a:ext cx="225878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394607</xdr:colOff>
      <xdr:row>6</xdr:row>
      <xdr:rowOff>136071</xdr:rowOff>
    </xdr:from>
    <xdr:to>
      <xdr:col>22</xdr:col>
      <xdr:colOff>0</xdr:colOff>
      <xdr:row>6</xdr:row>
      <xdr:rowOff>136071</xdr:rowOff>
    </xdr:to>
    <xdr:cxnSp macro="">
      <xdr:nvCxnSpPr>
        <xdr:cNvPr id="6" name="直線コネクタ 5"/>
        <xdr:cNvCxnSpPr/>
      </xdr:nvCxnSpPr>
      <xdr:spPr>
        <a:xfrm>
          <a:off x="8763000" y="1619250"/>
          <a:ext cx="191860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149678</xdr:colOff>
      <xdr:row>7</xdr:row>
      <xdr:rowOff>136071</xdr:rowOff>
    </xdr:from>
    <xdr:to>
      <xdr:col>23</xdr:col>
      <xdr:colOff>13607</xdr:colOff>
      <xdr:row>7</xdr:row>
      <xdr:rowOff>136071</xdr:rowOff>
    </xdr:to>
    <xdr:cxnSp macro="">
      <xdr:nvCxnSpPr>
        <xdr:cNvPr id="7" name="直線コネクタ 6"/>
        <xdr:cNvCxnSpPr/>
      </xdr:nvCxnSpPr>
      <xdr:spPr>
        <a:xfrm>
          <a:off x="9443357" y="1864178"/>
          <a:ext cx="17145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56" customWidth="1"/>
    <col min="2" max="3" width="7.625" style="56" customWidth="1"/>
    <col min="4" max="6" width="9" style="56"/>
    <col min="7" max="7" width="3.5" style="56" customWidth="1"/>
    <col min="8" max="8" width="3.625" style="56" customWidth="1"/>
    <col min="9" max="9" width="3.75" style="56" customWidth="1"/>
    <col min="10" max="42" width="3.5" style="56" customWidth="1"/>
    <col min="43" max="43" width="1.375" style="56" customWidth="1"/>
    <col min="44" max="16384" width="9" style="56"/>
  </cols>
  <sheetData>
    <row r="1" spans="1:42" ht="9.9499999999999993" customHeight="1" thickBot="1" x14ac:dyDescent="0.2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42" ht="39.950000000000003" customHeight="1" thickBot="1" x14ac:dyDescent="0.2">
      <c r="A2" s="57"/>
      <c r="B2" s="326" t="s">
        <v>71</v>
      </c>
      <c r="C2" s="500" t="s">
        <v>422</v>
      </c>
      <c r="D2" s="501"/>
      <c r="E2" s="327" t="s">
        <v>56</v>
      </c>
      <c r="F2" s="502" t="s">
        <v>257</v>
      </c>
      <c r="G2" s="503"/>
      <c r="H2" s="503"/>
      <c r="I2" s="503"/>
      <c r="J2" s="503"/>
      <c r="K2" s="503"/>
      <c r="L2" s="503"/>
      <c r="M2" s="503"/>
      <c r="N2" s="504"/>
      <c r="O2" s="508" t="s">
        <v>57</v>
      </c>
      <c r="P2" s="509"/>
      <c r="Q2" s="510"/>
      <c r="R2" s="511" t="s">
        <v>423</v>
      </c>
      <c r="S2" s="511"/>
      <c r="T2" s="511"/>
      <c r="U2" s="511"/>
      <c r="V2" s="512" t="s">
        <v>58</v>
      </c>
      <c r="W2" s="512"/>
      <c r="X2" s="512"/>
      <c r="Y2" s="505" t="s">
        <v>421</v>
      </c>
      <c r="Z2" s="506"/>
      <c r="AA2" s="507"/>
      <c r="AB2" s="58"/>
      <c r="AC2" s="58"/>
      <c r="AD2" s="58"/>
    </row>
    <row r="3" spans="1:42" ht="9.9499999999999993" customHeight="1" x14ac:dyDescent="0.15">
      <c r="B3" s="328"/>
    </row>
    <row r="4" spans="1:42" ht="24.95" customHeight="1" thickBot="1" x14ac:dyDescent="0.2">
      <c r="B4" s="56" t="s">
        <v>94</v>
      </c>
    </row>
    <row r="5" spans="1:42" ht="20.100000000000001" customHeight="1" x14ac:dyDescent="0.15">
      <c r="B5" s="418" t="s">
        <v>95</v>
      </c>
      <c r="C5" s="419"/>
      <c r="D5" s="420" t="s">
        <v>430</v>
      </c>
      <c r="E5" s="421"/>
      <c r="F5" s="421"/>
      <c r="G5" s="422"/>
      <c r="H5" s="423" t="s">
        <v>59</v>
      </c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24"/>
      <c r="AD5" s="58"/>
      <c r="AE5" s="58"/>
      <c r="AF5" s="58"/>
      <c r="AG5" s="58"/>
      <c r="AH5" s="58"/>
      <c r="AI5" s="58"/>
      <c r="AJ5" s="58"/>
      <c r="AK5" s="58"/>
      <c r="AL5" s="58"/>
    </row>
    <row r="6" spans="1:42" ht="20.100000000000001" customHeight="1" x14ac:dyDescent="0.15">
      <c r="B6" s="430" t="s">
        <v>60</v>
      </c>
      <c r="C6" s="431"/>
      <c r="D6" s="431"/>
      <c r="E6" s="431"/>
      <c r="F6" s="431"/>
      <c r="G6" s="432"/>
      <c r="H6" s="432" t="s">
        <v>61</v>
      </c>
      <c r="I6" s="416"/>
      <c r="J6" s="416"/>
      <c r="K6" s="416"/>
      <c r="L6" s="416"/>
      <c r="M6" s="416"/>
      <c r="N6" s="432" t="s">
        <v>62</v>
      </c>
      <c r="O6" s="416"/>
      <c r="P6" s="416"/>
      <c r="Q6" s="432" t="s">
        <v>63</v>
      </c>
      <c r="R6" s="416"/>
      <c r="S6" s="416"/>
      <c r="T6" s="416"/>
      <c r="U6" s="416"/>
      <c r="V6" s="416"/>
      <c r="W6" s="416"/>
      <c r="X6" s="437"/>
      <c r="Y6" s="416" t="s">
        <v>64</v>
      </c>
      <c r="Z6" s="416"/>
      <c r="AA6" s="417"/>
    </row>
    <row r="7" spans="1:42" ht="20.100000000000001" customHeight="1" x14ac:dyDescent="0.15">
      <c r="B7" s="433" t="s">
        <v>65</v>
      </c>
      <c r="C7" s="434"/>
      <c r="D7" s="435" t="s">
        <v>416</v>
      </c>
      <c r="E7" s="436"/>
      <c r="F7" s="436"/>
      <c r="G7" s="436"/>
      <c r="H7" s="432" t="s">
        <v>265</v>
      </c>
      <c r="I7" s="416"/>
      <c r="J7" s="416"/>
      <c r="K7" s="416"/>
      <c r="L7" s="416"/>
      <c r="M7" s="437"/>
      <c r="N7" s="438" t="s">
        <v>415</v>
      </c>
      <c r="O7" s="439"/>
      <c r="P7" s="440"/>
      <c r="Q7" s="425"/>
      <c r="R7" s="426"/>
      <c r="S7" s="426"/>
      <c r="T7" s="426"/>
      <c r="U7" s="426"/>
      <c r="V7" s="426"/>
      <c r="W7" s="426"/>
      <c r="X7" s="427"/>
      <c r="Y7" s="428"/>
      <c r="Z7" s="428"/>
      <c r="AA7" s="429"/>
    </row>
    <row r="8" spans="1:42" ht="20.100000000000001" customHeight="1" x14ac:dyDescent="0.15">
      <c r="B8" s="430" t="s">
        <v>66</v>
      </c>
      <c r="C8" s="431"/>
      <c r="D8" s="431"/>
      <c r="E8" s="431"/>
      <c r="F8" s="431"/>
      <c r="G8" s="432"/>
      <c r="H8" s="432"/>
      <c r="I8" s="416"/>
      <c r="J8" s="416"/>
      <c r="K8" s="416"/>
      <c r="L8" s="416"/>
      <c r="M8" s="437"/>
      <c r="N8" s="432"/>
      <c r="O8" s="416"/>
      <c r="P8" s="437"/>
      <c r="Q8" s="441"/>
      <c r="R8" s="442"/>
      <c r="S8" s="442"/>
      <c r="T8" s="442"/>
      <c r="U8" s="442"/>
      <c r="V8" s="442"/>
      <c r="W8" s="442"/>
      <c r="X8" s="443"/>
      <c r="Y8" s="432"/>
      <c r="Z8" s="416"/>
      <c r="AA8" s="417"/>
    </row>
    <row r="9" spans="1:42" ht="20.100000000000001" customHeight="1" x14ac:dyDescent="0.15">
      <c r="B9" s="430" t="s">
        <v>67</v>
      </c>
      <c r="C9" s="431"/>
      <c r="D9" s="431"/>
      <c r="E9" s="431"/>
      <c r="F9" s="431"/>
      <c r="G9" s="432"/>
      <c r="H9" s="432"/>
      <c r="I9" s="416"/>
      <c r="J9" s="416"/>
      <c r="K9" s="416"/>
      <c r="L9" s="416"/>
      <c r="M9" s="437"/>
      <c r="N9" s="432"/>
      <c r="O9" s="416"/>
      <c r="P9" s="437"/>
      <c r="Q9" s="441"/>
      <c r="R9" s="442"/>
      <c r="S9" s="442"/>
      <c r="T9" s="442"/>
      <c r="U9" s="442"/>
      <c r="V9" s="442"/>
      <c r="W9" s="442"/>
      <c r="X9" s="443"/>
      <c r="Y9" s="432"/>
      <c r="Z9" s="416"/>
      <c r="AA9" s="417"/>
    </row>
    <row r="10" spans="1:42" ht="20.100000000000001" customHeight="1" x14ac:dyDescent="0.15">
      <c r="B10" s="430" t="s">
        <v>68</v>
      </c>
      <c r="C10" s="431"/>
      <c r="D10" s="431"/>
      <c r="E10" s="431"/>
      <c r="F10" s="431"/>
      <c r="G10" s="432"/>
      <c r="H10" s="444"/>
      <c r="I10" s="445"/>
      <c r="J10" s="445"/>
      <c r="K10" s="445"/>
      <c r="L10" s="445"/>
      <c r="M10" s="445"/>
      <c r="N10" s="432"/>
      <c r="O10" s="416"/>
      <c r="P10" s="437"/>
      <c r="Q10" s="441"/>
      <c r="R10" s="442"/>
      <c r="S10" s="442"/>
      <c r="T10" s="442"/>
      <c r="U10" s="442"/>
      <c r="V10" s="442"/>
      <c r="W10" s="442"/>
      <c r="X10" s="443"/>
      <c r="Y10" s="416"/>
      <c r="Z10" s="416"/>
      <c r="AA10" s="417"/>
    </row>
    <row r="11" spans="1:42" ht="20.100000000000001" customHeight="1" thickBot="1" x14ac:dyDescent="0.2">
      <c r="B11" s="448" t="s">
        <v>69</v>
      </c>
      <c r="C11" s="434"/>
      <c r="D11" s="434"/>
      <c r="E11" s="434"/>
      <c r="F11" s="434"/>
      <c r="G11" s="449"/>
      <c r="H11" s="450"/>
      <c r="I11" s="451"/>
      <c r="J11" s="451"/>
      <c r="K11" s="451"/>
      <c r="L11" s="451"/>
      <c r="M11" s="451"/>
      <c r="N11" s="467"/>
      <c r="O11" s="464"/>
      <c r="P11" s="464"/>
      <c r="Q11" s="461"/>
      <c r="R11" s="462"/>
      <c r="S11" s="462"/>
      <c r="T11" s="462"/>
      <c r="U11" s="462"/>
      <c r="V11" s="462"/>
      <c r="W11" s="462"/>
      <c r="X11" s="463"/>
      <c r="Y11" s="464"/>
      <c r="Z11" s="464"/>
      <c r="AA11" s="465"/>
    </row>
    <row r="12" spans="1:42" ht="20.100000000000001" customHeight="1" x14ac:dyDescent="0.15">
      <c r="B12" s="452" t="s">
        <v>92</v>
      </c>
      <c r="C12" s="423" t="s">
        <v>96</v>
      </c>
      <c r="D12" s="419"/>
      <c r="E12" s="446"/>
      <c r="F12" s="329" t="s">
        <v>93</v>
      </c>
      <c r="G12" s="423">
        <v>1</v>
      </c>
      <c r="H12" s="419"/>
      <c r="I12" s="419"/>
      <c r="J12" s="423">
        <v>2</v>
      </c>
      <c r="K12" s="419"/>
      <c r="L12" s="446"/>
      <c r="M12" s="419">
        <v>3</v>
      </c>
      <c r="N12" s="419"/>
      <c r="O12" s="447"/>
      <c r="P12" s="423">
        <v>4</v>
      </c>
      <c r="Q12" s="419"/>
      <c r="R12" s="446"/>
      <c r="S12" s="466">
        <v>5</v>
      </c>
      <c r="T12" s="419"/>
      <c r="U12" s="447"/>
      <c r="V12" s="423">
        <v>6</v>
      </c>
      <c r="W12" s="419"/>
      <c r="X12" s="446"/>
      <c r="Y12" s="466">
        <v>7</v>
      </c>
      <c r="Z12" s="419"/>
      <c r="AA12" s="447"/>
      <c r="AB12" s="423">
        <v>8</v>
      </c>
      <c r="AC12" s="419"/>
      <c r="AD12" s="446"/>
      <c r="AE12" s="466">
        <v>9</v>
      </c>
      <c r="AF12" s="419"/>
      <c r="AG12" s="447"/>
      <c r="AH12" s="423">
        <v>10</v>
      </c>
      <c r="AI12" s="419"/>
      <c r="AJ12" s="446"/>
      <c r="AK12" s="423">
        <v>11</v>
      </c>
      <c r="AL12" s="419"/>
      <c r="AM12" s="446"/>
      <c r="AN12" s="419">
        <v>12</v>
      </c>
      <c r="AO12" s="419"/>
      <c r="AP12" s="424"/>
    </row>
    <row r="13" spans="1:42" ht="20.100000000000001" customHeight="1" x14ac:dyDescent="0.15">
      <c r="B13" s="453"/>
      <c r="C13" s="455" t="s">
        <v>270</v>
      </c>
      <c r="D13" s="456"/>
      <c r="E13" s="456"/>
      <c r="F13" s="372" t="s">
        <v>417</v>
      </c>
      <c r="G13" s="319"/>
      <c r="H13" s="320"/>
      <c r="I13" s="320"/>
      <c r="J13" s="319"/>
      <c r="K13" s="320"/>
      <c r="L13" s="59"/>
      <c r="M13" s="320"/>
      <c r="N13" s="320"/>
      <c r="O13" s="60"/>
      <c r="P13" s="319"/>
      <c r="Q13" s="320"/>
      <c r="R13" s="59"/>
      <c r="S13" s="330" t="s">
        <v>323</v>
      </c>
      <c r="T13" s="320"/>
      <c r="U13" s="60"/>
      <c r="V13" s="319"/>
      <c r="W13" s="320"/>
      <c r="X13" s="263"/>
      <c r="Y13" s="257"/>
      <c r="Z13" s="258"/>
      <c r="AA13" s="259"/>
      <c r="AB13" s="260"/>
      <c r="AC13" s="258"/>
      <c r="AD13" s="256"/>
      <c r="AE13" s="260"/>
      <c r="AF13" s="258"/>
      <c r="AG13" s="256"/>
      <c r="AH13" s="260"/>
      <c r="AI13" s="258"/>
      <c r="AJ13" s="256"/>
      <c r="AK13" s="260"/>
      <c r="AL13" s="320"/>
      <c r="AM13" s="59"/>
      <c r="AN13" s="320"/>
      <c r="AO13" s="320"/>
      <c r="AP13" s="321"/>
    </row>
    <row r="14" spans="1:42" ht="20.100000000000001" customHeight="1" x14ac:dyDescent="0.15">
      <c r="B14" s="453"/>
      <c r="C14" s="455"/>
      <c r="D14" s="456"/>
      <c r="E14" s="456"/>
      <c r="F14" s="331"/>
      <c r="G14" s="266"/>
      <c r="H14" s="267"/>
      <c r="I14" s="267"/>
      <c r="J14" s="266"/>
      <c r="K14" s="267"/>
      <c r="L14" s="62"/>
      <c r="M14" s="267"/>
      <c r="N14" s="267"/>
      <c r="O14" s="63"/>
      <c r="P14" s="266"/>
      <c r="Q14" s="267"/>
      <c r="R14" s="62"/>
      <c r="S14" s="64"/>
      <c r="T14" s="267"/>
      <c r="U14" s="63"/>
      <c r="V14" s="266"/>
      <c r="W14" s="267"/>
      <c r="X14" s="62"/>
      <c r="Y14" s="64"/>
      <c r="Z14" s="267"/>
      <c r="AA14" s="63"/>
      <c r="AB14" s="266"/>
      <c r="AC14" s="267"/>
      <c r="AD14" s="62"/>
      <c r="AE14" s="266"/>
      <c r="AF14" s="267"/>
      <c r="AG14" s="62"/>
      <c r="AH14" s="266"/>
      <c r="AI14" s="267"/>
      <c r="AJ14" s="62"/>
      <c r="AK14" s="266"/>
      <c r="AL14" s="267"/>
      <c r="AM14" s="62"/>
      <c r="AN14" s="267"/>
      <c r="AO14" s="267"/>
      <c r="AP14" s="268"/>
    </row>
    <row r="15" spans="1:42" ht="20.100000000000001" customHeight="1" x14ac:dyDescent="0.15">
      <c r="B15" s="453"/>
      <c r="C15" s="455" t="s">
        <v>271</v>
      </c>
      <c r="D15" s="456"/>
      <c r="E15" s="456"/>
      <c r="F15" s="372" t="s">
        <v>417</v>
      </c>
      <c r="G15" s="266"/>
      <c r="H15" s="267"/>
      <c r="I15" s="267"/>
      <c r="J15" s="266"/>
      <c r="K15" s="267"/>
      <c r="L15" s="62"/>
      <c r="M15" s="267"/>
      <c r="N15" s="267"/>
      <c r="O15" s="63"/>
      <c r="P15" s="266"/>
      <c r="Q15" s="267"/>
      <c r="R15" s="62"/>
      <c r="S15" s="64"/>
      <c r="T15" s="267"/>
      <c r="U15" s="332" t="s">
        <v>323</v>
      </c>
      <c r="V15" s="266"/>
      <c r="W15" s="267"/>
      <c r="X15" s="62"/>
      <c r="Y15" s="264"/>
      <c r="Z15" s="269"/>
      <c r="AA15" s="261"/>
      <c r="AB15" s="270"/>
      <c r="AC15" s="269"/>
      <c r="AD15" s="262"/>
      <c r="AE15" s="270"/>
      <c r="AF15" s="269"/>
      <c r="AG15" s="262"/>
      <c r="AH15" s="270"/>
      <c r="AI15" s="269"/>
      <c r="AJ15" s="262"/>
      <c r="AK15" s="270"/>
      <c r="AL15" s="269"/>
      <c r="AM15" s="62"/>
      <c r="AN15" s="267"/>
      <c r="AO15" s="267"/>
      <c r="AP15" s="268"/>
    </row>
    <row r="16" spans="1:42" ht="20.100000000000001" customHeight="1" x14ac:dyDescent="0.15">
      <c r="B16" s="453"/>
      <c r="C16" s="455"/>
      <c r="D16" s="456"/>
      <c r="E16" s="456"/>
      <c r="F16" s="331"/>
      <c r="G16" s="266"/>
      <c r="H16" s="267"/>
      <c r="I16" s="267"/>
      <c r="J16" s="266"/>
      <c r="K16" s="267"/>
      <c r="L16" s="62"/>
      <c r="M16" s="267"/>
      <c r="N16" s="267"/>
      <c r="O16" s="63"/>
      <c r="P16" s="266"/>
      <c r="Q16" s="267"/>
      <c r="R16" s="62"/>
      <c r="S16" s="64"/>
      <c r="T16" s="267"/>
      <c r="U16" s="63"/>
      <c r="V16" s="266"/>
      <c r="W16" s="267"/>
      <c r="X16" s="62"/>
      <c r="Y16" s="64"/>
      <c r="Z16" s="267"/>
      <c r="AA16" s="63"/>
      <c r="AB16" s="266"/>
      <c r="AC16" s="267"/>
      <c r="AD16" s="62"/>
      <c r="AE16" s="266"/>
      <c r="AF16" s="267"/>
      <c r="AG16" s="62"/>
      <c r="AH16" s="266"/>
      <c r="AI16" s="267"/>
      <c r="AJ16" s="62"/>
      <c r="AK16" s="266"/>
      <c r="AL16" s="267"/>
      <c r="AM16" s="62"/>
      <c r="AN16" s="267"/>
      <c r="AO16" s="267"/>
      <c r="AP16" s="268"/>
    </row>
    <row r="17" spans="2:42" ht="20.100000000000001" customHeight="1" x14ac:dyDescent="0.15">
      <c r="B17" s="453"/>
      <c r="C17" s="455" t="s">
        <v>272</v>
      </c>
      <c r="D17" s="456"/>
      <c r="E17" s="456"/>
      <c r="F17" s="372" t="s">
        <v>417</v>
      </c>
      <c r="G17" s="266"/>
      <c r="H17" s="267"/>
      <c r="I17" s="267"/>
      <c r="J17" s="266"/>
      <c r="K17" s="267"/>
      <c r="L17" s="62"/>
      <c r="M17" s="267"/>
      <c r="N17" s="267"/>
      <c r="O17" s="63"/>
      <c r="P17" s="266"/>
      <c r="Q17" s="267"/>
      <c r="R17" s="62"/>
      <c r="S17" s="64"/>
      <c r="T17" s="267"/>
      <c r="U17" s="63"/>
      <c r="V17" s="266"/>
      <c r="W17" s="333" t="s">
        <v>323</v>
      </c>
      <c r="X17" s="62"/>
      <c r="Y17" s="64"/>
      <c r="Z17" s="267"/>
      <c r="AA17" s="261"/>
      <c r="AB17" s="270"/>
      <c r="AC17" s="269"/>
      <c r="AD17" s="262"/>
      <c r="AE17" s="270"/>
      <c r="AF17" s="269"/>
      <c r="AG17" s="262"/>
      <c r="AH17" s="270"/>
      <c r="AI17" s="269"/>
      <c r="AJ17" s="262"/>
      <c r="AK17" s="270"/>
      <c r="AL17" s="269"/>
      <c r="AM17" s="262"/>
      <c r="AN17" s="267"/>
      <c r="AO17" s="267"/>
      <c r="AP17" s="268"/>
    </row>
    <row r="18" spans="2:42" ht="20.100000000000001" customHeight="1" x14ac:dyDescent="0.15">
      <c r="B18" s="453"/>
      <c r="C18" s="457"/>
      <c r="D18" s="458"/>
      <c r="E18" s="458"/>
      <c r="F18" s="331"/>
      <c r="G18" s="323"/>
      <c r="H18" s="61"/>
      <c r="I18" s="61"/>
      <c r="J18" s="323"/>
      <c r="K18" s="61"/>
      <c r="L18" s="62"/>
      <c r="M18" s="61"/>
      <c r="N18" s="61"/>
      <c r="O18" s="63"/>
      <c r="P18" s="323"/>
      <c r="Q18" s="61"/>
      <c r="R18" s="62"/>
      <c r="S18" s="64"/>
      <c r="T18" s="61"/>
      <c r="U18" s="63"/>
      <c r="V18" s="323"/>
      <c r="W18" s="61"/>
      <c r="X18" s="62"/>
      <c r="Y18" s="64"/>
      <c r="Z18" s="61"/>
      <c r="AA18" s="63"/>
      <c r="AB18" s="323"/>
      <c r="AC18" s="61"/>
      <c r="AD18" s="62"/>
      <c r="AE18" s="323"/>
      <c r="AF18" s="61"/>
      <c r="AG18" s="62"/>
      <c r="AH18" s="323"/>
      <c r="AI18" s="61"/>
      <c r="AJ18" s="62"/>
      <c r="AK18" s="323"/>
      <c r="AL18" s="61"/>
      <c r="AM18" s="62"/>
      <c r="AN18" s="61"/>
      <c r="AO18" s="61"/>
      <c r="AP18" s="65"/>
    </row>
    <row r="19" spans="2:42" ht="20.100000000000001" customHeight="1" x14ac:dyDescent="0.15">
      <c r="B19" s="454"/>
      <c r="C19" s="459"/>
      <c r="D19" s="460"/>
      <c r="E19" s="460"/>
      <c r="F19" s="66"/>
      <c r="G19" s="324"/>
      <c r="H19" s="67"/>
      <c r="I19" s="67"/>
      <c r="J19" s="68"/>
      <c r="K19" s="69"/>
      <c r="L19" s="70"/>
      <c r="M19" s="67"/>
      <c r="N19" s="67"/>
      <c r="O19" s="71"/>
      <c r="P19" s="68"/>
      <c r="Q19" s="69"/>
      <c r="R19" s="70"/>
      <c r="S19" s="72"/>
      <c r="T19" s="67"/>
      <c r="U19" s="71"/>
      <c r="V19" s="68"/>
      <c r="W19" s="69"/>
      <c r="X19" s="70"/>
      <c r="Y19" s="72"/>
      <c r="Z19" s="67"/>
      <c r="AA19" s="71"/>
      <c r="AB19" s="68"/>
      <c r="AC19" s="69"/>
      <c r="AD19" s="70"/>
      <c r="AE19" s="68"/>
      <c r="AF19" s="69"/>
      <c r="AG19" s="70"/>
      <c r="AH19" s="68"/>
      <c r="AI19" s="69"/>
      <c r="AJ19" s="70"/>
      <c r="AK19" s="68"/>
      <c r="AL19" s="69"/>
      <c r="AM19" s="70"/>
      <c r="AN19" s="69"/>
      <c r="AO19" s="69"/>
      <c r="AP19" s="73"/>
    </row>
    <row r="20" spans="2:42" ht="20.100000000000001" customHeight="1" x14ac:dyDescent="0.15">
      <c r="B20" s="485" t="s">
        <v>70</v>
      </c>
      <c r="C20" s="473"/>
      <c r="D20" s="439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74"/>
    </row>
    <row r="21" spans="2:42" ht="20.100000000000001" customHeight="1" x14ac:dyDescent="0.15">
      <c r="B21" s="433"/>
      <c r="C21" s="486" t="s">
        <v>429</v>
      </c>
      <c r="D21" s="487"/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334"/>
      <c r="W21" s="334"/>
      <c r="Y21" s="436"/>
      <c r="Z21" s="436"/>
      <c r="AA21" s="436"/>
      <c r="AB21" s="436"/>
      <c r="AC21" s="334"/>
      <c r="AD21" s="334"/>
      <c r="AI21" s="334"/>
      <c r="AJ21" s="334"/>
      <c r="AK21" s="334"/>
      <c r="AL21" s="334"/>
      <c r="AM21" s="334"/>
      <c r="AN21" s="334"/>
      <c r="AO21" s="334"/>
      <c r="AP21" s="335"/>
    </row>
    <row r="22" spans="2:42" ht="20.100000000000001" customHeight="1" thickBot="1" x14ac:dyDescent="0.2">
      <c r="B22" s="448"/>
      <c r="C22" s="467"/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64"/>
      <c r="R22" s="464"/>
      <c r="S22" s="464"/>
      <c r="T22" s="464"/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  <c r="AL22" s="464"/>
      <c r="AM22" s="464"/>
      <c r="AN22" s="464"/>
      <c r="AO22" s="464"/>
      <c r="AP22" s="465"/>
    </row>
    <row r="23" spans="2:42" ht="9.9499999999999993" customHeight="1" x14ac:dyDescent="0.15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</row>
    <row r="24" spans="2:42" ht="24.95" customHeight="1" thickBot="1" x14ac:dyDescent="0.2">
      <c r="B24" s="56" t="s">
        <v>97</v>
      </c>
    </row>
    <row r="25" spans="2:42" ht="20.100000000000001" customHeight="1" thickBot="1" x14ac:dyDescent="0.2">
      <c r="B25" s="475" t="s">
        <v>16</v>
      </c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7"/>
      <c r="O25" s="478" t="s">
        <v>15</v>
      </c>
      <c r="P25" s="479"/>
      <c r="Q25" s="479"/>
      <c r="R25" s="479"/>
      <c r="S25" s="479"/>
      <c r="T25" s="479"/>
      <c r="U25" s="479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79"/>
      <c r="AG25" s="479"/>
      <c r="AH25" s="479"/>
      <c r="AI25" s="479"/>
      <c r="AJ25" s="479"/>
      <c r="AK25" s="479"/>
      <c r="AL25" s="479"/>
      <c r="AM25" s="479"/>
      <c r="AN25" s="479"/>
      <c r="AO25" s="479"/>
      <c r="AP25" s="480"/>
    </row>
    <row r="26" spans="2:42" ht="39.950000000000003" customHeight="1" x14ac:dyDescent="0.15">
      <c r="B26" s="481" t="s">
        <v>11</v>
      </c>
      <c r="C26" s="469"/>
      <c r="D26" s="469"/>
      <c r="E26" s="482" t="s">
        <v>266</v>
      </c>
      <c r="F26" s="483"/>
      <c r="G26" s="483"/>
      <c r="H26" s="483"/>
      <c r="I26" s="483"/>
      <c r="J26" s="483"/>
      <c r="K26" s="483"/>
      <c r="L26" s="483"/>
      <c r="M26" s="483"/>
      <c r="N26" s="484"/>
      <c r="O26" s="468" t="s">
        <v>8</v>
      </c>
      <c r="P26" s="469"/>
      <c r="Q26" s="469"/>
      <c r="R26" s="469"/>
      <c r="S26" s="469"/>
      <c r="T26" s="470" t="s">
        <v>269</v>
      </c>
      <c r="U26" s="471"/>
      <c r="V26" s="471"/>
      <c r="W26" s="471"/>
      <c r="X26" s="471"/>
      <c r="Y26" s="471"/>
      <c r="Z26" s="471"/>
      <c r="AA26" s="471"/>
      <c r="AB26" s="471"/>
      <c r="AC26" s="471"/>
      <c r="AD26" s="471"/>
      <c r="AE26" s="471"/>
      <c r="AF26" s="471"/>
      <c r="AG26" s="471"/>
      <c r="AH26" s="471"/>
      <c r="AI26" s="471"/>
      <c r="AJ26" s="471"/>
      <c r="AK26" s="471"/>
      <c r="AL26" s="471"/>
      <c r="AM26" s="471"/>
      <c r="AN26" s="471"/>
      <c r="AO26" s="471"/>
      <c r="AP26" s="472"/>
    </row>
    <row r="27" spans="2:42" ht="39.950000000000003" customHeight="1" x14ac:dyDescent="0.15">
      <c r="B27" s="491" t="s">
        <v>12</v>
      </c>
      <c r="C27" s="492"/>
      <c r="D27" s="492"/>
      <c r="E27" s="493" t="s">
        <v>267</v>
      </c>
      <c r="F27" s="493"/>
      <c r="G27" s="493"/>
      <c r="H27" s="493"/>
      <c r="I27" s="493"/>
      <c r="J27" s="493"/>
      <c r="K27" s="493"/>
      <c r="L27" s="493"/>
      <c r="M27" s="493"/>
      <c r="N27" s="494"/>
      <c r="O27" s="495" t="s">
        <v>9</v>
      </c>
      <c r="P27" s="492"/>
      <c r="Q27" s="492"/>
      <c r="R27" s="492"/>
      <c r="S27" s="492"/>
      <c r="T27" s="496" t="s">
        <v>410</v>
      </c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/>
      <c r="AJ27" s="493"/>
      <c r="AK27" s="493"/>
      <c r="AL27" s="493"/>
      <c r="AM27" s="493"/>
      <c r="AN27" s="493"/>
      <c r="AO27" s="493"/>
      <c r="AP27" s="494"/>
    </row>
    <row r="28" spans="2:42" ht="39.950000000000003" customHeight="1" x14ac:dyDescent="0.15">
      <c r="B28" s="491" t="s">
        <v>13</v>
      </c>
      <c r="C28" s="492"/>
      <c r="D28" s="492"/>
      <c r="E28" s="493" t="s">
        <v>268</v>
      </c>
      <c r="F28" s="493"/>
      <c r="G28" s="493"/>
      <c r="H28" s="493"/>
      <c r="I28" s="493"/>
      <c r="J28" s="493"/>
      <c r="K28" s="493"/>
      <c r="L28" s="493"/>
      <c r="M28" s="493"/>
      <c r="N28" s="494"/>
      <c r="O28" s="495" t="s">
        <v>10</v>
      </c>
      <c r="P28" s="492"/>
      <c r="Q28" s="492"/>
      <c r="R28" s="492"/>
      <c r="S28" s="492"/>
      <c r="T28" s="496" t="s">
        <v>411</v>
      </c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3"/>
      <c r="AH28" s="493"/>
      <c r="AI28" s="493"/>
      <c r="AJ28" s="493"/>
      <c r="AK28" s="493"/>
      <c r="AL28" s="493"/>
      <c r="AM28" s="493"/>
      <c r="AN28" s="493"/>
      <c r="AO28" s="493"/>
      <c r="AP28" s="494"/>
    </row>
    <row r="29" spans="2:42" ht="39.950000000000003" customHeight="1" thickBot="1" x14ac:dyDescent="0.2">
      <c r="B29" s="499" t="s">
        <v>14</v>
      </c>
      <c r="C29" s="498"/>
      <c r="D29" s="498"/>
      <c r="E29" s="488" t="s">
        <v>370</v>
      </c>
      <c r="F29" s="489"/>
      <c r="G29" s="489"/>
      <c r="H29" s="489"/>
      <c r="I29" s="489"/>
      <c r="J29" s="489"/>
      <c r="K29" s="489"/>
      <c r="L29" s="489"/>
      <c r="M29" s="489"/>
      <c r="N29" s="490"/>
      <c r="O29" s="497"/>
      <c r="P29" s="498"/>
      <c r="Q29" s="498"/>
      <c r="R29" s="498"/>
      <c r="S29" s="498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489"/>
      <c r="AG29" s="489"/>
      <c r="AH29" s="489"/>
      <c r="AI29" s="489"/>
      <c r="AJ29" s="489"/>
      <c r="AK29" s="489"/>
      <c r="AL29" s="489"/>
      <c r="AM29" s="489"/>
      <c r="AN29" s="489"/>
      <c r="AO29" s="489"/>
      <c r="AP29" s="490"/>
    </row>
    <row r="30" spans="2:42" ht="9.75" customHeight="1" x14ac:dyDescent="0.15">
      <c r="B30" s="336"/>
    </row>
  </sheetData>
  <mergeCells count="86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N12:AP12"/>
    <mergeCell ref="C13:E13"/>
    <mergeCell ref="C14:E14"/>
    <mergeCell ref="C15:E15"/>
    <mergeCell ref="AB12:AD12"/>
    <mergeCell ref="AE12:AG12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2"/>
  <sheetViews>
    <sheetView zoomScale="75" zoomScaleNormal="75" zoomScaleSheetLayoutView="80" workbookViewId="0"/>
  </sheetViews>
  <sheetFormatPr defaultRowHeight="13.5" x14ac:dyDescent="0.15"/>
  <cols>
    <col min="1" max="1" width="1.625" style="56" customWidth="1"/>
    <col min="2" max="2" width="7.625" style="56" customWidth="1"/>
    <col min="3" max="3" width="25.625" style="56" customWidth="1"/>
    <col min="4" max="14" width="19.625" style="56" customWidth="1"/>
    <col min="15" max="16384" width="9" style="56"/>
  </cols>
  <sheetData>
    <row r="1" spans="2:28" ht="9.9499999999999993" customHeight="1" x14ac:dyDescent="0.1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28" ht="24.95" customHeight="1" thickBot="1" x14ac:dyDescent="0.2">
      <c r="B2" s="56" t="s">
        <v>310</v>
      </c>
      <c r="F2" s="56" t="s">
        <v>263</v>
      </c>
      <c r="H2" s="225" t="s">
        <v>197</v>
      </c>
      <c r="I2" s="56" t="s">
        <v>254</v>
      </c>
    </row>
    <row r="3" spans="2:28" ht="20.100000000000001" customHeight="1" x14ac:dyDescent="0.15">
      <c r="B3" s="514" t="s">
        <v>91</v>
      </c>
      <c r="C3" s="515"/>
      <c r="D3" s="347" t="s">
        <v>367</v>
      </c>
      <c r="E3" s="337" t="s">
        <v>305</v>
      </c>
      <c r="F3" s="337" t="s">
        <v>317</v>
      </c>
      <c r="G3" s="337" t="s">
        <v>318</v>
      </c>
      <c r="H3" s="337" t="s">
        <v>336</v>
      </c>
      <c r="I3" s="347" t="s">
        <v>366</v>
      </c>
      <c r="J3" s="337" t="s">
        <v>319</v>
      </c>
      <c r="K3" s="337" t="s">
        <v>337</v>
      </c>
      <c r="L3" s="337" t="s">
        <v>320</v>
      </c>
      <c r="M3" s="413" t="s">
        <v>321</v>
      </c>
      <c r="N3" s="414" t="s">
        <v>338</v>
      </c>
    </row>
    <row r="4" spans="2:28" ht="150" customHeight="1" x14ac:dyDescent="0.15">
      <c r="B4" s="513" t="s">
        <v>82</v>
      </c>
      <c r="C4" s="322" t="s">
        <v>83</v>
      </c>
      <c r="D4" s="381" t="s">
        <v>373</v>
      </c>
      <c r="E4" s="381" t="s">
        <v>389</v>
      </c>
      <c r="F4" s="381" t="s">
        <v>404</v>
      </c>
      <c r="G4" s="381" t="s">
        <v>399</v>
      </c>
      <c r="H4" s="381" t="s">
        <v>374</v>
      </c>
      <c r="I4" s="381" t="s">
        <v>400</v>
      </c>
      <c r="J4" s="381" t="s">
        <v>379</v>
      </c>
      <c r="K4" s="381" t="s">
        <v>375</v>
      </c>
      <c r="L4" s="381" t="s">
        <v>376</v>
      </c>
      <c r="M4" s="381" t="s">
        <v>378</v>
      </c>
      <c r="N4" s="383" t="s">
        <v>377</v>
      </c>
    </row>
    <row r="5" spans="2:28" ht="20.100000000000001" customHeight="1" x14ac:dyDescent="0.15">
      <c r="B5" s="513"/>
      <c r="C5" s="322" t="s">
        <v>84</v>
      </c>
      <c r="D5" s="344" t="s">
        <v>351</v>
      </c>
      <c r="E5" s="344" t="s">
        <v>352</v>
      </c>
      <c r="F5" s="344" t="s">
        <v>353</v>
      </c>
      <c r="G5" s="344" t="s">
        <v>354</v>
      </c>
      <c r="H5" s="344" t="s">
        <v>354</v>
      </c>
      <c r="I5" s="344" t="s">
        <v>354</v>
      </c>
      <c r="J5" s="344" t="s">
        <v>354</v>
      </c>
      <c r="K5" s="344" t="s">
        <v>355</v>
      </c>
      <c r="L5" s="346" t="s">
        <v>354</v>
      </c>
      <c r="M5" s="412" t="s">
        <v>356</v>
      </c>
      <c r="N5" s="338" t="s">
        <v>357</v>
      </c>
    </row>
    <row r="6" spans="2:28" ht="150" customHeight="1" x14ac:dyDescent="0.15">
      <c r="B6" s="513"/>
      <c r="C6" s="322" t="s">
        <v>90</v>
      </c>
      <c r="D6" s="346" t="s">
        <v>386</v>
      </c>
      <c r="E6" s="346" t="s">
        <v>418</v>
      </c>
      <c r="F6" s="344"/>
      <c r="G6" s="344"/>
      <c r="H6" s="344"/>
      <c r="I6" s="344"/>
      <c r="J6" s="346" t="s">
        <v>359</v>
      </c>
      <c r="K6" s="344" t="s">
        <v>346</v>
      </c>
      <c r="L6" s="344"/>
      <c r="M6" s="346" t="s">
        <v>385</v>
      </c>
      <c r="N6" s="338"/>
    </row>
    <row r="7" spans="2:28" ht="20.100000000000001" customHeight="1" x14ac:dyDescent="0.15">
      <c r="B7" s="513"/>
      <c r="C7" s="339" t="s">
        <v>87</v>
      </c>
      <c r="D7" s="340">
        <v>0</v>
      </c>
      <c r="E7" s="341">
        <v>5</v>
      </c>
      <c r="F7" s="340">
        <v>0</v>
      </c>
      <c r="G7" s="340">
        <v>0</v>
      </c>
      <c r="H7" s="340">
        <v>0</v>
      </c>
      <c r="I7" s="340">
        <v>0</v>
      </c>
      <c r="J7" s="340">
        <v>0</v>
      </c>
      <c r="K7" s="341">
        <v>7</v>
      </c>
      <c r="L7" s="340">
        <v>0</v>
      </c>
      <c r="M7" s="340">
        <v>40</v>
      </c>
      <c r="N7" s="342">
        <v>0</v>
      </c>
    </row>
    <row r="8" spans="2:28" ht="20.100000000000001" customHeight="1" x14ac:dyDescent="0.15">
      <c r="B8" s="513"/>
      <c r="C8" s="322" t="s">
        <v>88</v>
      </c>
      <c r="D8" s="341">
        <f>'５　ミニトマト作業時間'!AN9-D7</f>
        <v>24</v>
      </c>
      <c r="E8" s="341">
        <f>'５　ミニトマト作業時間'!AN10-E7</f>
        <v>22.933333333333312</v>
      </c>
      <c r="F8" s="341">
        <f>'５　ミニトマト作業時間'!AN11-F7</f>
        <v>22.5</v>
      </c>
      <c r="G8" s="341">
        <f>'５　ミニトマト作業時間'!AN12-G7</f>
        <v>285.80000000000007</v>
      </c>
      <c r="H8" s="341">
        <f>'５　ミニトマト作業時間'!AN13-H7</f>
        <v>222.79999999999998</v>
      </c>
      <c r="I8" s="341">
        <f>'５　ミニトマト作業時間'!AN14-I7</f>
        <v>150.75849056603772</v>
      </c>
      <c r="J8" s="341">
        <f>'５　ミニトマト作業時間'!AN15-J7</f>
        <v>41</v>
      </c>
      <c r="K8" s="341">
        <f>'５　ミニトマト作業時間'!AN16-K7</f>
        <v>8.3999999999999968</v>
      </c>
      <c r="L8" s="341">
        <f>'５　ミニトマト作業時間'!AN17-L7</f>
        <v>28.5</v>
      </c>
      <c r="M8" s="341">
        <f>'５　ミニトマト作業時間'!AN18-M7</f>
        <v>459.13609899999994</v>
      </c>
      <c r="N8" s="415">
        <f>'５　ミニトマト作業時間'!AN19-N7</f>
        <v>37.1</v>
      </c>
    </row>
    <row r="9" spans="2:28" ht="20.100000000000001" customHeight="1" x14ac:dyDescent="0.15">
      <c r="B9" s="513"/>
      <c r="C9" s="322" t="s">
        <v>89</v>
      </c>
      <c r="D9" s="345">
        <v>3</v>
      </c>
      <c r="E9" s="345">
        <v>3</v>
      </c>
      <c r="F9" s="345">
        <v>3</v>
      </c>
      <c r="G9" s="345">
        <v>3</v>
      </c>
      <c r="H9" s="345">
        <v>3</v>
      </c>
      <c r="I9" s="346">
        <v>3</v>
      </c>
      <c r="J9" s="345">
        <v>1</v>
      </c>
      <c r="K9" s="345">
        <v>2</v>
      </c>
      <c r="L9" s="345">
        <v>3</v>
      </c>
      <c r="M9" s="412">
        <v>8</v>
      </c>
      <c r="N9" s="338">
        <v>3</v>
      </c>
    </row>
    <row r="10" spans="2:28" ht="150" customHeight="1" x14ac:dyDescent="0.15">
      <c r="B10" s="518" t="s">
        <v>85</v>
      </c>
      <c r="C10" s="519"/>
      <c r="D10" s="385" t="s">
        <v>387</v>
      </c>
      <c r="E10" s="385" t="s">
        <v>397</v>
      </c>
      <c r="F10" s="387" t="s">
        <v>413</v>
      </c>
      <c r="G10" s="387" t="s">
        <v>405</v>
      </c>
      <c r="H10" s="385" t="s">
        <v>392</v>
      </c>
      <c r="I10" s="385" t="s">
        <v>395</v>
      </c>
      <c r="J10" s="385" t="s">
        <v>390</v>
      </c>
      <c r="K10" s="385" t="s">
        <v>391</v>
      </c>
      <c r="L10" s="385" t="s">
        <v>388</v>
      </c>
      <c r="M10" s="385" t="s">
        <v>396</v>
      </c>
      <c r="N10" s="386" t="s">
        <v>393</v>
      </c>
    </row>
    <row r="11" spans="2:28" ht="150" customHeight="1" thickBot="1" x14ac:dyDescent="0.2">
      <c r="B11" s="516" t="s">
        <v>86</v>
      </c>
      <c r="C11" s="517"/>
      <c r="D11" s="382" t="s">
        <v>382</v>
      </c>
      <c r="E11" s="382" t="s">
        <v>383</v>
      </c>
      <c r="F11" s="382" t="s">
        <v>403</v>
      </c>
      <c r="G11" s="382" t="s">
        <v>407</v>
      </c>
      <c r="H11" s="382" t="s">
        <v>406</v>
      </c>
      <c r="I11" s="382" t="s">
        <v>402</v>
      </c>
      <c r="J11" s="382" t="s">
        <v>408</v>
      </c>
      <c r="K11" s="382" t="s">
        <v>401</v>
      </c>
      <c r="L11" s="382" t="s">
        <v>384</v>
      </c>
      <c r="M11" s="382" t="s">
        <v>409</v>
      </c>
      <c r="N11" s="384" t="s">
        <v>398</v>
      </c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</row>
    <row r="12" spans="2:28" ht="9.75" customHeight="1" x14ac:dyDescent="0.15">
      <c r="B12" s="336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5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5" customWidth="1"/>
    <col min="2" max="2" width="7.625" style="5" customWidth="1"/>
    <col min="3" max="3" width="15.625" style="5" customWidth="1"/>
    <col min="4" max="7" width="20.625" style="5" customWidth="1"/>
    <col min="8" max="14" width="12.625" style="5" customWidth="1"/>
    <col min="15" max="16384" width="9" style="5"/>
  </cols>
  <sheetData>
    <row r="1" spans="2:14" ht="9.9499999999999993" customHeight="1" x14ac:dyDescent="0.15"/>
    <row r="2" spans="2:14" ht="24.95" customHeight="1" thickBot="1" x14ac:dyDescent="0.2">
      <c r="B2" s="6" t="s">
        <v>81</v>
      </c>
      <c r="C2" s="7"/>
      <c r="D2" s="7"/>
      <c r="M2" s="8"/>
      <c r="N2" s="8"/>
    </row>
    <row r="3" spans="2:14" ht="20.100000000000001" customHeight="1" x14ac:dyDescent="0.15">
      <c r="B3" s="556" t="s">
        <v>251</v>
      </c>
      <c r="C3" s="557"/>
      <c r="D3" s="557"/>
      <c r="E3" s="557"/>
      <c r="F3" s="9" t="s">
        <v>22</v>
      </c>
      <c r="G3" s="9" t="s">
        <v>335</v>
      </c>
      <c r="H3" s="537" t="s">
        <v>250</v>
      </c>
      <c r="I3" s="538"/>
      <c r="J3" s="538"/>
      <c r="K3" s="538"/>
      <c r="L3" s="538"/>
      <c r="M3" s="538"/>
      <c r="N3" s="539"/>
    </row>
    <row r="4" spans="2:14" ht="20.100000000000001" customHeight="1" thickBot="1" x14ac:dyDescent="0.2">
      <c r="B4" s="558"/>
      <c r="C4" s="559"/>
      <c r="D4" s="559"/>
      <c r="E4" s="559"/>
      <c r="F4" s="10"/>
      <c r="G4" s="397">
        <v>55</v>
      </c>
      <c r="H4" s="540"/>
      <c r="I4" s="541"/>
      <c r="J4" s="541"/>
      <c r="K4" s="541"/>
      <c r="L4" s="541"/>
      <c r="M4" s="541"/>
      <c r="N4" s="542"/>
    </row>
    <row r="5" spans="2:14" ht="20.100000000000001" customHeight="1" x14ac:dyDescent="0.15">
      <c r="B5" s="568" t="s">
        <v>46</v>
      </c>
      <c r="C5" s="569"/>
      <c r="D5" s="11" t="s">
        <v>161</v>
      </c>
      <c r="E5" s="12"/>
      <c r="F5" s="13">
        <f>SUM(G5:G5)</f>
        <v>21290576.177682925</v>
      </c>
      <c r="G5" s="207">
        <f>'７　ミニトマト部門収支'!F4*G$4/10</f>
        <v>21290576.177682925</v>
      </c>
      <c r="H5" s="543"/>
      <c r="I5" s="544"/>
      <c r="J5" s="544"/>
      <c r="K5" s="544"/>
      <c r="L5" s="544"/>
      <c r="M5" s="544"/>
      <c r="N5" s="545"/>
    </row>
    <row r="6" spans="2:14" ht="20.100000000000001" customHeight="1" x14ac:dyDescent="0.15">
      <c r="B6" s="570"/>
      <c r="C6" s="571"/>
      <c r="D6" s="14" t="s">
        <v>73</v>
      </c>
      <c r="E6" s="15"/>
      <c r="F6" s="16">
        <f>SUM(G6:G6)</f>
        <v>0</v>
      </c>
      <c r="G6" s="19">
        <f>'７　ミニトマト部門収支'!F5*G$4/10</f>
        <v>0</v>
      </c>
      <c r="H6" s="534"/>
      <c r="I6" s="535"/>
      <c r="J6" s="535"/>
      <c r="K6" s="535"/>
      <c r="L6" s="535"/>
      <c r="M6" s="535"/>
      <c r="N6" s="536"/>
    </row>
    <row r="7" spans="2:14" ht="20.100000000000001" customHeight="1" x14ac:dyDescent="0.15">
      <c r="B7" s="572"/>
      <c r="C7" s="573"/>
      <c r="D7" s="560" t="s">
        <v>157</v>
      </c>
      <c r="E7" s="561"/>
      <c r="F7" s="17">
        <f>SUM(G7,H7,M7)</f>
        <v>21290576.177682925</v>
      </c>
      <c r="G7" s="18">
        <f>G5+G6</f>
        <v>21290576.177682925</v>
      </c>
      <c r="H7" s="534"/>
      <c r="I7" s="535"/>
      <c r="J7" s="535"/>
      <c r="K7" s="535"/>
      <c r="L7" s="535"/>
      <c r="M7" s="535"/>
      <c r="N7" s="536"/>
    </row>
    <row r="8" spans="2:14" ht="20.100000000000001" customHeight="1" x14ac:dyDescent="0.15">
      <c r="B8" s="530" t="s">
        <v>237</v>
      </c>
      <c r="C8" s="522" t="s">
        <v>252</v>
      </c>
      <c r="D8" s="14" t="s">
        <v>47</v>
      </c>
      <c r="E8" s="15"/>
      <c r="F8" s="16">
        <f t="shared" ref="F8:F21" si="0">SUM(G8:G8)</f>
        <v>1603800</v>
      </c>
      <c r="G8" s="19">
        <f>'７　ミニトマト部門収支'!F6*G$4/10</f>
        <v>1603800</v>
      </c>
      <c r="H8" s="534"/>
      <c r="I8" s="535"/>
      <c r="J8" s="535"/>
      <c r="K8" s="535"/>
      <c r="L8" s="535"/>
      <c r="M8" s="535"/>
      <c r="N8" s="536"/>
    </row>
    <row r="9" spans="2:14" ht="20.100000000000001" customHeight="1" x14ac:dyDescent="0.15">
      <c r="B9" s="531"/>
      <c r="C9" s="523"/>
      <c r="D9" s="14" t="s">
        <v>48</v>
      </c>
      <c r="E9" s="15"/>
      <c r="F9" s="16">
        <f t="shared" si="0"/>
        <v>419485</v>
      </c>
      <c r="G9" s="19">
        <f>'７　ミニトマト部門収支'!F7*G$4/10</f>
        <v>419485</v>
      </c>
      <c r="H9" s="534"/>
      <c r="I9" s="535"/>
      <c r="J9" s="535"/>
      <c r="K9" s="535"/>
      <c r="L9" s="535"/>
      <c r="M9" s="535"/>
      <c r="N9" s="536"/>
    </row>
    <row r="10" spans="2:14" ht="20.100000000000001" customHeight="1" x14ac:dyDescent="0.15">
      <c r="B10" s="531"/>
      <c r="C10" s="523"/>
      <c r="D10" s="14" t="s">
        <v>49</v>
      </c>
      <c r="E10" s="15"/>
      <c r="F10" s="16">
        <f t="shared" si="0"/>
        <v>258910.894</v>
      </c>
      <c r="G10" s="19">
        <f>'７　ミニトマト部門収支'!F8*G$4/10</f>
        <v>258910.894</v>
      </c>
      <c r="H10" s="534"/>
      <c r="I10" s="535"/>
      <c r="J10" s="535"/>
      <c r="K10" s="535"/>
      <c r="L10" s="535"/>
      <c r="M10" s="535"/>
      <c r="N10" s="536"/>
    </row>
    <row r="11" spans="2:14" ht="20.100000000000001" customHeight="1" x14ac:dyDescent="0.15">
      <c r="B11" s="531"/>
      <c r="C11" s="523"/>
      <c r="D11" s="14" t="s">
        <v>74</v>
      </c>
      <c r="E11" s="15"/>
      <c r="F11" s="16">
        <f t="shared" si="0"/>
        <v>122185.29179999998</v>
      </c>
      <c r="G11" s="19">
        <f>'７　ミニトマト部門収支'!F9*G$4/10</f>
        <v>122185.29179999998</v>
      </c>
      <c r="H11" s="534"/>
      <c r="I11" s="535"/>
      <c r="J11" s="535"/>
      <c r="K11" s="535"/>
      <c r="L11" s="535"/>
      <c r="M11" s="535"/>
      <c r="N11" s="536"/>
    </row>
    <row r="12" spans="2:14" ht="20.100000000000001" customHeight="1" x14ac:dyDescent="0.15">
      <c r="B12" s="531"/>
      <c r="C12" s="523"/>
      <c r="D12" s="14" t="s">
        <v>50</v>
      </c>
      <c r="E12" s="15"/>
      <c r="F12" s="16">
        <f t="shared" si="0"/>
        <v>995419.49047619046</v>
      </c>
      <c r="G12" s="19">
        <f>'７　ミニトマト部門収支'!F10*G$4/10</f>
        <v>995419.49047619046</v>
      </c>
      <c r="H12" s="534"/>
      <c r="I12" s="535"/>
      <c r="J12" s="535"/>
      <c r="K12" s="535"/>
      <c r="L12" s="535"/>
      <c r="M12" s="535"/>
      <c r="N12" s="536"/>
    </row>
    <row r="13" spans="2:14" ht="20.100000000000001" customHeight="1" x14ac:dyDescent="0.15">
      <c r="B13" s="531"/>
      <c r="C13" s="523"/>
      <c r="D13" s="14" t="s">
        <v>4</v>
      </c>
      <c r="E13" s="15"/>
      <c r="F13" s="16">
        <f t="shared" si="0"/>
        <v>24671.428571428569</v>
      </c>
      <c r="G13" s="19">
        <f>'７　ミニトマト部門収支'!F11*G$4/10</f>
        <v>24671.428571428569</v>
      </c>
      <c r="H13" s="534"/>
      <c r="I13" s="535"/>
      <c r="J13" s="535"/>
      <c r="K13" s="535"/>
      <c r="L13" s="535"/>
      <c r="M13" s="535"/>
      <c r="N13" s="536"/>
    </row>
    <row r="14" spans="2:14" ht="20.100000000000001" customHeight="1" x14ac:dyDescent="0.15">
      <c r="B14" s="531"/>
      <c r="C14" s="523"/>
      <c r="D14" s="14" t="s">
        <v>5</v>
      </c>
      <c r="E14" s="15"/>
      <c r="F14" s="19">
        <f t="shared" si="0"/>
        <v>0</v>
      </c>
      <c r="G14" s="19">
        <f>'７　ミニトマト部門収支'!F12*G$4/10</f>
        <v>0</v>
      </c>
      <c r="H14" s="534"/>
      <c r="I14" s="535"/>
      <c r="J14" s="535"/>
      <c r="K14" s="535"/>
      <c r="L14" s="535"/>
      <c r="M14" s="535"/>
      <c r="N14" s="536"/>
    </row>
    <row r="15" spans="2:14" ht="20.100000000000001" customHeight="1" x14ac:dyDescent="0.15">
      <c r="B15" s="531"/>
      <c r="C15" s="523"/>
      <c r="D15" s="562" t="s">
        <v>51</v>
      </c>
      <c r="E15" s="235" t="s">
        <v>151</v>
      </c>
      <c r="F15" s="19">
        <f t="shared" si="0"/>
        <v>216060</v>
      </c>
      <c r="G15" s="19">
        <f>'７　ミニトマト部門収支'!F13*G$4/10</f>
        <v>216060</v>
      </c>
      <c r="H15" s="534"/>
      <c r="I15" s="535"/>
      <c r="J15" s="535"/>
      <c r="K15" s="535"/>
      <c r="L15" s="535"/>
      <c r="M15" s="535"/>
      <c r="N15" s="536"/>
    </row>
    <row r="16" spans="2:14" ht="20.100000000000001" customHeight="1" x14ac:dyDescent="0.15">
      <c r="B16" s="531"/>
      <c r="C16" s="523"/>
      <c r="D16" s="563"/>
      <c r="E16" s="235" t="s">
        <v>152</v>
      </c>
      <c r="F16" s="19">
        <f t="shared" si="0"/>
        <v>198500.00000000003</v>
      </c>
      <c r="G16" s="19">
        <f>'７　ミニトマト部門収支'!F14*G$4/10</f>
        <v>198500.00000000003</v>
      </c>
      <c r="H16" s="534"/>
      <c r="I16" s="535"/>
      <c r="J16" s="535"/>
      <c r="K16" s="535"/>
      <c r="L16" s="535"/>
      <c r="M16" s="535"/>
      <c r="N16" s="536"/>
    </row>
    <row r="17" spans="2:14" ht="20.100000000000001" customHeight="1" x14ac:dyDescent="0.15">
      <c r="B17" s="531"/>
      <c r="C17" s="523"/>
      <c r="D17" s="564" t="s">
        <v>75</v>
      </c>
      <c r="E17" s="235" t="s">
        <v>151</v>
      </c>
      <c r="F17" s="19">
        <f t="shared" si="0"/>
        <v>2029714.2857142854</v>
      </c>
      <c r="G17" s="19">
        <f>'７　ミニトマト部門収支'!F15*G$4/10</f>
        <v>2029714.2857142854</v>
      </c>
      <c r="H17" s="534"/>
      <c r="I17" s="535"/>
      <c r="J17" s="535"/>
      <c r="K17" s="535"/>
      <c r="L17" s="535"/>
      <c r="M17" s="535"/>
      <c r="N17" s="536"/>
    </row>
    <row r="18" spans="2:14" ht="20.100000000000001" customHeight="1" x14ac:dyDescent="0.15">
      <c r="B18" s="531"/>
      <c r="C18" s="523"/>
      <c r="D18" s="565"/>
      <c r="E18" s="235" t="s">
        <v>152</v>
      </c>
      <c r="F18" s="19">
        <f t="shared" si="0"/>
        <v>665714.28571428568</v>
      </c>
      <c r="G18" s="19">
        <f>'７　ミニトマト部門収支'!F16*G$4/10</f>
        <v>665714.28571428568</v>
      </c>
      <c r="H18" s="534"/>
      <c r="I18" s="535"/>
      <c r="J18" s="535"/>
      <c r="K18" s="535"/>
      <c r="L18" s="535"/>
      <c r="M18" s="535"/>
      <c r="N18" s="536"/>
    </row>
    <row r="19" spans="2:14" ht="20.100000000000001" customHeight="1" x14ac:dyDescent="0.15">
      <c r="B19" s="531"/>
      <c r="C19" s="523"/>
      <c r="D19" s="563"/>
      <c r="E19" s="236" t="s">
        <v>52</v>
      </c>
      <c r="F19" s="19">
        <f t="shared" si="0"/>
        <v>0</v>
      </c>
      <c r="G19" s="19">
        <f>'７　ミニトマト部門収支'!F17*G$4/10</f>
        <v>0</v>
      </c>
      <c r="H19" s="534"/>
      <c r="I19" s="535"/>
      <c r="J19" s="535"/>
      <c r="K19" s="535"/>
      <c r="L19" s="535"/>
      <c r="M19" s="535"/>
      <c r="N19" s="536"/>
    </row>
    <row r="20" spans="2:14" ht="20.100000000000001" customHeight="1" x14ac:dyDescent="0.15">
      <c r="B20" s="531"/>
      <c r="C20" s="523"/>
      <c r="D20" s="14" t="s">
        <v>53</v>
      </c>
      <c r="E20" s="15"/>
      <c r="F20" s="16">
        <f t="shared" si="0"/>
        <v>34909.090909090912</v>
      </c>
      <c r="G20" s="19">
        <f>'７　ミニトマト部門収支'!F18*8</f>
        <v>34909.090909090912</v>
      </c>
      <c r="H20" s="534"/>
      <c r="I20" s="535"/>
      <c r="J20" s="535"/>
      <c r="K20" s="535"/>
      <c r="L20" s="535"/>
      <c r="M20" s="535"/>
      <c r="N20" s="536"/>
    </row>
    <row r="21" spans="2:14" ht="20.100000000000001" customHeight="1" x14ac:dyDescent="0.15">
      <c r="B21" s="531"/>
      <c r="C21" s="523"/>
      <c r="D21" s="14" t="s">
        <v>129</v>
      </c>
      <c r="E21" s="15"/>
      <c r="F21" s="16">
        <f t="shared" si="0"/>
        <v>66247.077538143349</v>
      </c>
      <c r="G21" s="19">
        <f>'７　ミニトマト部門収支'!F19*G$4/10</f>
        <v>66247.077538143349</v>
      </c>
      <c r="H21" s="534"/>
      <c r="I21" s="535"/>
      <c r="J21" s="535"/>
      <c r="K21" s="535"/>
      <c r="L21" s="535"/>
      <c r="M21" s="535"/>
      <c r="N21" s="536"/>
    </row>
    <row r="22" spans="2:14" ht="20.100000000000001" customHeight="1" x14ac:dyDescent="0.15">
      <c r="B22" s="531"/>
      <c r="C22" s="524"/>
      <c r="D22" s="566" t="s">
        <v>158</v>
      </c>
      <c r="E22" s="567"/>
      <c r="F22" s="242">
        <f>SUM(F8:F21)</f>
        <v>6635616.8447234239</v>
      </c>
      <c r="G22" s="242">
        <f>SUM(G8:G21)</f>
        <v>6635616.8447234239</v>
      </c>
      <c r="H22" s="534"/>
      <c r="I22" s="535"/>
      <c r="J22" s="535"/>
      <c r="K22" s="535"/>
      <c r="L22" s="535"/>
      <c r="M22" s="535"/>
      <c r="N22" s="536"/>
    </row>
    <row r="23" spans="2:14" ht="20.100000000000001" customHeight="1" x14ac:dyDescent="0.15">
      <c r="B23" s="531"/>
      <c r="C23" s="525" t="s">
        <v>155</v>
      </c>
      <c r="D23" s="548" t="s">
        <v>54</v>
      </c>
      <c r="E23" s="21" t="s">
        <v>1</v>
      </c>
      <c r="F23" s="19">
        <f t="shared" ref="F23:F31" si="1">SUM(G23:G23)</f>
        <v>3258832.5000000009</v>
      </c>
      <c r="G23" s="19">
        <f>'７　ミニトマト部門収支'!F21*G$4/10</f>
        <v>3258832.5000000009</v>
      </c>
      <c r="H23" s="534"/>
      <c r="I23" s="535"/>
      <c r="J23" s="535"/>
      <c r="K23" s="535"/>
      <c r="L23" s="535"/>
      <c r="M23" s="535"/>
      <c r="N23" s="536"/>
    </row>
    <row r="24" spans="2:14" ht="20.100000000000001" customHeight="1" x14ac:dyDescent="0.15">
      <c r="B24" s="531"/>
      <c r="C24" s="526"/>
      <c r="D24" s="549"/>
      <c r="E24" s="21" t="s">
        <v>2</v>
      </c>
      <c r="F24" s="19">
        <f t="shared" si="1"/>
        <v>343035.00000000012</v>
      </c>
      <c r="G24" s="19">
        <f>'７　ミニトマト部門収支'!F22*G$4/10</f>
        <v>343035.00000000012</v>
      </c>
      <c r="H24" s="534"/>
      <c r="I24" s="535"/>
      <c r="J24" s="535"/>
      <c r="K24" s="535"/>
      <c r="L24" s="535"/>
      <c r="M24" s="535"/>
      <c r="N24" s="536"/>
    </row>
    <row r="25" spans="2:14" ht="20.100000000000001" customHeight="1" x14ac:dyDescent="0.15">
      <c r="B25" s="531"/>
      <c r="C25" s="526"/>
      <c r="D25" s="550"/>
      <c r="E25" s="21" t="s">
        <v>6</v>
      </c>
      <c r="F25" s="19">
        <f t="shared" si="1"/>
        <v>2448416.2604335365</v>
      </c>
      <c r="G25" s="19">
        <f>'７　ミニトマト部門収支'!F23*G$4/10</f>
        <v>2448416.2604335365</v>
      </c>
      <c r="H25" s="534"/>
      <c r="I25" s="535"/>
      <c r="J25" s="535"/>
      <c r="K25" s="535"/>
      <c r="L25" s="535"/>
      <c r="M25" s="535"/>
      <c r="N25" s="536"/>
    </row>
    <row r="26" spans="2:14" ht="20.100000000000001" customHeight="1" x14ac:dyDescent="0.15">
      <c r="B26" s="531"/>
      <c r="C26" s="526"/>
      <c r="D26" s="21" t="s">
        <v>235</v>
      </c>
      <c r="E26" s="22"/>
      <c r="F26" s="19">
        <f t="shared" si="1"/>
        <v>0</v>
      </c>
      <c r="G26" s="19">
        <f>'７　ミニトマト部門収支'!F24*G$4/10</f>
        <v>0</v>
      </c>
      <c r="H26" s="534"/>
      <c r="I26" s="535"/>
      <c r="J26" s="535"/>
      <c r="K26" s="535"/>
      <c r="L26" s="535"/>
      <c r="M26" s="535"/>
      <c r="N26" s="536"/>
    </row>
    <row r="27" spans="2:14" ht="20.100000000000001" customHeight="1" x14ac:dyDescent="0.15">
      <c r="B27" s="531"/>
      <c r="C27" s="526"/>
      <c r="D27" s="21" t="s">
        <v>76</v>
      </c>
      <c r="E27" s="22"/>
      <c r="F27" s="19">
        <f t="shared" si="1"/>
        <v>0</v>
      </c>
      <c r="G27" s="19">
        <f>'７　ミニトマト部門収支'!F25*G$4/10</f>
        <v>0</v>
      </c>
      <c r="H27" s="534"/>
      <c r="I27" s="535"/>
      <c r="J27" s="535"/>
      <c r="K27" s="535"/>
      <c r="L27" s="535"/>
      <c r="M27" s="535"/>
      <c r="N27" s="536"/>
    </row>
    <row r="28" spans="2:14" ht="20.100000000000001" customHeight="1" x14ac:dyDescent="0.15">
      <c r="B28" s="531"/>
      <c r="C28" s="526"/>
      <c r="D28" s="21" t="s">
        <v>98</v>
      </c>
      <c r="E28" s="22"/>
      <c r="F28" s="19">
        <f t="shared" si="1"/>
        <v>189100</v>
      </c>
      <c r="G28" s="19">
        <f>'７　ミニトマト部門収支'!F26*G$4/10</f>
        <v>189100</v>
      </c>
      <c r="H28" s="534"/>
      <c r="I28" s="535"/>
      <c r="J28" s="535"/>
      <c r="K28" s="535"/>
      <c r="L28" s="535"/>
      <c r="M28" s="535"/>
      <c r="N28" s="536"/>
    </row>
    <row r="29" spans="2:14" ht="20.100000000000001" customHeight="1" x14ac:dyDescent="0.15">
      <c r="B29" s="531"/>
      <c r="C29" s="526"/>
      <c r="D29" s="21" t="s">
        <v>77</v>
      </c>
      <c r="E29" s="22"/>
      <c r="F29" s="19">
        <f t="shared" si="1"/>
        <v>4400</v>
      </c>
      <c r="G29" s="19">
        <f>'７　ミニトマト部門収支'!F27*G$4/10</f>
        <v>4400</v>
      </c>
      <c r="H29" s="534"/>
      <c r="I29" s="535"/>
      <c r="J29" s="535"/>
      <c r="K29" s="535"/>
      <c r="L29" s="535"/>
      <c r="M29" s="535"/>
      <c r="N29" s="536"/>
    </row>
    <row r="30" spans="2:14" ht="20.100000000000001" customHeight="1" x14ac:dyDescent="0.15">
      <c r="B30" s="531"/>
      <c r="C30" s="526"/>
      <c r="D30" s="21" t="s">
        <v>55</v>
      </c>
      <c r="E30" s="22"/>
      <c r="F30" s="19">
        <f t="shared" si="1"/>
        <v>26015.200000000001</v>
      </c>
      <c r="G30" s="19">
        <f>'７　ミニトマト部門収支'!F28*G$4/10</f>
        <v>26015.200000000001</v>
      </c>
      <c r="H30" s="534"/>
      <c r="I30" s="535"/>
      <c r="J30" s="535"/>
      <c r="K30" s="535"/>
      <c r="L30" s="535"/>
      <c r="M30" s="535"/>
      <c r="N30" s="536"/>
    </row>
    <row r="31" spans="2:14" ht="20.100000000000001" customHeight="1" x14ac:dyDescent="0.15">
      <c r="B31" s="531"/>
      <c r="C31" s="526"/>
      <c r="D31" s="21" t="s">
        <v>236</v>
      </c>
      <c r="E31" s="22"/>
      <c r="F31" s="19">
        <f t="shared" si="1"/>
        <v>63331.302630641774</v>
      </c>
      <c r="G31" s="19">
        <f>'７　ミニトマト部門収支'!F29*G$4/10</f>
        <v>63331.302630641774</v>
      </c>
      <c r="H31" s="534"/>
      <c r="I31" s="535"/>
      <c r="J31" s="535"/>
      <c r="K31" s="535"/>
      <c r="L31" s="535"/>
      <c r="M31" s="535"/>
      <c r="N31" s="536"/>
    </row>
    <row r="32" spans="2:14" ht="20.100000000000001" customHeight="1" x14ac:dyDescent="0.15">
      <c r="B32" s="531"/>
      <c r="C32" s="526"/>
      <c r="D32" s="551" t="s">
        <v>238</v>
      </c>
      <c r="E32" s="552"/>
      <c r="F32" s="240">
        <f>SUM(F23:F31)</f>
        <v>6333130.2630641796</v>
      </c>
      <c r="G32" s="240">
        <f>SUM(G23:G31)</f>
        <v>6333130.2630641796</v>
      </c>
      <c r="H32" s="534"/>
      <c r="I32" s="535"/>
      <c r="J32" s="535"/>
      <c r="K32" s="535"/>
      <c r="L32" s="535"/>
      <c r="M32" s="535"/>
      <c r="N32" s="536"/>
    </row>
    <row r="33" spans="2:14" ht="20.100000000000001" customHeight="1" x14ac:dyDescent="0.15">
      <c r="B33" s="531"/>
      <c r="C33" s="553" t="s">
        <v>239</v>
      </c>
      <c r="D33" s="554"/>
      <c r="E33" s="555"/>
      <c r="F33" s="19">
        <f>SUM(G33:G33)</f>
        <v>2875691.9545386732</v>
      </c>
      <c r="G33" s="241">
        <f>'５　ミニトマト作業時間'!AN50*'４　経営収支'!I33</f>
        <v>2875691.9545386732</v>
      </c>
      <c r="H33" s="20" t="s">
        <v>241</v>
      </c>
      <c r="I33" s="246">
        <v>900</v>
      </c>
      <c r="J33" s="244" t="s">
        <v>242</v>
      </c>
      <c r="K33" s="244"/>
      <c r="L33" s="244"/>
      <c r="M33" s="244"/>
      <c r="N33" s="245"/>
    </row>
    <row r="34" spans="2:14" ht="20.100000000000001" customHeight="1" x14ac:dyDescent="0.15">
      <c r="B34" s="546" t="s">
        <v>240</v>
      </c>
      <c r="C34" s="547"/>
      <c r="D34" s="547"/>
      <c r="E34" s="547"/>
      <c r="F34" s="243">
        <f>F22+F32+F33</f>
        <v>15844439.062326277</v>
      </c>
      <c r="G34" s="243">
        <f>G22+G32+G33</f>
        <v>15844439.062326277</v>
      </c>
      <c r="H34" s="534"/>
      <c r="I34" s="535"/>
      <c r="J34" s="535"/>
      <c r="K34" s="535"/>
      <c r="L34" s="535"/>
      <c r="M34" s="535"/>
      <c r="N34" s="536"/>
    </row>
    <row r="35" spans="2:14" ht="20.100000000000001" customHeight="1" x14ac:dyDescent="0.15">
      <c r="B35" s="520" t="s">
        <v>243</v>
      </c>
      <c r="C35" s="521"/>
      <c r="D35" s="521"/>
      <c r="E35" s="521"/>
      <c r="F35" s="247">
        <f>F7-F34</f>
        <v>5446137.1153566483</v>
      </c>
      <c r="G35" s="247">
        <f>G7-G34</f>
        <v>5446137.1153566483</v>
      </c>
      <c r="H35" s="534"/>
      <c r="I35" s="535"/>
      <c r="J35" s="535"/>
      <c r="K35" s="535"/>
      <c r="L35" s="535"/>
      <c r="M35" s="535"/>
      <c r="N35" s="536"/>
    </row>
    <row r="36" spans="2:14" ht="20.100000000000001" customHeight="1" x14ac:dyDescent="0.15">
      <c r="B36" s="520" t="s">
        <v>244</v>
      </c>
      <c r="C36" s="521"/>
      <c r="D36" s="521"/>
      <c r="E36" s="521"/>
      <c r="F36" s="249">
        <f>F35/F7</f>
        <v>0.25580036302941223</v>
      </c>
      <c r="G36" s="249">
        <f>G35/G7</f>
        <v>0.25580036302941223</v>
      </c>
      <c r="H36" s="534"/>
      <c r="I36" s="535"/>
      <c r="J36" s="535"/>
      <c r="K36" s="535"/>
      <c r="L36" s="535"/>
      <c r="M36" s="535"/>
      <c r="N36" s="536"/>
    </row>
    <row r="37" spans="2:14" ht="20.100000000000001" customHeight="1" x14ac:dyDescent="0.15">
      <c r="B37" s="520" t="s">
        <v>248</v>
      </c>
      <c r="C37" s="521"/>
      <c r="D37" s="521"/>
      <c r="E37" s="521"/>
      <c r="F37" s="247">
        <f>SUM(G37:G37)</f>
        <v>7452.2580828207474</v>
      </c>
      <c r="G37" s="247">
        <f>I37+L37</f>
        <v>7452.2580828207474</v>
      </c>
      <c r="H37" s="20" t="s">
        <v>245</v>
      </c>
      <c r="I37" s="246">
        <f>'５　ミニトマト作業時間'!AN48</f>
        <v>4257.0447999999997</v>
      </c>
      <c r="J37" s="244" t="s">
        <v>246</v>
      </c>
      <c r="K37" s="248" t="s">
        <v>247</v>
      </c>
      <c r="L37" s="246">
        <f>'５　ミニトマト作業時間'!AN50</f>
        <v>3195.2132828207477</v>
      </c>
      <c r="M37" s="244" t="s">
        <v>246</v>
      </c>
      <c r="N37" s="245"/>
    </row>
    <row r="38" spans="2:14" ht="20.100000000000001" customHeight="1" thickBot="1" x14ac:dyDescent="0.2">
      <c r="B38" s="532" t="s">
        <v>249</v>
      </c>
      <c r="C38" s="533"/>
      <c r="D38" s="533"/>
      <c r="E38" s="533"/>
      <c r="F38" s="250">
        <f>F35/I37</f>
        <v>1279.3234206406869</v>
      </c>
      <c r="G38" s="250">
        <f>G35/I37</f>
        <v>1279.3234206406869</v>
      </c>
      <c r="H38" s="527"/>
      <c r="I38" s="528"/>
      <c r="J38" s="528"/>
      <c r="K38" s="528"/>
      <c r="L38" s="528"/>
      <c r="M38" s="528"/>
      <c r="N38" s="529"/>
    </row>
  </sheetData>
  <mergeCells count="50">
    <mergeCell ref="B3:E4"/>
    <mergeCell ref="D7:E7"/>
    <mergeCell ref="D15:D16"/>
    <mergeCell ref="D17:D19"/>
    <mergeCell ref="D22:E22"/>
    <mergeCell ref="B5:C7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H9:N9"/>
    <mergeCell ref="H10:N10"/>
    <mergeCell ref="H11:N11"/>
    <mergeCell ref="H12:N12"/>
    <mergeCell ref="H13:N13"/>
    <mergeCell ref="H3:N4"/>
    <mergeCell ref="H5:N5"/>
    <mergeCell ref="H6:N6"/>
    <mergeCell ref="H7:N7"/>
    <mergeCell ref="H8:N8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69"/>
  <sheetViews>
    <sheetView showZeros="0" zoomScale="75" zoomScaleNormal="75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21" sqref="O21"/>
    </sheetView>
  </sheetViews>
  <sheetFormatPr defaultRowHeight="13.5" x14ac:dyDescent="0.15"/>
  <cols>
    <col min="1" max="1" width="1.625" style="24" customWidth="1"/>
    <col min="2" max="3" width="11.625" style="24" customWidth="1"/>
    <col min="4" max="39" width="6.125" style="24" customWidth="1"/>
    <col min="40" max="40" width="7" style="24" customWidth="1"/>
    <col min="41" max="41" width="1.5" style="24" customWidth="1"/>
    <col min="42" max="16384" width="9" style="24"/>
  </cols>
  <sheetData>
    <row r="1" spans="2:63" ht="9.9499999999999993" customHeight="1" x14ac:dyDescent="0.15"/>
    <row r="2" spans="2:63" ht="24.95" customHeight="1" x14ac:dyDescent="0.15"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226" t="s">
        <v>196</v>
      </c>
      <c r="M2" s="208" t="s">
        <v>306</v>
      </c>
      <c r="N2" s="208"/>
      <c r="O2" s="226" t="s">
        <v>197</v>
      </c>
      <c r="P2" s="208" t="s">
        <v>254</v>
      </c>
      <c r="Q2" s="1"/>
      <c r="R2" s="1"/>
      <c r="S2" s="1"/>
      <c r="T2" s="1"/>
      <c r="U2" s="1"/>
      <c r="V2" s="1"/>
      <c r="W2" s="26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2:63" ht="24.95" customHeight="1" thickBot="1" x14ac:dyDescent="0.2">
      <c r="B3" s="1" t="s">
        <v>200</v>
      </c>
      <c r="C3" s="1"/>
      <c r="D3" s="1"/>
      <c r="E3" s="1"/>
      <c r="F3" s="1"/>
      <c r="G3" s="1"/>
      <c r="H3" s="1"/>
      <c r="I3" s="1"/>
      <c r="J3" s="1"/>
      <c r="K3" s="1"/>
      <c r="L3" s="1"/>
      <c r="M3" s="26"/>
      <c r="N3" s="1"/>
      <c r="O3" s="1"/>
      <c r="P3" s="26"/>
      <c r="Q3" s="1"/>
      <c r="R3" s="1"/>
      <c r="S3" s="1"/>
      <c r="T3" s="1"/>
      <c r="U3" s="1"/>
      <c r="V3" s="1"/>
      <c r="W3" s="26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2:63" ht="20.100000000000001" customHeight="1" x14ac:dyDescent="0.15">
      <c r="B4" s="587" t="s">
        <v>99</v>
      </c>
      <c r="C4" s="588"/>
      <c r="D4" s="574">
        <v>1</v>
      </c>
      <c r="E4" s="575"/>
      <c r="F4" s="576"/>
      <c r="G4" s="574">
        <v>2</v>
      </c>
      <c r="H4" s="575"/>
      <c r="I4" s="576"/>
      <c r="J4" s="574">
        <v>3</v>
      </c>
      <c r="K4" s="575"/>
      <c r="L4" s="576"/>
      <c r="M4" s="574">
        <v>4</v>
      </c>
      <c r="N4" s="575"/>
      <c r="O4" s="576"/>
      <c r="P4" s="574">
        <v>5</v>
      </c>
      <c r="Q4" s="575"/>
      <c r="R4" s="576"/>
      <c r="S4" s="574">
        <v>6</v>
      </c>
      <c r="T4" s="575"/>
      <c r="U4" s="576"/>
      <c r="V4" s="574">
        <v>7</v>
      </c>
      <c r="W4" s="575"/>
      <c r="X4" s="576"/>
      <c r="Y4" s="574">
        <v>8</v>
      </c>
      <c r="Z4" s="575"/>
      <c r="AA4" s="576"/>
      <c r="AB4" s="574">
        <v>9</v>
      </c>
      <c r="AC4" s="575"/>
      <c r="AD4" s="576"/>
      <c r="AE4" s="574">
        <v>10</v>
      </c>
      <c r="AF4" s="575"/>
      <c r="AG4" s="576"/>
      <c r="AH4" s="574">
        <v>11</v>
      </c>
      <c r="AI4" s="575"/>
      <c r="AJ4" s="576"/>
      <c r="AK4" s="574">
        <v>12</v>
      </c>
      <c r="AL4" s="575"/>
      <c r="AM4" s="576"/>
      <c r="AN4" s="577" t="s">
        <v>30</v>
      </c>
    </row>
    <row r="5" spans="2:63" ht="20.100000000000001" customHeight="1" x14ac:dyDescent="0.15">
      <c r="B5" s="583"/>
      <c r="C5" s="584"/>
      <c r="D5" s="46" t="s">
        <v>31</v>
      </c>
      <c r="E5" s="47" t="s">
        <v>32</v>
      </c>
      <c r="F5" s="48" t="s">
        <v>33</v>
      </c>
      <c r="G5" s="46" t="s">
        <v>31</v>
      </c>
      <c r="H5" s="48" t="s">
        <v>32</v>
      </c>
      <c r="I5" s="48" t="s">
        <v>33</v>
      </c>
      <c r="J5" s="46" t="s">
        <v>31</v>
      </c>
      <c r="K5" s="48" t="s">
        <v>32</v>
      </c>
      <c r="L5" s="48" t="s">
        <v>33</v>
      </c>
      <c r="M5" s="46" t="s">
        <v>31</v>
      </c>
      <c r="N5" s="48" t="s">
        <v>32</v>
      </c>
      <c r="O5" s="48" t="s">
        <v>33</v>
      </c>
      <c r="P5" s="46" t="s">
        <v>31</v>
      </c>
      <c r="Q5" s="48" t="s">
        <v>32</v>
      </c>
      <c r="R5" s="48" t="s">
        <v>33</v>
      </c>
      <c r="S5" s="46" t="s">
        <v>31</v>
      </c>
      <c r="T5" s="49" t="s">
        <v>32</v>
      </c>
      <c r="U5" s="49" t="s">
        <v>33</v>
      </c>
      <c r="V5" s="46" t="s">
        <v>31</v>
      </c>
      <c r="W5" s="48" t="s">
        <v>32</v>
      </c>
      <c r="X5" s="48" t="s">
        <v>33</v>
      </c>
      <c r="Y5" s="46" t="s">
        <v>31</v>
      </c>
      <c r="Z5" s="48" t="s">
        <v>32</v>
      </c>
      <c r="AA5" s="48" t="s">
        <v>33</v>
      </c>
      <c r="AB5" s="46" t="s">
        <v>31</v>
      </c>
      <c r="AC5" s="48" t="s">
        <v>32</v>
      </c>
      <c r="AD5" s="48" t="s">
        <v>33</v>
      </c>
      <c r="AE5" s="46" t="s">
        <v>31</v>
      </c>
      <c r="AF5" s="48" t="s">
        <v>32</v>
      </c>
      <c r="AG5" s="48" t="s">
        <v>33</v>
      </c>
      <c r="AH5" s="46" t="s">
        <v>31</v>
      </c>
      <c r="AI5" s="48" t="s">
        <v>32</v>
      </c>
      <c r="AJ5" s="48" t="s">
        <v>33</v>
      </c>
      <c r="AK5" s="46" t="s">
        <v>31</v>
      </c>
      <c r="AL5" s="48" t="s">
        <v>32</v>
      </c>
      <c r="AM5" s="48" t="s">
        <v>33</v>
      </c>
      <c r="AN5" s="578"/>
    </row>
    <row r="6" spans="2:63" ht="20.100000000000001" customHeight="1" x14ac:dyDescent="0.15">
      <c r="B6" s="579" t="s">
        <v>100</v>
      </c>
      <c r="C6" s="580"/>
      <c r="D6" s="287"/>
      <c r="E6" s="1"/>
      <c r="F6" s="1"/>
      <c r="G6" s="1"/>
      <c r="H6" s="1"/>
      <c r="I6" s="1"/>
      <c r="J6" s="1"/>
      <c r="K6" s="1"/>
      <c r="L6" s="1"/>
      <c r="M6" s="1"/>
      <c r="N6" s="1"/>
      <c r="O6" s="26"/>
      <c r="P6" s="589" t="s">
        <v>322</v>
      </c>
      <c r="Q6" s="589"/>
      <c r="R6" s="1"/>
      <c r="S6" s="1"/>
      <c r="T6" s="1"/>
      <c r="U6" s="1"/>
      <c r="V6" s="288"/>
      <c r="W6" s="288"/>
      <c r="X6" s="289"/>
      <c r="Y6" s="290"/>
      <c r="Z6" s="288"/>
      <c r="AA6" s="291"/>
      <c r="AB6" s="290"/>
      <c r="AC6" s="288"/>
      <c r="AD6" s="291"/>
      <c r="AE6" s="290"/>
      <c r="AF6" s="288"/>
      <c r="AG6" s="291"/>
      <c r="AH6" s="290"/>
      <c r="AI6" s="1"/>
      <c r="AJ6" s="1"/>
      <c r="AK6" s="1"/>
      <c r="AL6" s="1"/>
      <c r="AM6" s="1"/>
      <c r="AN6" s="292"/>
    </row>
    <row r="7" spans="2:63" ht="20.100000000000001" customHeight="1" x14ac:dyDescent="0.15">
      <c r="B7" s="581"/>
      <c r="C7" s="582"/>
      <c r="D7" s="287"/>
      <c r="E7" s="1"/>
      <c r="F7" s="1"/>
      <c r="G7" s="1"/>
      <c r="H7" s="1"/>
      <c r="I7" s="1"/>
      <c r="J7" s="1"/>
      <c r="K7" s="1"/>
      <c r="L7" s="1"/>
      <c r="N7" s="1"/>
      <c r="O7" s="1"/>
      <c r="R7" s="26" t="s">
        <v>322</v>
      </c>
      <c r="S7" s="1"/>
      <c r="T7" s="1"/>
      <c r="U7" s="1"/>
      <c r="W7" s="288"/>
      <c r="X7" s="288"/>
      <c r="Y7" s="289"/>
      <c r="Z7" s="290"/>
      <c r="AA7" s="288"/>
      <c r="AB7" s="291"/>
      <c r="AC7" s="290"/>
      <c r="AD7" s="288"/>
      <c r="AE7" s="291"/>
      <c r="AF7" s="290"/>
      <c r="AG7" s="288"/>
      <c r="AH7" s="291"/>
      <c r="AI7" s="290"/>
      <c r="AJ7" s="1"/>
      <c r="AK7" s="1"/>
      <c r="AL7" s="1"/>
      <c r="AM7" s="1"/>
      <c r="AN7" s="292"/>
    </row>
    <row r="8" spans="2:63" ht="20.100000000000001" customHeight="1" x14ac:dyDescent="0.15">
      <c r="B8" s="583"/>
      <c r="C8" s="584"/>
      <c r="D8" s="293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 t="s">
        <v>322</v>
      </c>
      <c r="U8" s="294"/>
      <c r="V8" s="294"/>
      <c r="W8" s="294"/>
      <c r="X8" s="288"/>
      <c r="Y8" s="288"/>
      <c r="Z8" s="289"/>
      <c r="AA8" s="290"/>
      <c r="AB8" s="288"/>
      <c r="AC8" s="291"/>
      <c r="AD8" s="290"/>
      <c r="AE8" s="288"/>
      <c r="AF8" s="291"/>
      <c r="AG8" s="290"/>
      <c r="AH8" s="288"/>
      <c r="AI8" s="291"/>
      <c r="AJ8" s="290"/>
      <c r="AK8" s="294"/>
      <c r="AL8" s="294"/>
      <c r="AM8" s="294"/>
      <c r="AN8" s="295"/>
    </row>
    <row r="9" spans="2:63" ht="20.100000000000001" customHeight="1" x14ac:dyDescent="0.15">
      <c r="B9" s="585" t="s">
        <v>324</v>
      </c>
      <c r="C9" s="586"/>
      <c r="D9" s="50"/>
      <c r="E9" s="51"/>
      <c r="F9" s="51"/>
      <c r="G9" s="50"/>
      <c r="H9" s="51"/>
      <c r="I9" s="51"/>
      <c r="J9" s="50"/>
      <c r="K9" s="51"/>
      <c r="L9" s="51"/>
      <c r="M9" s="376">
        <v>12</v>
      </c>
      <c r="N9" s="375">
        <v>12</v>
      </c>
      <c r="O9" s="51"/>
      <c r="P9" s="376"/>
      <c r="Q9" s="379"/>
      <c r="R9" s="375"/>
      <c r="S9" s="50"/>
      <c r="T9" s="51"/>
      <c r="U9" s="51"/>
      <c r="V9" s="50"/>
      <c r="W9" s="51"/>
      <c r="X9" s="51"/>
      <c r="Y9" s="50"/>
      <c r="Z9" s="51"/>
      <c r="AA9" s="51"/>
      <c r="AB9" s="50"/>
      <c r="AC9" s="51"/>
      <c r="AD9" s="51"/>
      <c r="AE9" s="50"/>
      <c r="AF9" s="51"/>
      <c r="AG9" s="51"/>
      <c r="AH9" s="50"/>
      <c r="AI9" s="51"/>
      <c r="AJ9" s="51"/>
      <c r="AK9" s="50"/>
      <c r="AL9" s="51"/>
      <c r="AM9" s="51"/>
      <c r="AN9" s="52">
        <f>SUM(D9:AM9)</f>
        <v>24</v>
      </c>
    </row>
    <row r="10" spans="2:63" ht="20.100000000000001" customHeight="1" x14ac:dyDescent="0.15">
      <c r="B10" s="585" t="s">
        <v>325</v>
      </c>
      <c r="C10" s="586"/>
      <c r="D10" s="50"/>
      <c r="E10" s="51"/>
      <c r="F10" s="51"/>
      <c r="G10" s="50"/>
      <c r="H10" s="51"/>
      <c r="I10" s="51"/>
      <c r="J10" s="50"/>
      <c r="K10" s="51"/>
      <c r="L10" s="51"/>
      <c r="M10" s="378">
        <v>1.8666666666666634</v>
      </c>
      <c r="N10" s="377">
        <v>3.1666666666666634</v>
      </c>
      <c r="O10" s="375">
        <v>3.7999999999999963</v>
      </c>
      <c r="P10" s="378">
        <v>5.7333333333333298</v>
      </c>
      <c r="Q10" s="380">
        <v>5.099999999999997</v>
      </c>
      <c r="R10" s="375">
        <v>5.099999999999997</v>
      </c>
      <c r="S10" s="50">
        <v>3.1666666666666634</v>
      </c>
      <c r="T10" s="51"/>
      <c r="U10" s="51"/>
      <c r="V10" s="50"/>
      <c r="W10" s="51"/>
      <c r="X10" s="51"/>
      <c r="Y10" s="50"/>
      <c r="Z10" s="51"/>
      <c r="AA10" s="51"/>
      <c r="AB10" s="50"/>
      <c r="AC10" s="51"/>
      <c r="AD10" s="51"/>
      <c r="AE10" s="50"/>
      <c r="AF10" s="51"/>
      <c r="AG10" s="51"/>
      <c r="AH10" s="50"/>
      <c r="AI10" s="51"/>
      <c r="AJ10" s="51"/>
      <c r="AK10" s="50"/>
      <c r="AL10" s="51"/>
      <c r="AM10" s="51"/>
      <c r="AN10" s="52">
        <f>SUM(D10:AM10)</f>
        <v>27.933333333333312</v>
      </c>
    </row>
    <row r="11" spans="2:63" ht="20.100000000000001" customHeight="1" x14ac:dyDescent="0.15">
      <c r="B11" s="585" t="s">
        <v>326</v>
      </c>
      <c r="C11" s="586"/>
      <c r="D11" s="50"/>
      <c r="E11" s="51"/>
      <c r="F11" s="51"/>
      <c r="G11" s="50"/>
      <c r="H11" s="51"/>
      <c r="I11" s="51"/>
      <c r="J11" s="50"/>
      <c r="K11" s="51"/>
      <c r="L11" s="51"/>
      <c r="M11" s="378"/>
      <c r="N11" s="375"/>
      <c r="O11" s="51"/>
      <c r="P11" s="378">
        <v>3.75</v>
      </c>
      <c r="Q11" s="380">
        <v>3.75</v>
      </c>
      <c r="R11" s="375">
        <v>7.5</v>
      </c>
      <c r="S11" s="50"/>
      <c r="T11" s="51">
        <v>7.5</v>
      </c>
      <c r="U11" s="51"/>
      <c r="V11" s="50"/>
      <c r="W11" s="51"/>
      <c r="X11" s="51"/>
      <c r="Y11" s="50"/>
      <c r="Z11" s="51"/>
      <c r="AA11" s="51"/>
      <c r="AB11" s="50"/>
      <c r="AC11" s="51"/>
      <c r="AD11" s="51"/>
      <c r="AE11" s="50"/>
      <c r="AF11" s="51"/>
      <c r="AG11" s="51"/>
      <c r="AH11" s="50"/>
      <c r="AI11" s="51"/>
      <c r="AJ11" s="51"/>
      <c r="AK11" s="50"/>
      <c r="AL11" s="51"/>
      <c r="AM11" s="51"/>
      <c r="AN11" s="52">
        <f t="shared" ref="AN11:AN33" si="0">SUM(D11:AM11)</f>
        <v>22.5</v>
      </c>
    </row>
    <row r="12" spans="2:63" ht="20.100000000000001" customHeight="1" x14ac:dyDescent="0.15">
      <c r="B12" s="585" t="s">
        <v>327</v>
      </c>
      <c r="C12" s="586"/>
      <c r="D12" s="50"/>
      <c r="E12" s="51"/>
      <c r="F12" s="51"/>
      <c r="G12" s="50"/>
      <c r="H12" s="51"/>
      <c r="I12" s="51"/>
      <c r="J12" s="50"/>
      <c r="K12" s="51"/>
      <c r="L12" s="51"/>
      <c r="M12" s="378"/>
      <c r="N12" s="375"/>
      <c r="O12" s="51"/>
      <c r="P12" s="378"/>
      <c r="Q12" s="380">
        <v>5.3924528301886792</v>
      </c>
      <c r="R12" s="375">
        <v>8.9874213836477992</v>
      </c>
      <c r="S12" s="50">
        <v>13.481132075471699</v>
      </c>
      <c r="T12" s="51">
        <v>13.481132075471699</v>
      </c>
      <c r="U12" s="51">
        <v>17.974842767295598</v>
      </c>
      <c r="V12" s="50">
        <v>17.974842767295598</v>
      </c>
      <c r="W12" s="51">
        <v>22.468553459119498</v>
      </c>
      <c r="X12" s="51">
        <v>22.468553459119498</v>
      </c>
      <c r="Y12" s="50">
        <v>22.468553459119498</v>
      </c>
      <c r="Z12" s="51">
        <v>22.468553459119498</v>
      </c>
      <c r="AA12" s="51">
        <v>22.468553459119498</v>
      </c>
      <c r="AB12" s="50">
        <v>22.468553459119498</v>
      </c>
      <c r="AC12" s="51">
        <v>22.468553459119498</v>
      </c>
      <c r="AD12" s="51">
        <v>13.481132075471699</v>
      </c>
      <c r="AE12" s="50">
        <v>13.481132075471699</v>
      </c>
      <c r="AF12" s="51">
        <v>8.9874213836477992</v>
      </c>
      <c r="AG12" s="51">
        <v>8.9874213836477992</v>
      </c>
      <c r="AH12" s="50">
        <v>3.59496855345912</v>
      </c>
      <c r="AI12" s="51">
        <v>1.79748427672956</v>
      </c>
      <c r="AJ12" s="51">
        <v>0.89874213836478001</v>
      </c>
      <c r="AK12" s="50"/>
      <c r="AL12" s="51"/>
      <c r="AM12" s="51"/>
      <c r="AN12" s="52">
        <f t="shared" si="0"/>
        <v>285.80000000000007</v>
      </c>
    </row>
    <row r="13" spans="2:63" ht="20.100000000000001" customHeight="1" x14ac:dyDescent="0.15">
      <c r="B13" s="585" t="s">
        <v>328</v>
      </c>
      <c r="C13" s="586"/>
      <c r="D13" s="50"/>
      <c r="E13" s="51"/>
      <c r="F13" s="51"/>
      <c r="G13" s="50"/>
      <c r="H13" s="51"/>
      <c r="I13" s="51"/>
      <c r="J13" s="50"/>
      <c r="K13" s="51"/>
      <c r="L13" s="51"/>
      <c r="M13" s="50"/>
      <c r="N13" s="51"/>
      <c r="O13" s="51"/>
      <c r="P13" s="50"/>
      <c r="Q13" s="51">
        <v>4.2037735849056608</v>
      </c>
      <c r="R13" s="51">
        <v>7.0062893081761013</v>
      </c>
      <c r="S13" s="50">
        <v>10.509433962264152</v>
      </c>
      <c r="T13" s="51">
        <v>10.509433962264152</v>
      </c>
      <c r="U13" s="51">
        <v>14.012578616352203</v>
      </c>
      <c r="V13" s="50">
        <v>14.012578616352203</v>
      </c>
      <c r="W13" s="51">
        <v>17.515723270440251</v>
      </c>
      <c r="X13" s="51">
        <v>17.515723270440251</v>
      </c>
      <c r="Y13" s="50">
        <v>17.515723270440251</v>
      </c>
      <c r="Z13" s="51">
        <v>17.515723270440251</v>
      </c>
      <c r="AA13" s="51">
        <v>17.515723270440251</v>
      </c>
      <c r="AB13" s="50">
        <v>17.515723270440251</v>
      </c>
      <c r="AC13" s="51">
        <v>17.515723270440251</v>
      </c>
      <c r="AD13" s="51">
        <v>10.509433962264152</v>
      </c>
      <c r="AE13" s="50">
        <v>10.509433962264152</v>
      </c>
      <c r="AF13" s="51">
        <v>7.0062893081761013</v>
      </c>
      <c r="AG13" s="51">
        <v>7.0062893081761013</v>
      </c>
      <c r="AH13" s="50">
        <v>2.8025157232704405</v>
      </c>
      <c r="AI13" s="51">
        <v>1.4012578616352203</v>
      </c>
      <c r="AJ13" s="51">
        <v>0.70062893081761013</v>
      </c>
      <c r="AK13" s="50"/>
      <c r="AL13" s="51"/>
      <c r="AM13" s="51"/>
      <c r="AN13" s="52">
        <f t="shared" si="0"/>
        <v>222.79999999999998</v>
      </c>
    </row>
    <row r="14" spans="2:63" ht="20.100000000000001" customHeight="1" x14ac:dyDescent="0.15">
      <c r="B14" s="585" t="s">
        <v>329</v>
      </c>
      <c r="C14" s="586"/>
      <c r="D14" s="50"/>
      <c r="E14" s="51"/>
      <c r="F14" s="51"/>
      <c r="G14" s="50"/>
      <c r="H14" s="51"/>
      <c r="I14" s="51"/>
      <c r="J14" s="50"/>
      <c r="K14" s="51"/>
      <c r="L14" s="51"/>
      <c r="M14" s="50"/>
      <c r="N14" s="51"/>
      <c r="O14" s="51"/>
      <c r="P14" s="50"/>
      <c r="Q14" s="51">
        <v>3.2773584905660376</v>
      </c>
      <c r="R14" s="51">
        <v>5.4622641509433958</v>
      </c>
      <c r="S14" s="50">
        <v>8.1933962264150946</v>
      </c>
      <c r="T14" s="51">
        <v>8.1933962264150946</v>
      </c>
      <c r="U14" s="51">
        <v>10.924528301886792</v>
      </c>
      <c r="V14" s="50">
        <v>10.924528301886792</v>
      </c>
      <c r="W14" s="51">
        <v>13.655660377358489</v>
      </c>
      <c r="X14" s="51">
        <v>13.655660377358489</v>
      </c>
      <c r="Y14" s="50">
        <v>13.655660377358489</v>
      </c>
      <c r="Z14" s="51">
        <v>13.655660377358489</v>
      </c>
      <c r="AA14" s="51">
        <v>13.655660377358489</v>
      </c>
      <c r="AB14" s="50">
        <v>13.655660377358489</v>
      </c>
      <c r="AC14" s="51">
        <v>13.655660377358489</v>
      </c>
      <c r="AD14" s="51">
        <v>8.1933962264150946</v>
      </c>
      <c r="AE14" s="50"/>
      <c r="AF14" s="51"/>
      <c r="AG14" s="51"/>
      <c r="AH14" s="50"/>
      <c r="AI14" s="51"/>
      <c r="AJ14" s="51"/>
      <c r="AK14" s="50"/>
      <c r="AL14" s="51"/>
      <c r="AM14" s="51"/>
      <c r="AN14" s="52">
        <f t="shared" si="0"/>
        <v>150.75849056603772</v>
      </c>
    </row>
    <row r="15" spans="2:63" ht="20.100000000000001" customHeight="1" x14ac:dyDescent="0.15">
      <c r="B15" s="585" t="s">
        <v>330</v>
      </c>
      <c r="C15" s="586"/>
      <c r="D15" s="50"/>
      <c r="E15" s="51"/>
      <c r="F15" s="51"/>
      <c r="G15" s="50"/>
      <c r="H15" s="51"/>
      <c r="I15" s="51"/>
      <c r="J15" s="50"/>
      <c r="K15" s="51"/>
      <c r="L15" s="51"/>
      <c r="M15" s="50"/>
      <c r="N15" s="51"/>
      <c r="O15" s="51"/>
      <c r="P15" s="50"/>
      <c r="Q15" s="51">
        <v>2.963855421686747</v>
      </c>
      <c r="R15" s="51">
        <v>1.4819277108433735</v>
      </c>
      <c r="S15" s="50">
        <v>1.4819277108433735</v>
      </c>
      <c r="T15" s="51">
        <v>1.4819277108433735</v>
      </c>
      <c r="U15" s="51">
        <v>1.9759036144578315</v>
      </c>
      <c r="V15" s="50">
        <v>1.9759036144578315</v>
      </c>
      <c r="W15" s="51">
        <v>2.4698795180722892</v>
      </c>
      <c r="X15" s="51">
        <v>2.4698795180722892</v>
      </c>
      <c r="Y15" s="50">
        <v>2.963855421686747</v>
      </c>
      <c r="Z15" s="51">
        <v>2.963855421686747</v>
      </c>
      <c r="AA15" s="51">
        <v>2.963855421686747</v>
      </c>
      <c r="AB15" s="50">
        <v>2.963855421686747</v>
      </c>
      <c r="AC15" s="51">
        <v>2.963855421686747</v>
      </c>
      <c r="AD15" s="51">
        <v>2.4698795180722892</v>
      </c>
      <c r="AE15" s="50">
        <v>2.4698795180722892</v>
      </c>
      <c r="AF15" s="51">
        <v>1.4819277108433735</v>
      </c>
      <c r="AG15" s="51">
        <v>1.4819277108433735</v>
      </c>
      <c r="AH15" s="50">
        <v>0.98795180722891573</v>
      </c>
      <c r="AI15" s="51">
        <v>0.49397590361445787</v>
      </c>
      <c r="AJ15" s="51">
        <v>0.49397590361445787</v>
      </c>
      <c r="AK15" s="50"/>
      <c r="AL15" s="51"/>
      <c r="AM15" s="51"/>
      <c r="AN15" s="52">
        <f t="shared" si="0"/>
        <v>41</v>
      </c>
    </row>
    <row r="16" spans="2:63" ht="20.100000000000001" customHeight="1" x14ac:dyDescent="0.15">
      <c r="B16" s="585" t="s">
        <v>331</v>
      </c>
      <c r="C16" s="586"/>
      <c r="D16" s="50"/>
      <c r="E16" s="51"/>
      <c r="F16" s="51"/>
      <c r="G16" s="50"/>
      <c r="H16" s="51"/>
      <c r="I16" s="51"/>
      <c r="J16" s="50"/>
      <c r="K16" s="51"/>
      <c r="L16" s="51"/>
      <c r="M16" s="50"/>
      <c r="N16" s="51"/>
      <c r="O16" s="51"/>
      <c r="P16" s="50"/>
      <c r="Q16" s="51"/>
      <c r="R16" s="51">
        <v>1.1000000000000001</v>
      </c>
      <c r="S16" s="50">
        <v>1.1000000000000001</v>
      </c>
      <c r="T16" s="51">
        <v>2.2000000000000002</v>
      </c>
      <c r="U16" s="51">
        <v>1.1000000000000001</v>
      </c>
      <c r="V16" s="50">
        <v>1.1000000000000001</v>
      </c>
      <c r="W16" s="51">
        <v>1.1000000000000001</v>
      </c>
      <c r="X16" s="51">
        <v>1.1000000000000001</v>
      </c>
      <c r="Y16" s="50">
        <v>1.1000000000000001</v>
      </c>
      <c r="Z16" s="51">
        <v>1.1000000000000001</v>
      </c>
      <c r="AA16" s="51">
        <v>1.1000000000000001</v>
      </c>
      <c r="AB16" s="50">
        <v>1.1000000000000001</v>
      </c>
      <c r="AC16" s="51">
        <v>1.1000000000000001</v>
      </c>
      <c r="AD16" s="51">
        <v>1.1000000000000001</v>
      </c>
      <c r="AE16" s="50"/>
      <c r="AF16" s="51"/>
      <c r="AG16" s="51"/>
      <c r="AH16" s="50"/>
      <c r="AI16" s="51"/>
      <c r="AJ16" s="51"/>
      <c r="AK16" s="50"/>
      <c r="AL16" s="51"/>
      <c r="AM16" s="51"/>
      <c r="AN16" s="52">
        <f t="shared" si="0"/>
        <v>15.399999999999997</v>
      </c>
    </row>
    <row r="17" spans="2:40" ht="20.100000000000001" customHeight="1" x14ac:dyDescent="0.15">
      <c r="B17" s="585" t="s">
        <v>332</v>
      </c>
      <c r="C17" s="586"/>
      <c r="D17" s="50"/>
      <c r="E17" s="51"/>
      <c r="F17" s="51"/>
      <c r="G17" s="50"/>
      <c r="H17" s="51"/>
      <c r="I17" s="51"/>
      <c r="J17" s="50"/>
      <c r="K17" s="51"/>
      <c r="L17" s="51"/>
      <c r="M17" s="50"/>
      <c r="N17" s="51"/>
      <c r="O17" s="51"/>
      <c r="P17" s="50"/>
      <c r="Q17" s="51"/>
      <c r="R17" s="51">
        <v>1</v>
      </c>
      <c r="S17" s="50">
        <v>1.5</v>
      </c>
      <c r="T17" s="51">
        <v>1.5</v>
      </c>
      <c r="U17" s="51">
        <v>1.5</v>
      </c>
      <c r="V17" s="50">
        <v>1.5</v>
      </c>
      <c r="W17" s="51">
        <v>1.5</v>
      </c>
      <c r="X17" s="51">
        <v>4</v>
      </c>
      <c r="Y17" s="50"/>
      <c r="Z17" s="51"/>
      <c r="AA17" s="51">
        <v>4</v>
      </c>
      <c r="AB17" s="50">
        <v>1.5</v>
      </c>
      <c r="AC17" s="51">
        <v>1.5</v>
      </c>
      <c r="AD17" s="51">
        <v>1.5</v>
      </c>
      <c r="AE17" s="50">
        <v>1.5</v>
      </c>
      <c r="AF17" s="51">
        <v>1.5</v>
      </c>
      <c r="AG17" s="51">
        <v>1.5</v>
      </c>
      <c r="AH17" s="50">
        <v>1.5</v>
      </c>
      <c r="AI17" s="51">
        <v>1</v>
      </c>
      <c r="AJ17" s="51">
        <v>0.5</v>
      </c>
      <c r="AK17" s="50"/>
      <c r="AL17" s="51"/>
      <c r="AM17" s="51"/>
      <c r="AN17" s="52">
        <f t="shared" si="0"/>
        <v>28.5</v>
      </c>
    </row>
    <row r="18" spans="2:40" ht="20.100000000000001" customHeight="1" x14ac:dyDescent="0.15">
      <c r="B18" s="585" t="s">
        <v>333</v>
      </c>
      <c r="C18" s="586"/>
      <c r="D18" s="50"/>
      <c r="E18" s="51"/>
      <c r="F18" s="51"/>
      <c r="G18" s="50"/>
      <c r="H18" s="51"/>
      <c r="I18" s="51"/>
      <c r="J18" s="50"/>
      <c r="K18" s="51"/>
      <c r="L18" s="51"/>
      <c r="M18" s="50"/>
      <c r="N18" s="51"/>
      <c r="O18" s="51"/>
      <c r="P18" s="50"/>
      <c r="Q18" s="51"/>
      <c r="R18" s="51"/>
      <c r="S18" s="50"/>
      <c r="T18" s="51"/>
      <c r="U18" s="51"/>
      <c r="V18" s="50">
        <v>6.8537085986937925</v>
      </c>
      <c r="W18" s="51">
        <v>31.043281451141148</v>
      </c>
      <c r="X18" s="51">
        <v>51.113751732070938</v>
      </c>
      <c r="Y18" s="50">
        <v>61.768732974572387</v>
      </c>
      <c r="Z18" s="51">
        <v>66.597166064025146</v>
      </c>
      <c r="AA18" s="51">
        <v>65.85890144902956</v>
      </c>
      <c r="AB18" s="50">
        <v>42.902032416344973</v>
      </c>
      <c r="AC18" s="51">
        <v>37.963761043051299</v>
      </c>
      <c r="AD18" s="51">
        <v>28.16845633821054</v>
      </c>
      <c r="AE18" s="50">
        <v>29.501539217775278</v>
      </c>
      <c r="AF18" s="51">
        <v>22.28070144138017</v>
      </c>
      <c r="AG18" s="51">
        <v>24.359171175216915</v>
      </c>
      <c r="AH18" s="50">
        <v>12.727219016971349</v>
      </c>
      <c r="AI18" s="51">
        <v>10.710735021837122</v>
      </c>
      <c r="AJ18" s="51">
        <v>7.2869410596793092</v>
      </c>
      <c r="AK18" s="50"/>
      <c r="AL18" s="51"/>
      <c r="AM18" s="51"/>
      <c r="AN18" s="52">
        <f>SUM(D18:AM18)</f>
        <v>499.13609899999994</v>
      </c>
    </row>
    <row r="19" spans="2:40" ht="20.100000000000001" customHeight="1" x14ac:dyDescent="0.15">
      <c r="B19" s="585" t="s">
        <v>334</v>
      </c>
      <c r="C19" s="586"/>
      <c r="D19" s="50"/>
      <c r="E19" s="51"/>
      <c r="F19" s="51"/>
      <c r="G19" s="50"/>
      <c r="H19" s="51"/>
      <c r="I19" s="51"/>
      <c r="J19" s="50"/>
      <c r="K19" s="51"/>
      <c r="L19" s="51"/>
      <c r="M19" s="50"/>
      <c r="N19" s="51"/>
      <c r="O19" s="51"/>
      <c r="P19" s="50"/>
      <c r="Q19" s="51"/>
      <c r="R19" s="51"/>
      <c r="S19" s="50"/>
      <c r="T19" s="51"/>
      <c r="U19" s="51"/>
      <c r="V19" s="50"/>
      <c r="W19" s="51"/>
      <c r="X19" s="51"/>
      <c r="Y19" s="50"/>
      <c r="Z19" s="51"/>
      <c r="AA19" s="51"/>
      <c r="AB19" s="50"/>
      <c r="AC19" s="51"/>
      <c r="AD19" s="51"/>
      <c r="AE19" s="50"/>
      <c r="AF19" s="51"/>
      <c r="AG19" s="51"/>
      <c r="AH19" s="50"/>
      <c r="AI19" s="51"/>
      <c r="AJ19" s="51"/>
      <c r="AK19" s="50">
        <v>24.733333333333334</v>
      </c>
      <c r="AL19" s="51">
        <v>12.366666666666667</v>
      </c>
      <c r="AM19" s="51"/>
      <c r="AN19" s="52">
        <f t="shared" si="0"/>
        <v>37.1</v>
      </c>
    </row>
    <row r="20" spans="2:40" ht="20.100000000000001" customHeight="1" x14ac:dyDescent="0.15">
      <c r="B20" s="590"/>
      <c r="C20" s="591"/>
      <c r="D20" s="50"/>
      <c r="E20" s="51"/>
      <c r="F20" s="51"/>
      <c r="G20" s="50"/>
      <c r="H20" s="51"/>
      <c r="I20" s="51"/>
      <c r="J20" s="50"/>
      <c r="K20" s="51"/>
      <c r="L20" s="51"/>
      <c r="M20" s="50"/>
      <c r="N20" s="51"/>
      <c r="O20" s="51"/>
      <c r="P20" s="50"/>
      <c r="Q20" s="51"/>
      <c r="R20" s="51"/>
      <c r="S20" s="50"/>
      <c r="T20" s="51"/>
      <c r="U20" s="51"/>
      <c r="V20" s="50"/>
      <c r="W20" s="51"/>
      <c r="X20" s="51"/>
      <c r="Y20" s="50"/>
      <c r="Z20" s="51"/>
      <c r="AA20" s="51"/>
      <c r="AB20" s="50"/>
      <c r="AC20" s="51"/>
      <c r="AD20" s="51"/>
      <c r="AE20" s="50"/>
      <c r="AF20" s="51"/>
      <c r="AG20" s="51"/>
      <c r="AH20" s="50"/>
      <c r="AI20" s="51"/>
      <c r="AJ20" s="51"/>
      <c r="AK20" s="50"/>
      <c r="AL20" s="51"/>
      <c r="AM20" s="51"/>
      <c r="AN20" s="52">
        <f t="shared" si="0"/>
        <v>0</v>
      </c>
    </row>
    <row r="21" spans="2:40" ht="20.100000000000001" customHeight="1" x14ac:dyDescent="0.15">
      <c r="B21" s="590"/>
      <c r="C21" s="591"/>
      <c r="D21" s="50"/>
      <c r="E21" s="51"/>
      <c r="F21" s="51"/>
      <c r="G21" s="50"/>
      <c r="H21" s="51"/>
      <c r="I21" s="51"/>
      <c r="J21" s="50"/>
      <c r="K21" s="51"/>
      <c r="L21" s="51"/>
      <c r="M21" s="50"/>
      <c r="N21" s="51"/>
      <c r="O21" s="51"/>
      <c r="P21" s="50"/>
      <c r="Q21" s="51"/>
      <c r="R21" s="51"/>
      <c r="S21" s="50"/>
      <c r="T21" s="51"/>
      <c r="U21" s="51"/>
      <c r="V21" s="50"/>
      <c r="W21" s="51"/>
      <c r="X21" s="51"/>
      <c r="Y21" s="50"/>
      <c r="Z21" s="51"/>
      <c r="AA21" s="51"/>
      <c r="AB21" s="50"/>
      <c r="AC21" s="51"/>
      <c r="AD21" s="51"/>
      <c r="AE21" s="50"/>
      <c r="AF21" s="51"/>
      <c r="AG21" s="51"/>
      <c r="AH21" s="50"/>
      <c r="AI21" s="51"/>
      <c r="AJ21" s="51"/>
      <c r="AK21" s="50"/>
      <c r="AL21" s="51"/>
      <c r="AM21" s="51"/>
      <c r="AN21" s="52">
        <f t="shared" si="0"/>
        <v>0</v>
      </c>
    </row>
    <row r="22" spans="2:40" ht="20.100000000000001" customHeight="1" x14ac:dyDescent="0.15">
      <c r="B22" s="590"/>
      <c r="C22" s="591"/>
      <c r="D22" s="50"/>
      <c r="E22" s="51"/>
      <c r="F22" s="51"/>
      <c r="G22" s="50"/>
      <c r="H22" s="51"/>
      <c r="I22" s="51"/>
      <c r="J22" s="50"/>
      <c r="K22" s="51"/>
      <c r="L22" s="51"/>
      <c r="M22" s="50"/>
      <c r="N22" s="51"/>
      <c r="O22" s="51"/>
      <c r="P22" s="50"/>
      <c r="Q22" s="51"/>
      <c r="R22" s="51"/>
      <c r="S22" s="50"/>
      <c r="T22" s="51"/>
      <c r="U22" s="51"/>
      <c r="V22" s="50"/>
      <c r="W22" s="51"/>
      <c r="X22" s="51"/>
      <c r="Y22" s="50"/>
      <c r="Z22" s="51"/>
      <c r="AA22" s="51"/>
      <c r="AB22" s="50"/>
      <c r="AC22" s="51"/>
      <c r="AD22" s="51"/>
      <c r="AE22" s="50"/>
      <c r="AF22" s="51"/>
      <c r="AG22" s="51"/>
      <c r="AH22" s="50"/>
      <c r="AI22" s="51"/>
      <c r="AJ22" s="51"/>
      <c r="AK22" s="50"/>
      <c r="AL22" s="51"/>
      <c r="AM22" s="51"/>
      <c r="AN22" s="52">
        <f t="shared" si="0"/>
        <v>0</v>
      </c>
    </row>
    <row r="23" spans="2:40" ht="20.100000000000001" customHeight="1" x14ac:dyDescent="0.15">
      <c r="B23" s="590"/>
      <c r="C23" s="591"/>
      <c r="D23" s="50"/>
      <c r="E23" s="51"/>
      <c r="F23" s="51"/>
      <c r="G23" s="50"/>
      <c r="H23" s="51"/>
      <c r="I23" s="51"/>
      <c r="J23" s="50"/>
      <c r="K23" s="51"/>
      <c r="L23" s="51"/>
      <c r="M23" s="50"/>
      <c r="N23" s="51"/>
      <c r="O23" s="51"/>
      <c r="P23" s="50"/>
      <c r="Q23" s="51"/>
      <c r="R23" s="51"/>
      <c r="S23" s="50"/>
      <c r="T23" s="51"/>
      <c r="U23" s="51"/>
      <c r="V23" s="50"/>
      <c r="W23" s="51"/>
      <c r="X23" s="51"/>
      <c r="Y23" s="50"/>
      <c r="Z23" s="51"/>
      <c r="AA23" s="51"/>
      <c r="AB23" s="50"/>
      <c r="AC23" s="51"/>
      <c r="AD23" s="51"/>
      <c r="AE23" s="50"/>
      <c r="AF23" s="51"/>
      <c r="AG23" s="51"/>
      <c r="AH23" s="50"/>
      <c r="AI23" s="51"/>
      <c r="AJ23" s="51"/>
      <c r="AK23" s="50"/>
      <c r="AL23" s="51"/>
      <c r="AM23" s="51"/>
      <c r="AN23" s="52">
        <f t="shared" si="0"/>
        <v>0</v>
      </c>
    </row>
    <row r="24" spans="2:40" ht="20.100000000000001" customHeight="1" x14ac:dyDescent="0.15">
      <c r="B24" s="590"/>
      <c r="C24" s="591"/>
      <c r="D24" s="50"/>
      <c r="E24" s="51"/>
      <c r="F24" s="51"/>
      <c r="G24" s="50"/>
      <c r="H24" s="51"/>
      <c r="I24" s="51"/>
      <c r="J24" s="50"/>
      <c r="K24" s="51"/>
      <c r="L24" s="51"/>
      <c r="M24" s="50"/>
      <c r="N24" s="51"/>
      <c r="O24" s="51"/>
      <c r="P24" s="50"/>
      <c r="Q24" s="51"/>
      <c r="R24" s="51"/>
      <c r="S24" s="50"/>
      <c r="T24" s="51"/>
      <c r="U24" s="51"/>
      <c r="V24" s="50"/>
      <c r="W24" s="51"/>
      <c r="X24" s="51"/>
      <c r="Y24" s="50"/>
      <c r="Z24" s="51"/>
      <c r="AA24" s="51"/>
      <c r="AB24" s="50"/>
      <c r="AC24" s="51"/>
      <c r="AD24" s="51"/>
      <c r="AE24" s="50"/>
      <c r="AF24" s="51"/>
      <c r="AG24" s="51"/>
      <c r="AH24" s="50"/>
      <c r="AI24" s="51"/>
      <c r="AJ24" s="51"/>
      <c r="AK24" s="50"/>
      <c r="AL24" s="51"/>
      <c r="AM24" s="51"/>
      <c r="AN24" s="52">
        <f t="shared" si="0"/>
        <v>0</v>
      </c>
    </row>
    <row r="25" spans="2:40" ht="20.100000000000001" customHeight="1" x14ac:dyDescent="0.15">
      <c r="B25" s="590"/>
      <c r="C25" s="591"/>
      <c r="D25" s="50"/>
      <c r="E25" s="51"/>
      <c r="F25" s="51"/>
      <c r="G25" s="50"/>
      <c r="H25" s="51"/>
      <c r="I25" s="51"/>
      <c r="J25" s="50"/>
      <c r="K25" s="51"/>
      <c r="L25" s="51"/>
      <c r="M25" s="50"/>
      <c r="N25" s="51"/>
      <c r="O25" s="51"/>
      <c r="P25" s="50"/>
      <c r="Q25" s="51"/>
      <c r="R25" s="51"/>
      <c r="S25" s="50"/>
      <c r="T25" s="51"/>
      <c r="U25" s="51"/>
      <c r="V25" s="50"/>
      <c r="W25" s="51"/>
      <c r="X25" s="51"/>
      <c r="Y25" s="50"/>
      <c r="Z25" s="51"/>
      <c r="AA25" s="51"/>
      <c r="AB25" s="50"/>
      <c r="AC25" s="51"/>
      <c r="AD25" s="51"/>
      <c r="AE25" s="50"/>
      <c r="AF25" s="51"/>
      <c r="AG25" s="51"/>
      <c r="AH25" s="50"/>
      <c r="AI25" s="51"/>
      <c r="AJ25" s="51"/>
      <c r="AK25" s="50"/>
      <c r="AL25" s="51"/>
      <c r="AM25" s="51"/>
      <c r="AN25" s="52">
        <f t="shared" si="0"/>
        <v>0</v>
      </c>
    </row>
    <row r="26" spans="2:40" ht="20.100000000000001" customHeight="1" x14ac:dyDescent="0.15">
      <c r="B26" s="590"/>
      <c r="C26" s="591"/>
      <c r="D26" s="50"/>
      <c r="E26" s="51"/>
      <c r="F26" s="51"/>
      <c r="G26" s="50"/>
      <c r="H26" s="51"/>
      <c r="I26" s="51"/>
      <c r="J26" s="50"/>
      <c r="K26" s="51"/>
      <c r="L26" s="51"/>
      <c r="M26" s="50"/>
      <c r="N26" s="51"/>
      <c r="O26" s="51"/>
      <c r="P26" s="50"/>
      <c r="Q26" s="51"/>
      <c r="R26" s="51"/>
      <c r="S26" s="50"/>
      <c r="T26" s="51"/>
      <c r="U26" s="51"/>
      <c r="V26" s="50"/>
      <c r="W26" s="51"/>
      <c r="X26" s="51"/>
      <c r="Y26" s="50"/>
      <c r="Z26" s="51"/>
      <c r="AA26" s="51"/>
      <c r="AB26" s="50"/>
      <c r="AC26" s="51"/>
      <c r="AD26" s="51"/>
      <c r="AE26" s="50"/>
      <c r="AF26" s="51"/>
      <c r="AG26" s="51"/>
      <c r="AH26" s="50"/>
      <c r="AI26" s="51"/>
      <c r="AJ26" s="51"/>
      <c r="AK26" s="50"/>
      <c r="AL26" s="51"/>
      <c r="AM26" s="51"/>
      <c r="AN26" s="52">
        <f t="shared" si="0"/>
        <v>0</v>
      </c>
    </row>
    <row r="27" spans="2:40" ht="20.100000000000001" customHeight="1" x14ac:dyDescent="0.15">
      <c r="B27" s="590"/>
      <c r="C27" s="591"/>
      <c r="D27" s="50"/>
      <c r="E27" s="51"/>
      <c r="F27" s="51"/>
      <c r="G27" s="50"/>
      <c r="H27" s="51"/>
      <c r="I27" s="51"/>
      <c r="J27" s="50"/>
      <c r="K27" s="51"/>
      <c r="L27" s="51"/>
      <c r="M27" s="50"/>
      <c r="N27" s="51"/>
      <c r="O27" s="51"/>
      <c r="P27" s="50"/>
      <c r="Q27" s="51"/>
      <c r="R27" s="51"/>
      <c r="S27" s="50"/>
      <c r="T27" s="51"/>
      <c r="U27" s="51"/>
      <c r="V27" s="50"/>
      <c r="W27" s="51"/>
      <c r="X27" s="51"/>
      <c r="Y27" s="50"/>
      <c r="Z27" s="51"/>
      <c r="AA27" s="51"/>
      <c r="AB27" s="50"/>
      <c r="AC27" s="51"/>
      <c r="AD27" s="51"/>
      <c r="AE27" s="50"/>
      <c r="AF27" s="51"/>
      <c r="AG27" s="51"/>
      <c r="AH27" s="50"/>
      <c r="AI27" s="51"/>
      <c r="AJ27" s="51"/>
      <c r="AK27" s="50"/>
      <c r="AL27" s="51"/>
      <c r="AM27" s="51"/>
      <c r="AN27" s="52">
        <f t="shared" si="0"/>
        <v>0</v>
      </c>
    </row>
    <row r="28" spans="2:40" ht="20.100000000000001" customHeight="1" x14ac:dyDescent="0.15">
      <c r="B28" s="590"/>
      <c r="C28" s="591"/>
      <c r="D28" s="50"/>
      <c r="E28" s="51"/>
      <c r="F28" s="51"/>
      <c r="G28" s="50"/>
      <c r="H28" s="51"/>
      <c r="I28" s="51"/>
      <c r="J28" s="50"/>
      <c r="K28" s="51"/>
      <c r="L28" s="51"/>
      <c r="M28" s="50"/>
      <c r="N28" s="51"/>
      <c r="O28" s="51"/>
      <c r="P28" s="50"/>
      <c r="Q28" s="51"/>
      <c r="R28" s="51"/>
      <c r="S28" s="50"/>
      <c r="T28" s="51"/>
      <c r="U28" s="51"/>
      <c r="V28" s="50"/>
      <c r="W28" s="51"/>
      <c r="X28" s="51"/>
      <c r="Y28" s="50"/>
      <c r="Z28" s="51"/>
      <c r="AA28" s="51"/>
      <c r="AB28" s="50"/>
      <c r="AC28" s="51"/>
      <c r="AD28" s="51"/>
      <c r="AE28" s="50"/>
      <c r="AF28" s="51"/>
      <c r="AG28" s="51"/>
      <c r="AH28" s="50"/>
      <c r="AI28" s="51"/>
      <c r="AJ28" s="51"/>
      <c r="AK28" s="50"/>
      <c r="AL28" s="51"/>
      <c r="AM28" s="51"/>
      <c r="AN28" s="52">
        <f t="shared" si="0"/>
        <v>0</v>
      </c>
    </row>
    <row r="29" spans="2:40" ht="20.100000000000001" customHeight="1" x14ac:dyDescent="0.15">
      <c r="B29" s="590"/>
      <c r="C29" s="591"/>
      <c r="D29" s="50"/>
      <c r="E29" s="51"/>
      <c r="F29" s="51"/>
      <c r="G29" s="50"/>
      <c r="H29" s="51"/>
      <c r="I29" s="51"/>
      <c r="J29" s="50"/>
      <c r="K29" s="51"/>
      <c r="L29" s="51"/>
      <c r="M29" s="50"/>
      <c r="N29" s="51"/>
      <c r="O29" s="51"/>
      <c r="P29" s="50"/>
      <c r="Q29" s="51"/>
      <c r="R29" s="51"/>
      <c r="S29" s="50"/>
      <c r="T29" s="51"/>
      <c r="U29" s="51"/>
      <c r="V29" s="50"/>
      <c r="W29" s="51"/>
      <c r="X29" s="51"/>
      <c r="Y29" s="50"/>
      <c r="Z29" s="51"/>
      <c r="AA29" s="51"/>
      <c r="AB29" s="50"/>
      <c r="AC29" s="51"/>
      <c r="AD29" s="51"/>
      <c r="AE29" s="50"/>
      <c r="AF29" s="51"/>
      <c r="AG29" s="51"/>
      <c r="AH29" s="50"/>
      <c r="AI29" s="51"/>
      <c r="AJ29" s="51"/>
      <c r="AK29" s="50"/>
      <c r="AL29" s="51"/>
      <c r="AM29" s="51"/>
      <c r="AN29" s="52">
        <f t="shared" si="0"/>
        <v>0</v>
      </c>
    </row>
    <row r="30" spans="2:40" ht="20.100000000000001" customHeight="1" x14ac:dyDescent="0.15">
      <c r="B30" s="590"/>
      <c r="C30" s="591"/>
      <c r="D30" s="50"/>
      <c r="E30" s="51"/>
      <c r="F30" s="51"/>
      <c r="G30" s="50"/>
      <c r="H30" s="51"/>
      <c r="I30" s="51"/>
      <c r="J30" s="50"/>
      <c r="K30" s="51"/>
      <c r="L30" s="51"/>
      <c r="M30" s="50"/>
      <c r="N30" s="51"/>
      <c r="O30" s="51"/>
      <c r="P30" s="50"/>
      <c r="Q30" s="51"/>
      <c r="R30" s="51"/>
      <c r="S30" s="50"/>
      <c r="T30" s="51"/>
      <c r="U30" s="51"/>
      <c r="V30" s="50"/>
      <c r="W30" s="51"/>
      <c r="X30" s="51"/>
      <c r="Y30" s="50"/>
      <c r="Z30" s="51"/>
      <c r="AA30" s="51"/>
      <c r="AB30" s="50"/>
      <c r="AC30" s="51"/>
      <c r="AD30" s="51"/>
      <c r="AE30" s="50"/>
      <c r="AF30" s="51"/>
      <c r="AG30" s="51"/>
      <c r="AH30" s="50"/>
      <c r="AI30" s="51"/>
      <c r="AJ30" s="51"/>
      <c r="AK30" s="50"/>
      <c r="AL30" s="51"/>
      <c r="AM30" s="51"/>
      <c r="AN30" s="52">
        <f t="shared" si="0"/>
        <v>0</v>
      </c>
    </row>
    <row r="31" spans="2:40" ht="20.100000000000001" customHeight="1" x14ac:dyDescent="0.15">
      <c r="B31" s="590"/>
      <c r="C31" s="591"/>
      <c r="D31" s="50"/>
      <c r="E31" s="51"/>
      <c r="F31" s="51"/>
      <c r="G31" s="50"/>
      <c r="H31" s="51"/>
      <c r="I31" s="51"/>
      <c r="J31" s="50"/>
      <c r="K31" s="51"/>
      <c r="L31" s="51"/>
      <c r="M31" s="50"/>
      <c r="N31" s="51"/>
      <c r="O31" s="51"/>
      <c r="P31" s="50"/>
      <c r="Q31" s="51"/>
      <c r="R31" s="51"/>
      <c r="S31" s="50"/>
      <c r="T31" s="51"/>
      <c r="U31" s="51"/>
      <c r="V31" s="50"/>
      <c r="W31" s="51"/>
      <c r="X31" s="51"/>
      <c r="Y31" s="50"/>
      <c r="Z31" s="51"/>
      <c r="AA31" s="51"/>
      <c r="AB31" s="50"/>
      <c r="AC31" s="51"/>
      <c r="AD31" s="51"/>
      <c r="AE31" s="50"/>
      <c r="AF31" s="51"/>
      <c r="AG31" s="51"/>
      <c r="AH31" s="50"/>
      <c r="AI31" s="51"/>
      <c r="AJ31" s="51"/>
      <c r="AK31" s="50"/>
      <c r="AL31" s="51"/>
      <c r="AM31" s="51"/>
      <c r="AN31" s="52">
        <f t="shared" si="0"/>
        <v>0</v>
      </c>
    </row>
    <row r="32" spans="2:40" ht="20.100000000000001" customHeight="1" x14ac:dyDescent="0.15">
      <c r="B32" s="590"/>
      <c r="C32" s="591"/>
      <c r="D32" s="50"/>
      <c r="E32" s="51"/>
      <c r="F32" s="51"/>
      <c r="G32" s="50"/>
      <c r="H32" s="51"/>
      <c r="I32" s="51"/>
      <c r="J32" s="50"/>
      <c r="K32" s="51"/>
      <c r="L32" s="51"/>
      <c r="M32" s="50"/>
      <c r="N32" s="51"/>
      <c r="O32" s="51"/>
      <c r="P32" s="50"/>
      <c r="Q32" s="51"/>
      <c r="R32" s="51"/>
      <c r="S32" s="50"/>
      <c r="T32" s="51"/>
      <c r="U32" s="51"/>
      <c r="V32" s="50"/>
      <c r="W32" s="51"/>
      <c r="X32" s="51"/>
      <c r="Y32" s="50"/>
      <c r="Z32" s="51"/>
      <c r="AA32" s="51"/>
      <c r="AB32" s="50"/>
      <c r="AC32" s="51"/>
      <c r="AD32" s="51"/>
      <c r="AE32" s="50"/>
      <c r="AF32" s="51"/>
      <c r="AG32" s="51"/>
      <c r="AH32" s="50"/>
      <c r="AI32" s="51"/>
      <c r="AJ32" s="51"/>
      <c r="AK32" s="50"/>
      <c r="AL32" s="51"/>
      <c r="AM32" s="51"/>
      <c r="AN32" s="52">
        <f t="shared" si="0"/>
        <v>0</v>
      </c>
    </row>
    <row r="33" spans="2:40" ht="20.100000000000001" customHeight="1" x14ac:dyDescent="0.15">
      <c r="B33" s="597" t="s">
        <v>101</v>
      </c>
      <c r="C33" s="598"/>
      <c r="D33" s="50">
        <f t="shared" ref="D33:AM33" si="1">SUM(D9:D32)</f>
        <v>0</v>
      </c>
      <c r="E33" s="53">
        <f t="shared" si="1"/>
        <v>0</v>
      </c>
      <c r="F33" s="54">
        <f t="shared" si="1"/>
        <v>0</v>
      </c>
      <c r="G33" s="50">
        <f t="shared" si="1"/>
        <v>0</v>
      </c>
      <c r="H33" s="53">
        <f t="shared" si="1"/>
        <v>0</v>
      </c>
      <c r="I33" s="54">
        <f t="shared" si="1"/>
        <v>0</v>
      </c>
      <c r="J33" s="50">
        <f t="shared" si="1"/>
        <v>0</v>
      </c>
      <c r="K33" s="53">
        <f t="shared" si="1"/>
        <v>0</v>
      </c>
      <c r="L33" s="54">
        <f t="shared" si="1"/>
        <v>0</v>
      </c>
      <c r="M33" s="50">
        <f t="shared" si="1"/>
        <v>13.866666666666664</v>
      </c>
      <c r="N33" s="53">
        <f t="shared" si="1"/>
        <v>15.166666666666664</v>
      </c>
      <c r="O33" s="54">
        <f t="shared" si="1"/>
        <v>3.7999999999999963</v>
      </c>
      <c r="P33" s="50">
        <f t="shared" si="1"/>
        <v>9.4833333333333307</v>
      </c>
      <c r="Q33" s="53">
        <f t="shared" si="1"/>
        <v>24.687440327347122</v>
      </c>
      <c r="R33" s="54">
        <f t="shared" si="1"/>
        <v>37.637902553610665</v>
      </c>
      <c r="S33" s="50">
        <f t="shared" si="1"/>
        <v>39.432556641660987</v>
      </c>
      <c r="T33" s="53">
        <f t="shared" si="1"/>
        <v>44.865889974994325</v>
      </c>
      <c r="U33" s="54">
        <f t="shared" si="1"/>
        <v>47.48785329999243</v>
      </c>
      <c r="V33" s="50">
        <f t="shared" si="1"/>
        <v>54.341561898686223</v>
      </c>
      <c r="W33" s="53">
        <f t="shared" si="1"/>
        <v>89.753098076131678</v>
      </c>
      <c r="X33" s="54">
        <f t="shared" si="1"/>
        <v>112.32356835706148</v>
      </c>
      <c r="Y33" s="50">
        <f t="shared" si="1"/>
        <v>119.47252550317737</v>
      </c>
      <c r="Z33" s="53">
        <f t="shared" si="1"/>
        <v>124.30095859263014</v>
      </c>
      <c r="AA33" s="54">
        <f t="shared" si="1"/>
        <v>127.56269397763455</v>
      </c>
      <c r="AB33" s="50">
        <f t="shared" si="1"/>
        <v>102.10582494494996</v>
      </c>
      <c r="AC33" s="53">
        <f t="shared" si="1"/>
        <v>97.167553571656285</v>
      </c>
      <c r="AD33" s="54">
        <f t="shared" si="1"/>
        <v>65.42229812043378</v>
      </c>
      <c r="AE33" s="50">
        <f t="shared" si="1"/>
        <v>57.461984773583424</v>
      </c>
      <c r="AF33" s="53">
        <f t="shared" si="1"/>
        <v>41.256339844047446</v>
      </c>
      <c r="AG33" s="54">
        <f t="shared" si="1"/>
        <v>43.334809577884187</v>
      </c>
      <c r="AH33" s="50">
        <f t="shared" si="1"/>
        <v>21.612655100929825</v>
      </c>
      <c r="AI33" s="53">
        <f t="shared" si="1"/>
        <v>15.403453063816361</v>
      </c>
      <c r="AJ33" s="54">
        <f t="shared" si="1"/>
        <v>9.8802880324761571</v>
      </c>
      <c r="AK33" s="50">
        <f t="shared" si="1"/>
        <v>24.733333333333334</v>
      </c>
      <c r="AL33" s="53">
        <f t="shared" si="1"/>
        <v>12.366666666666667</v>
      </c>
      <c r="AM33" s="54">
        <f t="shared" si="1"/>
        <v>0</v>
      </c>
      <c r="AN33" s="52">
        <f t="shared" si="0"/>
        <v>1354.9279228993712</v>
      </c>
    </row>
    <row r="34" spans="2:40" ht="20.100000000000001" customHeight="1" thickBot="1" x14ac:dyDescent="0.2">
      <c r="B34" s="595" t="s">
        <v>102</v>
      </c>
      <c r="C34" s="596"/>
      <c r="D34" s="296"/>
      <c r="E34" s="297">
        <f>SUM(D33:F33)</f>
        <v>0</v>
      </c>
      <c r="F34" s="297"/>
      <c r="G34" s="296"/>
      <c r="H34" s="297">
        <f>SUM(G33:I33)</f>
        <v>0</v>
      </c>
      <c r="I34" s="297"/>
      <c r="J34" s="296"/>
      <c r="K34" s="297">
        <f>SUM(J33:L33)</f>
        <v>0</v>
      </c>
      <c r="L34" s="297"/>
      <c r="M34" s="296"/>
      <c r="N34" s="297">
        <f>SUM(M33:O33)</f>
        <v>32.833333333333321</v>
      </c>
      <c r="O34" s="297"/>
      <c r="P34" s="296"/>
      <c r="Q34" s="297">
        <f>SUM(P33:R33)</f>
        <v>71.808676214291125</v>
      </c>
      <c r="R34" s="297"/>
      <c r="S34" s="296"/>
      <c r="T34" s="297">
        <f>SUM(S33:U33)</f>
        <v>131.78629991664775</v>
      </c>
      <c r="U34" s="297"/>
      <c r="V34" s="296"/>
      <c r="W34" s="297">
        <f>SUM(V33:X33)</f>
        <v>256.41822833187939</v>
      </c>
      <c r="X34" s="297"/>
      <c r="Y34" s="296"/>
      <c r="Z34" s="297">
        <f>SUM(Y33:AA33)</f>
        <v>371.33617807344206</v>
      </c>
      <c r="AA34" s="297"/>
      <c r="AB34" s="296"/>
      <c r="AC34" s="297">
        <f>SUM(AB33:AD33)</f>
        <v>264.69567663704004</v>
      </c>
      <c r="AD34" s="297"/>
      <c r="AE34" s="296"/>
      <c r="AF34" s="297">
        <f>SUM(AE33:AG33)</f>
        <v>142.05313419551504</v>
      </c>
      <c r="AG34" s="297"/>
      <c r="AH34" s="296"/>
      <c r="AI34" s="297">
        <f>SUM(AH33:AJ33)</f>
        <v>46.896396197222344</v>
      </c>
      <c r="AJ34" s="297"/>
      <c r="AK34" s="296"/>
      <c r="AL34" s="297">
        <f>SUM(AK33:AM33)</f>
        <v>37.1</v>
      </c>
      <c r="AM34" s="297"/>
      <c r="AN34" s="298">
        <f>SUM(AN9:AN32)</f>
        <v>1354.927922899371</v>
      </c>
    </row>
    <row r="35" spans="2:40" ht="9.9499999999999993" customHeight="1" x14ac:dyDescent="0.15"/>
    <row r="36" spans="2:40" ht="24.95" customHeight="1" x14ac:dyDescent="0.15">
      <c r="B36" s="1" t="s">
        <v>201</v>
      </c>
    </row>
    <row r="37" spans="2:40" ht="9.9499999999999993" customHeight="1" thickBot="1" x14ac:dyDescent="0.2"/>
    <row r="38" spans="2:40" ht="20.100000000000001" customHeight="1" thickBot="1" x14ac:dyDescent="0.2">
      <c r="B38" s="24" t="s">
        <v>198</v>
      </c>
      <c r="C38" s="400">
        <f>'４　経営収支'!G4</f>
        <v>55</v>
      </c>
      <c r="D38" s="24" t="s">
        <v>199</v>
      </c>
    </row>
    <row r="39" spans="2:40" ht="9.9499999999999993" customHeight="1" thickBot="1" x14ac:dyDescent="0.2"/>
    <row r="40" spans="2:40" ht="20.100000000000001" customHeight="1" x14ac:dyDescent="0.15">
      <c r="B40" s="587" t="s">
        <v>99</v>
      </c>
      <c r="C40" s="588"/>
      <c r="D40" s="574">
        <v>1</v>
      </c>
      <c r="E40" s="575"/>
      <c r="F40" s="576"/>
      <c r="G40" s="574">
        <v>2</v>
      </c>
      <c r="H40" s="575"/>
      <c r="I40" s="576"/>
      <c r="J40" s="574">
        <v>3</v>
      </c>
      <c r="K40" s="575"/>
      <c r="L40" s="576"/>
      <c r="M40" s="592">
        <v>4</v>
      </c>
      <c r="N40" s="593"/>
      <c r="O40" s="594"/>
      <c r="P40" s="592">
        <v>5</v>
      </c>
      <c r="Q40" s="593"/>
      <c r="R40" s="594"/>
      <c r="S40" s="592">
        <v>6</v>
      </c>
      <c r="T40" s="593"/>
      <c r="U40" s="594"/>
      <c r="V40" s="592">
        <v>7</v>
      </c>
      <c r="W40" s="593"/>
      <c r="X40" s="594"/>
      <c r="Y40" s="592">
        <v>8</v>
      </c>
      <c r="Z40" s="593"/>
      <c r="AA40" s="594"/>
      <c r="AB40" s="592">
        <v>9</v>
      </c>
      <c r="AC40" s="593"/>
      <c r="AD40" s="594"/>
      <c r="AE40" s="574">
        <v>10</v>
      </c>
      <c r="AF40" s="575"/>
      <c r="AG40" s="576"/>
      <c r="AH40" s="574">
        <v>11</v>
      </c>
      <c r="AI40" s="575"/>
      <c r="AJ40" s="576"/>
      <c r="AK40" s="574">
        <v>12</v>
      </c>
      <c r="AL40" s="575"/>
      <c r="AM40" s="576"/>
      <c r="AN40" s="577" t="s">
        <v>30</v>
      </c>
    </row>
    <row r="41" spans="2:40" ht="20.100000000000001" customHeight="1" x14ac:dyDescent="0.15">
      <c r="B41" s="583"/>
      <c r="C41" s="584"/>
      <c r="D41" s="46" t="s">
        <v>31</v>
      </c>
      <c r="E41" s="47" t="s">
        <v>32</v>
      </c>
      <c r="F41" s="48" t="s">
        <v>33</v>
      </c>
      <c r="G41" s="46" t="s">
        <v>31</v>
      </c>
      <c r="H41" s="48" t="s">
        <v>32</v>
      </c>
      <c r="I41" s="48" t="s">
        <v>33</v>
      </c>
      <c r="J41" s="46" t="s">
        <v>31</v>
      </c>
      <c r="K41" s="48" t="s">
        <v>32</v>
      </c>
      <c r="L41" s="48" t="s">
        <v>33</v>
      </c>
      <c r="M41" s="46" t="s">
        <v>31</v>
      </c>
      <c r="N41" s="48" t="s">
        <v>32</v>
      </c>
      <c r="O41" s="48" t="s">
        <v>33</v>
      </c>
      <c r="P41" s="46" t="s">
        <v>31</v>
      </c>
      <c r="Q41" s="48" t="s">
        <v>32</v>
      </c>
      <c r="R41" s="48" t="s">
        <v>33</v>
      </c>
      <c r="S41" s="46" t="s">
        <v>31</v>
      </c>
      <c r="T41" s="49" t="s">
        <v>32</v>
      </c>
      <c r="U41" s="49" t="s">
        <v>33</v>
      </c>
      <c r="V41" s="46" t="s">
        <v>31</v>
      </c>
      <c r="W41" s="48" t="s">
        <v>32</v>
      </c>
      <c r="X41" s="48" t="s">
        <v>33</v>
      </c>
      <c r="Y41" s="46" t="s">
        <v>31</v>
      </c>
      <c r="Z41" s="48" t="s">
        <v>32</v>
      </c>
      <c r="AA41" s="48" t="s">
        <v>33</v>
      </c>
      <c r="AB41" s="46" t="s">
        <v>31</v>
      </c>
      <c r="AC41" s="48" t="s">
        <v>32</v>
      </c>
      <c r="AD41" s="48" t="s">
        <v>33</v>
      </c>
      <c r="AE41" s="46" t="s">
        <v>31</v>
      </c>
      <c r="AF41" s="48" t="s">
        <v>32</v>
      </c>
      <c r="AG41" s="48" t="s">
        <v>33</v>
      </c>
      <c r="AH41" s="46" t="s">
        <v>31</v>
      </c>
      <c r="AI41" s="48" t="s">
        <v>32</v>
      </c>
      <c r="AJ41" s="48" t="s">
        <v>33</v>
      </c>
      <c r="AK41" s="46" t="s">
        <v>31</v>
      </c>
      <c r="AL41" s="48" t="s">
        <v>32</v>
      </c>
      <c r="AM41" s="48" t="s">
        <v>33</v>
      </c>
      <c r="AN41" s="578"/>
    </row>
    <row r="42" spans="2:40" ht="20.100000000000001" customHeight="1" x14ac:dyDescent="0.15">
      <c r="B42" s="583" t="s">
        <v>206</v>
      </c>
      <c r="C42" s="584"/>
      <c r="D42" s="50">
        <f>D33*$C$38/10</f>
        <v>0</v>
      </c>
      <c r="E42" s="53">
        <f t="shared" ref="E42:AM42" si="2">E33*$C$38/10</f>
        <v>0</v>
      </c>
      <c r="F42" s="54">
        <f t="shared" si="2"/>
        <v>0</v>
      </c>
      <c r="G42" s="50">
        <f t="shared" si="2"/>
        <v>0</v>
      </c>
      <c r="H42" s="53">
        <f t="shared" si="2"/>
        <v>0</v>
      </c>
      <c r="I42" s="54">
        <f t="shared" si="2"/>
        <v>0</v>
      </c>
      <c r="J42" s="50">
        <f t="shared" si="2"/>
        <v>0</v>
      </c>
      <c r="K42" s="53">
        <f t="shared" si="2"/>
        <v>0</v>
      </c>
      <c r="L42" s="54">
        <f t="shared" si="2"/>
        <v>0</v>
      </c>
      <c r="M42" s="50">
        <f t="shared" si="2"/>
        <v>76.266666666666652</v>
      </c>
      <c r="N42" s="53">
        <f>N33*$C$38/10</f>
        <v>83.416666666666657</v>
      </c>
      <c r="O42" s="54">
        <f t="shared" si="2"/>
        <v>20.899999999999981</v>
      </c>
      <c r="P42" s="50">
        <f t="shared" si="2"/>
        <v>52.158333333333317</v>
      </c>
      <c r="Q42" s="53">
        <f t="shared" si="2"/>
        <v>135.78092180040917</v>
      </c>
      <c r="R42" s="54">
        <f t="shared" si="2"/>
        <v>207.00846404485864</v>
      </c>
      <c r="S42" s="50">
        <f t="shared" si="2"/>
        <v>216.87906152913541</v>
      </c>
      <c r="T42" s="53">
        <f t="shared" si="2"/>
        <v>246.76239486246877</v>
      </c>
      <c r="U42" s="54">
        <f t="shared" si="2"/>
        <v>261.18319314995836</v>
      </c>
      <c r="V42" s="50">
        <f t="shared" si="2"/>
        <v>298.87859044277423</v>
      </c>
      <c r="W42" s="53">
        <f t="shared" si="2"/>
        <v>493.64203941872421</v>
      </c>
      <c r="X42" s="54">
        <f t="shared" si="2"/>
        <v>617.77962596383816</v>
      </c>
      <c r="Y42" s="50">
        <f t="shared" si="2"/>
        <v>657.09889026747555</v>
      </c>
      <c r="Z42" s="53">
        <f t="shared" si="2"/>
        <v>683.65527225946585</v>
      </c>
      <c r="AA42" s="54">
        <f t="shared" si="2"/>
        <v>701.59481687699008</v>
      </c>
      <c r="AB42" s="50">
        <f t="shared" si="2"/>
        <v>561.58203719722474</v>
      </c>
      <c r="AC42" s="53">
        <f t="shared" si="2"/>
        <v>534.42154464410964</v>
      </c>
      <c r="AD42" s="54">
        <f t="shared" si="2"/>
        <v>359.82263966238577</v>
      </c>
      <c r="AE42" s="50">
        <f t="shared" si="2"/>
        <v>316.0409162547088</v>
      </c>
      <c r="AF42" s="53">
        <f t="shared" si="2"/>
        <v>226.90986914226096</v>
      </c>
      <c r="AG42" s="54">
        <f t="shared" si="2"/>
        <v>238.34145267836303</v>
      </c>
      <c r="AH42" s="50">
        <f t="shared" si="2"/>
        <v>118.86960305511404</v>
      </c>
      <c r="AI42" s="53">
        <f t="shared" si="2"/>
        <v>84.71899185098998</v>
      </c>
      <c r="AJ42" s="54">
        <f t="shared" si="2"/>
        <v>54.341584178618859</v>
      </c>
      <c r="AK42" s="50">
        <f t="shared" si="2"/>
        <v>136.03333333333336</v>
      </c>
      <c r="AL42" s="53">
        <f t="shared" si="2"/>
        <v>68.01666666666668</v>
      </c>
      <c r="AM42" s="54">
        <f t="shared" si="2"/>
        <v>0</v>
      </c>
      <c r="AN42" s="52">
        <f t="shared" ref="AN42:AN46" si="3">SUM(D42:AM42)</f>
        <v>7452.1035759465403</v>
      </c>
    </row>
    <row r="43" spans="2:40" ht="20.100000000000001" customHeight="1" thickBot="1" x14ac:dyDescent="0.2">
      <c r="B43" s="579" t="s">
        <v>102</v>
      </c>
      <c r="C43" s="580"/>
      <c r="D43" s="211"/>
      <c r="E43" s="209">
        <f>SUM(D42:F42)</f>
        <v>0</v>
      </c>
      <c r="F43" s="209"/>
      <c r="G43" s="211"/>
      <c r="H43" s="209">
        <f>SUM(G42:I42)</f>
        <v>0</v>
      </c>
      <c r="I43" s="209"/>
      <c r="J43" s="211"/>
      <c r="K43" s="209">
        <f>SUM(J42:L42)</f>
        <v>0</v>
      </c>
      <c r="L43" s="209"/>
      <c r="M43" s="211"/>
      <c r="N43" s="209">
        <f>SUM(M42:O42)</f>
        <v>180.58333333333329</v>
      </c>
      <c r="O43" s="209"/>
      <c r="P43" s="211"/>
      <c r="Q43" s="209">
        <f>SUM(P42:R42)</f>
        <v>394.94771917860112</v>
      </c>
      <c r="R43" s="209"/>
      <c r="S43" s="211"/>
      <c r="T43" s="209">
        <f>SUM(S42:U42)</f>
        <v>724.82464954156251</v>
      </c>
      <c r="U43" s="209"/>
      <c r="V43" s="211"/>
      <c r="W43" s="209">
        <f>SUM(V42:X42)</f>
        <v>1410.3002558253365</v>
      </c>
      <c r="X43" s="209"/>
      <c r="Y43" s="211"/>
      <c r="Z43" s="209">
        <f>SUM(Y42:AA42)</f>
        <v>2042.3489794039315</v>
      </c>
      <c r="AA43" s="209"/>
      <c r="AB43" s="211"/>
      <c r="AC43" s="209">
        <f>SUM(AB42:AD42)</f>
        <v>1455.8262215037203</v>
      </c>
      <c r="AD43" s="209"/>
      <c r="AE43" s="211"/>
      <c r="AF43" s="209">
        <f>SUM(AE42:AG42)</f>
        <v>781.29223807533276</v>
      </c>
      <c r="AG43" s="209"/>
      <c r="AH43" s="211"/>
      <c r="AI43" s="209">
        <f>SUM(AH42:AJ42)</f>
        <v>257.93017908472291</v>
      </c>
      <c r="AJ43" s="209"/>
      <c r="AK43" s="211"/>
      <c r="AL43" s="209">
        <f>SUM(AK42:AM42)</f>
        <v>204.05000000000004</v>
      </c>
      <c r="AM43" s="209"/>
      <c r="AN43" s="212">
        <f t="shared" si="3"/>
        <v>7452.1035759465412</v>
      </c>
    </row>
    <row r="44" spans="2:40" ht="20.100000000000001" customHeight="1" thickTop="1" x14ac:dyDescent="0.15">
      <c r="B44" s="601" t="s">
        <v>204</v>
      </c>
      <c r="C44" s="299" t="s">
        <v>202</v>
      </c>
      <c r="D44" s="213"/>
      <c r="E44" s="214"/>
      <c r="F44" s="214"/>
      <c r="G44" s="213"/>
      <c r="H44" s="214"/>
      <c r="I44" s="214"/>
      <c r="J44" s="213"/>
      <c r="K44" s="214"/>
      <c r="L44" s="214"/>
      <c r="M44" s="213">
        <v>38.299999999999997</v>
      </c>
      <c r="N44" s="214">
        <v>42</v>
      </c>
      <c r="O44" s="214">
        <v>10.9</v>
      </c>
      <c r="P44" s="395">
        <v>26.1</v>
      </c>
      <c r="Q44" s="214">
        <v>68</v>
      </c>
      <c r="R44" s="214">
        <v>75</v>
      </c>
      <c r="S44" s="213">
        <v>75</v>
      </c>
      <c r="T44" s="214">
        <v>76.599999999999994</v>
      </c>
      <c r="U44" s="214">
        <v>75</v>
      </c>
      <c r="V44" s="213">
        <v>75</v>
      </c>
      <c r="W44" s="214">
        <v>76.7</v>
      </c>
      <c r="X44" s="214">
        <v>76.7</v>
      </c>
      <c r="Y44" s="213">
        <v>76.599999999999994</v>
      </c>
      <c r="Z44" s="214">
        <v>76.7</v>
      </c>
      <c r="AA44" s="214">
        <v>76.7</v>
      </c>
      <c r="AB44" s="213">
        <v>76.599999999999994</v>
      </c>
      <c r="AC44" s="214">
        <v>75</v>
      </c>
      <c r="AD44" s="214">
        <v>75</v>
      </c>
      <c r="AE44" s="213">
        <v>76.599999999999994</v>
      </c>
      <c r="AF44" s="214">
        <v>75</v>
      </c>
      <c r="AG44" s="214">
        <v>75</v>
      </c>
      <c r="AH44" s="213">
        <v>60</v>
      </c>
      <c r="AI44" s="214">
        <v>42.4</v>
      </c>
      <c r="AJ44" s="214">
        <v>27.2</v>
      </c>
      <c r="AK44" s="213">
        <v>68.034000000000006</v>
      </c>
      <c r="AL44" s="214">
        <v>34.023000000000003</v>
      </c>
      <c r="AM44" s="214"/>
      <c r="AN44" s="215">
        <f>SUM(D44:AM44)</f>
        <v>1630.1570000000002</v>
      </c>
    </row>
    <row r="45" spans="2:40" ht="20.100000000000001" customHeight="1" x14ac:dyDescent="0.15">
      <c r="B45" s="581"/>
      <c r="C45" s="210" t="s">
        <v>203</v>
      </c>
      <c r="D45" s="216"/>
      <c r="E45" s="51"/>
      <c r="F45" s="51"/>
      <c r="G45" s="216"/>
      <c r="H45" s="51"/>
      <c r="I45" s="51"/>
      <c r="J45" s="216"/>
      <c r="K45" s="51"/>
      <c r="L45" s="51"/>
      <c r="M45" s="216">
        <v>38</v>
      </c>
      <c r="N45" s="51">
        <v>41.417299999999997</v>
      </c>
      <c r="O45" s="51">
        <v>10</v>
      </c>
      <c r="P45" s="396">
        <v>26.1</v>
      </c>
      <c r="Q45" s="51">
        <v>67.8</v>
      </c>
      <c r="R45" s="51">
        <v>75</v>
      </c>
      <c r="S45" s="216">
        <v>75</v>
      </c>
      <c r="T45" s="51">
        <v>76.599999999999994</v>
      </c>
      <c r="U45" s="51">
        <v>75</v>
      </c>
      <c r="V45" s="216">
        <v>75</v>
      </c>
      <c r="W45" s="51">
        <v>76.7</v>
      </c>
      <c r="X45" s="51">
        <v>76.7</v>
      </c>
      <c r="Y45" s="216">
        <v>76.599999999999994</v>
      </c>
      <c r="Z45" s="51">
        <v>76.7</v>
      </c>
      <c r="AA45" s="51">
        <v>76.7</v>
      </c>
      <c r="AB45" s="216">
        <v>76.599999999999994</v>
      </c>
      <c r="AC45" s="51">
        <v>75</v>
      </c>
      <c r="AD45" s="51">
        <v>75</v>
      </c>
      <c r="AE45" s="216">
        <v>76.599999999999994</v>
      </c>
      <c r="AF45" s="51">
        <v>75</v>
      </c>
      <c r="AG45" s="51">
        <v>75</v>
      </c>
      <c r="AH45" s="216">
        <v>58.9</v>
      </c>
      <c r="AI45" s="51">
        <v>42.32</v>
      </c>
      <c r="AJ45" s="51">
        <v>27.141999999999999</v>
      </c>
      <c r="AK45" s="216">
        <v>68</v>
      </c>
      <c r="AL45" s="51">
        <v>34</v>
      </c>
      <c r="AM45" s="51"/>
      <c r="AN45" s="52">
        <f t="shared" si="3"/>
        <v>1626.8793000000001</v>
      </c>
    </row>
    <row r="46" spans="2:40" ht="20.100000000000001" customHeight="1" x14ac:dyDescent="0.15">
      <c r="B46" s="581"/>
      <c r="C46" s="210" t="s">
        <v>209</v>
      </c>
      <c r="D46" s="216"/>
      <c r="E46" s="51"/>
      <c r="F46" s="51"/>
      <c r="G46" s="216"/>
      <c r="H46" s="51"/>
      <c r="I46" s="51"/>
      <c r="J46" s="216"/>
      <c r="K46" s="51"/>
      <c r="L46" s="51"/>
      <c r="M46" s="216"/>
      <c r="N46" s="51">
        <v>0</v>
      </c>
      <c r="O46" s="51">
        <v>0</v>
      </c>
      <c r="P46" s="396"/>
      <c r="Q46" s="51"/>
      <c r="R46" s="51">
        <v>57.008499999999998</v>
      </c>
      <c r="S46" s="216">
        <v>66.900000000000006</v>
      </c>
      <c r="T46" s="51">
        <v>60.1</v>
      </c>
      <c r="U46" s="51">
        <v>63</v>
      </c>
      <c r="V46" s="216">
        <v>63</v>
      </c>
      <c r="W46" s="51">
        <v>63</v>
      </c>
      <c r="X46" s="51">
        <v>63</v>
      </c>
      <c r="Y46" s="216">
        <v>63</v>
      </c>
      <c r="Z46" s="51">
        <v>63</v>
      </c>
      <c r="AA46" s="51">
        <v>63</v>
      </c>
      <c r="AB46" s="216">
        <v>63</v>
      </c>
      <c r="AC46" s="51">
        <v>63</v>
      </c>
      <c r="AD46" s="51">
        <v>63</v>
      </c>
      <c r="AE46" s="216">
        <v>63</v>
      </c>
      <c r="AF46" s="51">
        <v>60</v>
      </c>
      <c r="AG46" s="51">
        <v>63</v>
      </c>
      <c r="AH46" s="216"/>
      <c r="AI46" s="51"/>
      <c r="AJ46" s="51"/>
      <c r="AK46" s="216">
        <v>0</v>
      </c>
      <c r="AL46" s="51"/>
      <c r="AM46" s="51"/>
      <c r="AN46" s="52">
        <f t="shared" si="3"/>
        <v>1000.0085</v>
      </c>
    </row>
    <row r="47" spans="2:40" ht="20.100000000000001" customHeight="1" x14ac:dyDescent="0.15">
      <c r="B47" s="581"/>
      <c r="C47" s="210"/>
      <c r="D47" s="216"/>
      <c r="E47" s="51"/>
      <c r="F47" s="51"/>
      <c r="G47" s="216"/>
      <c r="H47" s="51"/>
      <c r="I47" s="51"/>
      <c r="J47" s="216"/>
      <c r="K47" s="51"/>
      <c r="L47" s="51"/>
      <c r="M47" s="216"/>
      <c r="N47" s="51"/>
      <c r="O47" s="51"/>
      <c r="P47" s="216"/>
      <c r="Q47" s="51"/>
      <c r="R47" s="51"/>
      <c r="S47" s="216"/>
      <c r="T47" s="51"/>
      <c r="U47" s="51"/>
      <c r="V47" s="216"/>
      <c r="W47" s="51"/>
      <c r="X47" s="51"/>
      <c r="Y47" s="216"/>
      <c r="Z47" s="51"/>
      <c r="AA47" s="51"/>
      <c r="AB47" s="216"/>
      <c r="AC47" s="51"/>
      <c r="AD47" s="51"/>
      <c r="AE47" s="216"/>
      <c r="AF47" s="51"/>
      <c r="AG47" s="51"/>
      <c r="AH47" s="216"/>
      <c r="AI47" s="51"/>
      <c r="AJ47" s="51"/>
      <c r="AK47" s="216"/>
      <c r="AL47" s="51"/>
      <c r="AM47" s="51"/>
      <c r="AN47" s="52">
        <f t="shared" ref="AN47:AN50" si="4">SUM(D47:AM47)</f>
        <v>0</v>
      </c>
    </row>
    <row r="48" spans="2:40" ht="20.100000000000001" customHeight="1" thickBot="1" x14ac:dyDescent="0.2">
      <c r="B48" s="602"/>
      <c r="C48" s="300" t="s">
        <v>207</v>
      </c>
      <c r="D48" s="217">
        <f>SUM(D44:D47)</f>
        <v>0</v>
      </c>
      <c r="E48" s="218">
        <f t="shared" ref="E48:AM48" si="5">SUM(E44:E47)</f>
        <v>0</v>
      </c>
      <c r="F48" s="218">
        <f t="shared" si="5"/>
        <v>0</v>
      </c>
      <c r="G48" s="217">
        <f t="shared" si="5"/>
        <v>0</v>
      </c>
      <c r="H48" s="218">
        <f t="shared" si="5"/>
        <v>0</v>
      </c>
      <c r="I48" s="218">
        <f t="shared" si="5"/>
        <v>0</v>
      </c>
      <c r="J48" s="217">
        <f t="shared" si="5"/>
        <v>0</v>
      </c>
      <c r="K48" s="218">
        <f t="shared" si="5"/>
        <v>0</v>
      </c>
      <c r="L48" s="218">
        <f t="shared" si="5"/>
        <v>0</v>
      </c>
      <c r="M48" s="217">
        <f t="shared" si="5"/>
        <v>76.3</v>
      </c>
      <c r="N48" s="218">
        <f t="shared" si="5"/>
        <v>83.417299999999997</v>
      </c>
      <c r="O48" s="218">
        <f t="shared" si="5"/>
        <v>20.9</v>
      </c>
      <c r="P48" s="217">
        <f t="shared" si="5"/>
        <v>52.2</v>
      </c>
      <c r="Q48" s="218">
        <f t="shared" si="5"/>
        <v>135.80000000000001</v>
      </c>
      <c r="R48" s="218">
        <f t="shared" si="5"/>
        <v>207.0085</v>
      </c>
      <c r="S48" s="217">
        <f t="shared" si="5"/>
        <v>216.9</v>
      </c>
      <c r="T48" s="218">
        <f t="shared" si="5"/>
        <v>213.29999999999998</v>
      </c>
      <c r="U48" s="218">
        <f t="shared" si="5"/>
        <v>213</v>
      </c>
      <c r="V48" s="217">
        <f t="shared" si="5"/>
        <v>213</v>
      </c>
      <c r="W48" s="218">
        <f t="shared" si="5"/>
        <v>216.4</v>
      </c>
      <c r="X48" s="218">
        <f t="shared" si="5"/>
        <v>216.4</v>
      </c>
      <c r="Y48" s="217">
        <f t="shared" si="5"/>
        <v>216.2</v>
      </c>
      <c r="Z48" s="218">
        <f t="shared" si="5"/>
        <v>216.4</v>
      </c>
      <c r="AA48" s="218">
        <f t="shared" si="5"/>
        <v>216.4</v>
      </c>
      <c r="AB48" s="217">
        <f t="shared" si="5"/>
        <v>216.2</v>
      </c>
      <c r="AC48" s="218">
        <f t="shared" si="5"/>
        <v>213</v>
      </c>
      <c r="AD48" s="218">
        <f t="shared" si="5"/>
        <v>213</v>
      </c>
      <c r="AE48" s="217">
        <f t="shared" si="5"/>
        <v>216.2</v>
      </c>
      <c r="AF48" s="218">
        <f t="shared" si="5"/>
        <v>210</v>
      </c>
      <c r="AG48" s="218">
        <f t="shared" si="5"/>
        <v>213</v>
      </c>
      <c r="AH48" s="217">
        <f t="shared" si="5"/>
        <v>118.9</v>
      </c>
      <c r="AI48" s="218">
        <f t="shared" si="5"/>
        <v>84.72</v>
      </c>
      <c r="AJ48" s="218">
        <f t="shared" si="5"/>
        <v>54.341999999999999</v>
      </c>
      <c r="AK48" s="217">
        <f t="shared" si="5"/>
        <v>136.03399999999999</v>
      </c>
      <c r="AL48" s="218">
        <f t="shared" si="5"/>
        <v>68.022999999999996</v>
      </c>
      <c r="AM48" s="218">
        <f t="shared" si="5"/>
        <v>0</v>
      </c>
      <c r="AN48" s="219">
        <f t="shared" si="4"/>
        <v>4257.0447999999997</v>
      </c>
    </row>
    <row r="49" spans="2:40" ht="20.100000000000001" customHeight="1" thickTop="1" x14ac:dyDescent="0.15">
      <c r="B49" s="599" t="s">
        <v>208</v>
      </c>
      <c r="C49" s="600"/>
      <c r="D49" s="223">
        <f>D48-D42</f>
        <v>0</v>
      </c>
      <c r="E49" s="224">
        <f t="shared" ref="E49:AM49" si="6">E48-E42</f>
        <v>0</v>
      </c>
      <c r="F49" s="224">
        <f t="shared" si="6"/>
        <v>0</v>
      </c>
      <c r="G49" s="223">
        <f t="shared" si="6"/>
        <v>0</v>
      </c>
      <c r="H49" s="224">
        <f t="shared" si="6"/>
        <v>0</v>
      </c>
      <c r="I49" s="224">
        <f t="shared" si="6"/>
        <v>0</v>
      </c>
      <c r="J49" s="223">
        <f t="shared" si="6"/>
        <v>0</v>
      </c>
      <c r="K49" s="224">
        <f t="shared" si="6"/>
        <v>0</v>
      </c>
      <c r="L49" s="224">
        <f t="shared" si="6"/>
        <v>0</v>
      </c>
      <c r="M49" s="223">
        <f t="shared" si="6"/>
        <v>3.3333333333345649E-2</v>
      </c>
      <c r="N49" s="224">
        <f>N48-N42</f>
        <v>6.3333333334014696E-4</v>
      </c>
      <c r="O49" s="224">
        <f t="shared" si="6"/>
        <v>0</v>
      </c>
      <c r="P49" s="223">
        <f t="shared" si="6"/>
        <v>4.1666666666685614E-2</v>
      </c>
      <c r="Q49" s="224">
        <f>Q48-Q42</f>
        <v>1.9078199590836675E-2</v>
      </c>
      <c r="R49" s="224">
        <f t="shared" si="6"/>
        <v>3.5955141356680542E-5</v>
      </c>
      <c r="S49" s="223">
        <f t="shared" si="6"/>
        <v>2.0938470864592773E-2</v>
      </c>
      <c r="T49" s="224">
        <f t="shared" si="6"/>
        <v>-33.462394862468784</v>
      </c>
      <c r="U49" s="224">
        <f t="shared" si="6"/>
        <v>-48.183193149958356</v>
      </c>
      <c r="V49" s="223">
        <f t="shared" si="6"/>
        <v>-85.878590442774225</v>
      </c>
      <c r="W49" s="224">
        <f t="shared" si="6"/>
        <v>-277.24203941872418</v>
      </c>
      <c r="X49" s="224">
        <f>X48-X42</f>
        <v>-401.37962596383818</v>
      </c>
      <c r="Y49" s="223">
        <f t="shared" si="6"/>
        <v>-440.89889026747556</v>
      </c>
      <c r="Z49" s="224">
        <f t="shared" si="6"/>
        <v>-467.25527225946587</v>
      </c>
      <c r="AA49" s="224">
        <f t="shared" si="6"/>
        <v>-485.1948168769901</v>
      </c>
      <c r="AB49" s="223">
        <f t="shared" si="6"/>
        <v>-345.38203719722475</v>
      </c>
      <c r="AC49" s="224">
        <f t="shared" si="6"/>
        <v>-321.42154464410964</v>
      </c>
      <c r="AD49" s="224">
        <f t="shared" si="6"/>
        <v>-146.82263966238577</v>
      </c>
      <c r="AE49" s="223">
        <f t="shared" si="6"/>
        <v>-99.840916254708816</v>
      </c>
      <c r="AF49" s="224">
        <f t="shared" si="6"/>
        <v>-16.909869142260959</v>
      </c>
      <c r="AG49" s="224">
        <f t="shared" si="6"/>
        <v>-25.341452678363027</v>
      </c>
      <c r="AH49" s="223">
        <f t="shared" si="6"/>
        <v>3.0396944885964672E-2</v>
      </c>
      <c r="AI49" s="224">
        <f t="shared" si="6"/>
        <v>1.0081490100191104E-3</v>
      </c>
      <c r="AJ49" s="224">
        <f t="shared" si="6"/>
        <v>4.1582138113938072E-4</v>
      </c>
      <c r="AK49" s="223">
        <f t="shared" si="6"/>
        <v>6.6666666663195429E-4</v>
      </c>
      <c r="AL49" s="224">
        <f t="shared" si="6"/>
        <v>6.3333333333162045E-3</v>
      </c>
      <c r="AM49" s="224">
        <f t="shared" si="6"/>
        <v>0</v>
      </c>
      <c r="AN49" s="215">
        <f t="shared" si="4"/>
        <v>-3195.0587759465407</v>
      </c>
    </row>
    <row r="50" spans="2:40" ht="20.100000000000001" customHeight="1" thickBot="1" x14ac:dyDescent="0.2">
      <c r="B50" s="595" t="s">
        <v>205</v>
      </c>
      <c r="C50" s="596"/>
      <c r="D50" s="220"/>
      <c r="E50" s="221"/>
      <c r="F50" s="221"/>
      <c r="G50" s="220"/>
      <c r="H50" s="221"/>
      <c r="I50" s="221"/>
      <c r="J50" s="220">
        <f>IF(J49&lt;0,ABS(J49),0)</f>
        <v>0</v>
      </c>
      <c r="K50" s="273">
        <f t="shared" ref="K50:AM50" si="7">IF(K49&lt;0,ABS(K49),0)</f>
        <v>0</v>
      </c>
      <c r="L50" s="272">
        <f t="shared" si="7"/>
        <v>0</v>
      </c>
      <c r="M50" s="220">
        <f t="shared" si="7"/>
        <v>0</v>
      </c>
      <c r="N50" s="273">
        <f t="shared" si="7"/>
        <v>0</v>
      </c>
      <c r="O50" s="272">
        <f t="shared" si="7"/>
        <v>0</v>
      </c>
      <c r="P50" s="220">
        <f t="shared" si="7"/>
        <v>0</v>
      </c>
      <c r="Q50" s="273">
        <f t="shared" si="7"/>
        <v>0</v>
      </c>
      <c r="R50" s="272">
        <f t="shared" si="7"/>
        <v>0</v>
      </c>
      <c r="S50" s="220">
        <f t="shared" si="7"/>
        <v>0</v>
      </c>
      <c r="T50" s="273">
        <f t="shared" si="7"/>
        <v>33.462394862468784</v>
      </c>
      <c r="U50" s="272">
        <f t="shared" si="7"/>
        <v>48.183193149958356</v>
      </c>
      <c r="V50" s="220">
        <f t="shared" si="7"/>
        <v>85.878590442774225</v>
      </c>
      <c r="W50" s="273">
        <f t="shared" si="7"/>
        <v>277.24203941872418</v>
      </c>
      <c r="X50" s="272">
        <f>IF(X49&lt;0,ABS(X49),0)</f>
        <v>401.37962596383818</v>
      </c>
      <c r="Y50" s="220">
        <f t="shared" si="7"/>
        <v>440.89889026747556</v>
      </c>
      <c r="Z50" s="273">
        <f t="shared" si="7"/>
        <v>467.25527225946587</v>
      </c>
      <c r="AA50" s="272">
        <f t="shared" si="7"/>
        <v>485.1948168769901</v>
      </c>
      <c r="AB50" s="220">
        <f t="shared" si="7"/>
        <v>345.38203719722475</v>
      </c>
      <c r="AC50" s="273">
        <f t="shared" si="7"/>
        <v>321.42154464410964</v>
      </c>
      <c r="AD50" s="272">
        <f t="shared" si="7"/>
        <v>146.82263966238577</v>
      </c>
      <c r="AE50" s="220">
        <f t="shared" si="7"/>
        <v>99.840916254708816</v>
      </c>
      <c r="AF50" s="273">
        <f t="shared" si="7"/>
        <v>16.909869142260959</v>
      </c>
      <c r="AG50" s="272">
        <f t="shared" si="7"/>
        <v>25.341452678363027</v>
      </c>
      <c r="AH50" s="220">
        <f t="shared" si="7"/>
        <v>0</v>
      </c>
      <c r="AI50" s="273">
        <f t="shared" si="7"/>
        <v>0</v>
      </c>
      <c r="AJ50" s="272">
        <f t="shared" si="7"/>
        <v>0</v>
      </c>
      <c r="AK50" s="220">
        <f t="shared" si="7"/>
        <v>0</v>
      </c>
      <c r="AL50" s="273">
        <f t="shared" si="7"/>
        <v>0</v>
      </c>
      <c r="AM50" s="272">
        <f t="shared" si="7"/>
        <v>0</v>
      </c>
      <c r="AN50" s="222">
        <f t="shared" si="4"/>
        <v>3195.2132828207477</v>
      </c>
    </row>
    <row r="58" spans="2:40" x14ac:dyDescent="0.15"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40" x14ac:dyDescent="0.15">
      <c r="L59" s="1"/>
      <c r="M59" s="209"/>
      <c r="N59" s="209"/>
      <c r="O59" s="209"/>
      <c r="P59" s="209"/>
      <c r="Q59" s="1"/>
      <c r="R59" s="1"/>
      <c r="S59" s="1"/>
      <c r="T59" s="1"/>
      <c r="U59" s="1"/>
      <c r="V59" s="1"/>
      <c r="W59" s="1"/>
    </row>
    <row r="60" spans="2:40" x14ac:dyDescent="0.15">
      <c r="L60" s="1"/>
      <c r="M60" s="1"/>
      <c r="N60" s="1"/>
      <c r="O60" s="209"/>
      <c r="P60" s="209"/>
      <c r="Q60" s="209"/>
      <c r="R60" s="209"/>
      <c r="S60" s="1"/>
      <c r="T60" s="1"/>
      <c r="U60" s="1"/>
      <c r="V60" s="1"/>
      <c r="W60" s="1"/>
    </row>
    <row r="61" spans="2:40" x14ac:dyDescent="0.15">
      <c r="L61" s="1"/>
      <c r="M61" s="1"/>
      <c r="N61" s="1"/>
      <c r="O61" s="1"/>
      <c r="P61" s="209"/>
      <c r="Q61" s="209"/>
      <c r="R61" s="209"/>
      <c r="S61" s="209"/>
      <c r="T61" s="271"/>
      <c r="U61" s="271"/>
      <c r="V61" s="271"/>
      <c r="W61" s="271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2:40" x14ac:dyDescent="0.15"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40" x14ac:dyDescent="0.15"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40" x14ac:dyDescent="0.15">
      <c r="N64" s="1"/>
      <c r="O64" s="1"/>
      <c r="P64" s="1"/>
    </row>
    <row r="65" spans="13:19" x14ac:dyDescent="0.15">
      <c r="N65" s="1"/>
      <c r="O65" s="1"/>
      <c r="P65" s="1"/>
    </row>
    <row r="66" spans="13:19" x14ac:dyDescent="0.15">
      <c r="M66" s="25"/>
      <c r="N66" s="25"/>
      <c r="O66" s="25"/>
      <c r="P66" s="25"/>
      <c r="Q66" s="25"/>
      <c r="R66" s="25"/>
      <c r="S66" s="25"/>
    </row>
    <row r="67" spans="13:19" x14ac:dyDescent="0.15">
      <c r="M67" s="25"/>
      <c r="N67" s="25"/>
      <c r="O67" s="25"/>
      <c r="P67" s="25"/>
      <c r="Q67" s="25"/>
      <c r="R67" s="25"/>
      <c r="S67" s="25"/>
    </row>
    <row r="68" spans="13:19" x14ac:dyDescent="0.15">
      <c r="M68" s="25"/>
      <c r="N68" s="25"/>
      <c r="O68" s="25"/>
      <c r="P68" s="25"/>
      <c r="Q68" s="25"/>
      <c r="R68" s="25"/>
      <c r="S68" s="25"/>
    </row>
    <row r="69" spans="13:19" x14ac:dyDescent="0.15">
      <c r="M69" s="25"/>
      <c r="N69" s="25"/>
      <c r="O69" s="25"/>
      <c r="P69" s="25"/>
      <c r="Q69" s="25"/>
      <c r="R69" s="25"/>
      <c r="S69" s="25"/>
    </row>
  </sheetData>
  <mergeCells count="61">
    <mergeCell ref="B49:C49"/>
    <mergeCell ref="B50:C50"/>
    <mergeCell ref="AK40:AM40"/>
    <mergeCell ref="AN40:AN41"/>
    <mergeCell ref="B42:C42"/>
    <mergeCell ref="B43:C43"/>
    <mergeCell ref="B44:B48"/>
    <mergeCell ref="V40:X40"/>
    <mergeCell ref="Y40:AA40"/>
    <mergeCell ref="AB40:AD40"/>
    <mergeCell ref="AE40:AG40"/>
    <mergeCell ref="AH40:AJ40"/>
    <mergeCell ref="G40:I40"/>
    <mergeCell ref="J40:L40"/>
    <mergeCell ref="M40:O40"/>
    <mergeCell ref="P40:R40"/>
    <mergeCell ref="S40:U40"/>
    <mergeCell ref="B34:C34"/>
    <mergeCell ref="B40:C41"/>
    <mergeCell ref="D40:F40"/>
    <mergeCell ref="B31:C31"/>
    <mergeCell ref="B32:C32"/>
    <mergeCell ref="B33:C33"/>
    <mergeCell ref="B27:C27"/>
    <mergeCell ref="B28:C28"/>
    <mergeCell ref="B29:C29"/>
    <mergeCell ref="B30:C30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6:C8"/>
    <mergeCell ref="B9:C9"/>
    <mergeCell ref="B10:C10"/>
    <mergeCell ref="B11:C11"/>
    <mergeCell ref="P4:R4"/>
    <mergeCell ref="B4:C5"/>
    <mergeCell ref="D4:F4"/>
    <mergeCell ref="G4:I4"/>
    <mergeCell ref="J4:L4"/>
    <mergeCell ref="M4:O4"/>
    <mergeCell ref="P6:Q6"/>
    <mergeCell ref="AK4:AM4"/>
    <mergeCell ref="AN4:AN5"/>
    <mergeCell ref="S4:U4"/>
    <mergeCell ref="V4:X4"/>
    <mergeCell ref="Y4:AA4"/>
    <mergeCell ref="AB4:AD4"/>
    <mergeCell ref="AE4:AG4"/>
    <mergeCell ref="AH4:AJ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75" zoomScaleNormal="75" zoomScaleSheetLayoutView="80" workbookViewId="0"/>
  </sheetViews>
  <sheetFormatPr defaultRowHeight="13.5" x14ac:dyDescent="0.15"/>
  <cols>
    <col min="1" max="1" width="1.625" style="24" customWidth="1"/>
    <col min="2" max="2" width="5" style="24" customWidth="1"/>
    <col min="3" max="3" width="22.5" style="24" bestFit="1" customWidth="1"/>
    <col min="4" max="4" width="30" style="24" bestFit="1" customWidth="1"/>
    <col min="5" max="6" width="6" style="24" bestFit="1" customWidth="1"/>
    <col min="7" max="7" width="17.625" style="24" customWidth="1"/>
    <col min="8" max="8" width="10.625" style="24" customWidth="1"/>
    <col min="9" max="9" width="17.625" style="24" customWidth="1"/>
    <col min="10" max="10" width="10.625" style="24" customWidth="1"/>
    <col min="11" max="11" width="15.125" style="25" bestFit="1" customWidth="1"/>
    <col min="12" max="12" width="17.625" style="24" customWidth="1"/>
    <col min="13" max="13" width="10.625" style="24" customWidth="1"/>
    <col min="14" max="14" width="17.625" style="24" customWidth="1"/>
    <col min="15" max="15" width="10.625" style="24" customWidth="1"/>
    <col min="16" max="16" width="19.75" style="24" bestFit="1" customWidth="1"/>
    <col min="17" max="16384" width="9" style="24"/>
  </cols>
  <sheetData>
    <row r="1" spans="2:16" ht="9.9499999999999993" customHeight="1" x14ac:dyDescent="0.15"/>
    <row r="2" spans="2:16" ht="24.95" customHeight="1" thickBot="1" x14ac:dyDescent="0.2">
      <c r="B2" s="1" t="s">
        <v>220</v>
      </c>
      <c r="C2" s="1"/>
      <c r="D2" s="1"/>
      <c r="E2" s="26"/>
      <c r="F2" s="608"/>
      <c r="G2" s="609"/>
      <c r="H2" s="226" t="s">
        <v>196</v>
      </c>
      <c r="I2" s="208" t="s">
        <v>263</v>
      </c>
      <c r="J2" s="208"/>
      <c r="K2" s="226" t="s">
        <v>197</v>
      </c>
      <c r="L2" s="208" t="s">
        <v>254</v>
      </c>
      <c r="M2" s="27"/>
      <c r="P2" s="275"/>
    </row>
    <row r="3" spans="2:16" ht="20.100000000000001" customHeight="1" x14ac:dyDescent="0.15">
      <c r="B3" s="610" t="s">
        <v>72</v>
      </c>
      <c r="C3" s="603" t="s">
        <v>34</v>
      </c>
      <c r="D3" s="603" t="s">
        <v>103</v>
      </c>
      <c r="E3" s="612" t="s">
        <v>35</v>
      </c>
      <c r="F3" s="613"/>
      <c r="G3" s="276" t="s">
        <v>36</v>
      </c>
      <c r="H3" s="276" t="s">
        <v>105</v>
      </c>
      <c r="I3" s="276" t="s">
        <v>104</v>
      </c>
      <c r="J3" s="603" t="s">
        <v>78</v>
      </c>
      <c r="K3" s="28" t="s">
        <v>221</v>
      </c>
      <c r="L3" s="276" t="s">
        <v>37</v>
      </c>
      <c r="M3" s="276" t="s">
        <v>106</v>
      </c>
      <c r="N3" s="276" t="s">
        <v>38</v>
      </c>
      <c r="O3" s="276" t="s">
        <v>39</v>
      </c>
      <c r="P3" s="252" t="s">
        <v>40</v>
      </c>
    </row>
    <row r="4" spans="2:16" ht="20.100000000000001" customHeight="1" x14ac:dyDescent="0.15">
      <c r="B4" s="611"/>
      <c r="C4" s="604"/>
      <c r="D4" s="604"/>
      <c r="E4" s="2" t="s">
        <v>79</v>
      </c>
      <c r="F4" s="2" t="s">
        <v>7</v>
      </c>
      <c r="G4" s="3" t="s">
        <v>222</v>
      </c>
      <c r="H4" s="3" t="s">
        <v>223</v>
      </c>
      <c r="I4" s="3" t="s">
        <v>108</v>
      </c>
      <c r="J4" s="604"/>
      <c r="K4" s="4" t="s">
        <v>224</v>
      </c>
      <c r="L4" s="3" t="s">
        <v>431</v>
      </c>
      <c r="M4" s="3" t="s">
        <v>225</v>
      </c>
      <c r="N4" s="3" t="s">
        <v>432</v>
      </c>
      <c r="O4" s="3" t="s">
        <v>226</v>
      </c>
      <c r="P4" s="253" t="s">
        <v>433</v>
      </c>
    </row>
    <row r="5" spans="2:16" ht="20.100000000000001" customHeight="1" x14ac:dyDescent="0.15">
      <c r="B5" s="605" t="s">
        <v>151</v>
      </c>
      <c r="C5" s="227" t="s">
        <v>214</v>
      </c>
      <c r="D5" s="227" t="s">
        <v>215</v>
      </c>
      <c r="E5" s="227">
        <v>30</v>
      </c>
      <c r="F5" s="29" t="s">
        <v>216</v>
      </c>
      <c r="G5" s="227">
        <f>43200*E5</f>
        <v>1296000</v>
      </c>
      <c r="H5" s="228">
        <v>0</v>
      </c>
      <c r="I5" s="227">
        <f>G5*(1-H5)</f>
        <v>1296000</v>
      </c>
      <c r="J5" s="227" t="s">
        <v>426</v>
      </c>
      <c r="K5" s="229">
        <f>10/'４　経営収支'!G4</f>
        <v>0.18181818181818182</v>
      </c>
      <c r="L5" s="23">
        <f>I5*K5</f>
        <v>235636.36363636365</v>
      </c>
      <c r="M5" s="32">
        <v>0</v>
      </c>
      <c r="N5" s="23">
        <f t="shared" ref="N5:N8" si="0">L5*M5/100</f>
        <v>0</v>
      </c>
      <c r="O5" s="23">
        <v>24</v>
      </c>
      <c r="P5" s="107">
        <f>IF(O5="","",(L5-N5)/O5)</f>
        <v>9818.181818181818</v>
      </c>
    </row>
    <row r="6" spans="2:16" ht="20.100000000000001" customHeight="1" x14ac:dyDescent="0.15">
      <c r="B6" s="606"/>
      <c r="C6" s="227" t="s">
        <v>217</v>
      </c>
      <c r="D6" s="227" t="s">
        <v>218</v>
      </c>
      <c r="E6" s="227">
        <v>50</v>
      </c>
      <c r="F6" s="29" t="s">
        <v>216</v>
      </c>
      <c r="G6" s="227">
        <f>43200*E6</f>
        <v>2160000</v>
      </c>
      <c r="H6" s="228">
        <v>0</v>
      </c>
      <c r="I6" s="227">
        <f t="shared" ref="I6:I8" si="1">G6*(1-H6)</f>
        <v>2160000</v>
      </c>
      <c r="J6" s="227" t="str">
        <f>$J$5</f>
        <v>10a/55a</v>
      </c>
      <c r="K6" s="229">
        <f>10/'４　経営収支'!$G$4</f>
        <v>0.18181818181818182</v>
      </c>
      <c r="L6" s="23">
        <f t="shared" ref="L6:L8" si="2">I6*K6</f>
        <v>392727.27272727276</v>
      </c>
      <c r="M6" s="32">
        <v>0</v>
      </c>
      <c r="N6" s="23">
        <f t="shared" si="0"/>
        <v>0</v>
      </c>
      <c r="O6" s="23">
        <v>24</v>
      </c>
      <c r="P6" s="107">
        <f t="shared" ref="P6:P11" si="3">IF(O6="","",(L6-N6)/O6)</f>
        <v>16363.636363636366</v>
      </c>
    </row>
    <row r="7" spans="2:16" ht="20.100000000000001" customHeight="1" x14ac:dyDescent="0.15">
      <c r="B7" s="606"/>
      <c r="C7" s="227" t="s">
        <v>44</v>
      </c>
      <c r="D7" s="227" t="s">
        <v>308</v>
      </c>
      <c r="E7" s="227">
        <f>'４　経営収支'!G4*100</f>
        <v>5500</v>
      </c>
      <c r="F7" s="29" t="s">
        <v>216</v>
      </c>
      <c r="G7" s="227">
        <f>6000000*E7/1000</f>
        <v>33000000</v>
      </c>
      <c r="H7" s="228">
        <v>0.5</v>
      </c>
      <c r="I7" s="227">
        <f>G7*(1-H7)</f>
        <v>16500000</v>
      </c>
      <c r="J7" s="227" t="str">
        <f>$J$5</f>
        <v>10a/55a</v>
      </c>
      <c r="K7" s="229">
        <f>10/'４　経営収支'!$G$4</f>
        <v>0.18181818181818182</v>
      </c>
      <c r="L7" s="23">
        <f t="shared" si="2"/>
        <v>3000000</v>
      </c>
      <c r="M7" s="32">
        <v>0</v>
      </c>
      <c r="N7" s="23">
        <f t="shared" si="0"/>
        <v>0</v>
      </c>
      <c r="O7" s="23">
        <v>10</v>
      </c>
      <c r="P7" s="107">
        <f t="shared" si="3"/>
        <v>300000</v>
      </c>
    </row>
    <row r="8" spans="2:16" ht="20.100000000000001" customHeight="1" x14ac:dyDescent="0.15">
      <c r="B8" s="606"/>
      <c r="C8" s="227" t="s">
        <v>359</v>
      </c>
      <c r="D8" s="227" t="s">
        <v>360</v>
      </c>
      <c r="E8" s="230">
        <f>'４　経営収支'!G4*100</f>
        <v>5500</v>
      </c>
      <c r="F8" s="29" t="s">
        <v>361</v>
      </c>
      <c r="G8" s="227">
        <f>600000*E8/1000</f>
        <v>3300000</v>
      </c>
      <c r="H8" s="228">
        <v>0.5</v>
      </c>
      <c r="I8" s="227">
        <f t="shared" si="1"/>
        <v>1650000</v>
      </c>
      <c r="J8" s="227" t="str">
        <f>$J$5</f>
        <v>10a/55a</v>
      </c>
      <c r="K8" s="229">
        <f>10/'４　経営収支'!$G$4</f>
        <v>0.18181818181818182</v>
      </c>
      <c r="L8" s="285">
        <f t="shared" si="2"/>
        <v>300000</v>
      </c>
      <c r="M8" s="286">
        <v>0</v>
      </c>
      <c r="N8" s="285">
        <f t="shared" si="0"/>
        <v>0</v>
      </c>
      <c r="O8" s="285">
        <v>7</v>
      </c>
      <c r="P8" s="107">
        <f t="shared" si="3"/>
        <v>42857.142857142855</v>
      </c>
    </row>
    <row r="9" spans="2:16" ht="20.100000000000001" customHeight="1" x14ac:dyDescent="0.15">
      <c r="B9" s="606"/>
      <c r="C9" s="227"/>
      <c r="D9" s="227"/>
      <c r="E9" s="230"/>
      <c r="F9" s="29"/>
      <c r="G9" s="227"/>
      <c r="H9" s="228"/>
      <c r="I9" s="227"/>
      <c r="J9" s="227"/>
      <c r="K9" s="229"/>
      <c r="L9" s="23"/>
      <c r="M9" s="32"/>
      <c r="N9" s="23"/>
      <c r="O9" s="23"/>
      <c r="P9" s="107" t="str">
        <f t="shared" ref="P9:P10" si="4">IF(O9="","",(L9-N9)/O9)</f>
        <v/>
      </c>
    </row>
    <row r="10" spans="2:16" ht="20.100000000000001" customHeight="1" x14ac:dyDescent="0.15">
      <c r="B10" s="606"/>
      <c r="C10" s="227"/>
      <c r="D10" s="227"/>
      <c r="E10" s="230"/>
      <c r="F10" s="29"/>
      <c r="G10" s="227"/>
      <c r="H10" s="228"/>
      <c r="I10" s="227"/>
      <c r="J10" s="227"/>
      <c r="K10" s="229"/>
      <c r="L10" s="23"/>
      <c r="M10" s="32"/>
      <c r="N10" s="23"/>
      <c r="O10" s="23"/>
      <c r="P10" s="107" t="str">
        <f t="shared" si="4"/>
        <v/>
      </c>
    </row>
    <row r="11" spans="2:16" ht="20.100000000000001" customHeight="1" x14ac:dyDescent="0.15">
      <c r="B11" s="606"/>
      <c r="C11" s="23"/>
      <c r="D11" s="23"/>
      <c r="E11" s="23"/>
      <c r="F11" s="30"/>
      <c r="G11" s="23"/>
      <c r="H11" s="32"/>
      <c r="I11" s="23"/>
      <c r="J11" s="23"/>
      <c r="K11" s="31"/>
      <c r="L11" s="23"/>
      <c r="M11" s="32"/>
      <c r="N11" s="23"/>
      <c r="O11" s="23"/>
      <c r="P11" s="107" t="str">
        <f t="shared" si="3"/>
        <v/>
      </c>
    </row>
    <row r="12" spans="2:16" ht="20.100000000000001" customHeight="1" x14ac:dyDescent="0.15">
      <c r="B12" s="607"/>
      <c r="C12" s="33" t="s">
        <v>41</v>
      </c>
      <c r="D12" s="34"/>
      <c r="E12" s="34"/>
      <c r="F12" s="35"/>
      <c r="G12" s="34">
        <f>SUM(G5:G11)</f>
        <v>39756000</v>
      </c>
      <c r="H12" s="34"/>
      <c r="I12" s="34">
        <f>SUM(I5:I11)</f>
        <v>21606000</v>
      </c>
      <c r="J12" s="34"/>
      <c r="K12" s="36"/>
      <c r="L12" s="34">
        <f>SUM(L5:L11)</f>
        <v>3928363.6363636367</v>
      </c>
      <c r="M12" s="34"/>
      <c r="N12" s="34"/>
      <c r="O12" s="34"/>
      <c r="P12" s="254">
        <f>SUM(P5:P11)</f>
        <v>369038.96103896102</v>
      </c>
    </row>
    <row r="13" spans="2:16" ht="20.100000000000001" customHeight="1" x14ac:dyDescent="0.15">
      <c r="B13" s="605" t="s">
        <v>152</v>
      </c>
      <c r="C13" s="227" t="s">
        <v>43</v>
      </c>
      <c r="D13" s="227" t="s">
        <v>372</v>
      </c>
      <c r="E13" s="227">
        <v>1</v>
      </c>
      <c r="F13" s="29" t="s">
        <v>45</v>
      </c>
      <c r="G13" s="227">
        <v>2000000</v>
      </c>
      <c r="H13" s="228">
        <v>0</v>
      </c>
      <c r="I13" s="227">
        <f>G13*(1-H13)</f>
        <v>2000000</v>
      </c>
      <c r="J13" s="227" t="str">
        <f t="shared" ref="J13:J16" si="5">$J$5</f>
        <v>10a/55a</v>
      </c>
      <c r="K13" s="229">
        <f>10/'４　経営収支'!$G$4</f>
        <v>0.18181818181818182</v>
      </c>
      <c r="L13" s="227">
        <f>I13*K13</f>
        <v>363636.36363636365</v>
      </c>
      <c r="M13" s="37">
        <v>0</v>
      </c>
      <c r="N13" s="23">
        <f>L13*M13</f>
        <v>0</v>
      </c>
      <c r="O13" s="38">
        <v>7</v>
      </c>
      <c r="P13" s="107">
        <f t="shared" ref="P13:P29" si="6">IF(O13="","",(L13-N13)/O13)</f>
        <v>51948.051948051951</v>
      </c>
    </row>
    <row r="14" spans="2:16" ht="20.100000000000001" customHeight="1" x14ac:dyDescent="0.15">
      <c r="B14" s="606"/>
      <c r="C14" s="227" t="s">
        <v>302</v>
      </c>
      <c r="D14" s="227" t="s">
        <v>340</v>
      </c>
      <c r="E14" s="227">
        <v>1</v>
      </c>
      <c r="F14" s="29" t="s">
        <v>45</v>
      </c>
      <c r="G14" s="227">
        <v>850000</v>
      </c>
      <c r="H14" s="228">
        <v>0</v>
      </c>
      <c r="I14" s="227">
        <f>G14*(1-H14)</f>
        <v>850000</v>
      </c>
      <c r="J14" s="227" t="str">
        <f t="shared" si="5"/>
        <v>10a/55a</v>
      </c>
      <c r="K14" s="229">
        <f>10/'４　経営収支'!$G$4</f>
        <v>0.18181818181818182</v>
      </c>
      <c r="L14" s="227">
        <f t="shared" ref="L14:L16" si="7">I14*K14</f>
        <v>154545.45454545456</v>
      </c>
      <c r="M14" s="37">
        <v>0</v>
      </c>
      <c r="N14" s="23">
        <f t="shared" ref="N14" si="8">L14*M14</f>
        <v>0</v>
      </c>
      <c r="O14" s="38">
        <v>7</v>
      </c>
      <c r="P14" s="107">
        <f t="shared" si="6"/>
        <v>22077.922077922081</v>
      </c>
    </row>
    <row r="15" spans="2:16" ht="20.100000000000001" customHeight="1" x14ac:dyDescent="0.15">
      <c r="B15" s="606"/>
      <c r="C15" s="227" t="s">
        <v>219</v>
      </c>
      <c r="D15" s="227" t="s">
        <v>309</v>
      </c>
      <c r="E15" s="227">
        <v>1</v>
      </c>
      <c r="F15" s="29" t="s">
        <v>45</v>
      </c>
      <c r="G15" s="227">
        <v>920000</v>
      </c>
      <c r="H15" s="228">
        <v>0</v>
      </c>
      <c r="I15" s="227">
        <f t="shared" ref="I15:I16" si="9">G15*(1-H15)</f>
        <v>920000</v>
      </c>
      <c r="J15" s="227" t="str">
        <f t="shared" si="5"/>
        <v>10a/55a</v>
      </c>
      <c r="K15" s="229">
        <f>10/'４　経営収支'!$G$4</f>
        <v>0.18181818181818182</v>
      </c>
      <c r="L15" s="227">
        <f t="shared" si="7"/>
        <v>167272.72727272726</v>
      </c>
      <c r="M15" s="37">
        <v>0</v>
      </c>
      <c r="N15" s="23">
        <f t="shared" ref="N15:N16" si="10">L15*M15</f>
        <v>0</v>
      </c>
      <c r="O15" s="23">
        <v>4</v>
      </c>
      <c r="P15" s="107">
        <f t="shared" ref="P15:P16" si="11">IF(O15="","",(L15-N15)/O15)</f>
        <v>41818.181818181816</v>
      </c>
    </row>
    <row r="16" spans="2:16" ht="20.100000000000001" customHeight="1" x14ac:dyDescent="0.15">
      <c r="B16" s="606"/>
      <c r="C16" s="227" t="s">
        <v>300</v>
      </c>
      <c r="D16" s="227" t="s">
        <v>412</v>
      </c>
      <c r="E16" s="227">
        <v>1</v>
      </c>
      <c r="F16" s="29" t="s">
        <v>297</v>
      </c>
      <c r="G16" s="227">
        <v>200000</v>
      </c>
      <c r="H16" s="228">
        <v>0</v>
      </c>
      <c r="I16" s="227">
        <f t="shared" si="9"/>
        <v>200000</v>
      </c>
      <c r="J16" s="227" t="str">
        <f t="shared" si="5"/>
        <v>10a/55a</v>
      </c>
      <c r="K16" s="229">
        <f>10/'４　経営収支'!$G$4</f>
        <v>0.18181818181818182</v>
      </c>
      <c r="L16" s="227">
        <f t="shared" si="7"/>
        <v>36363.636363636368</v>
      </c>
      <c r="M16" s="37">
        <v>0</v>
      </c>
      <c r="N16" s="23">
        <f t="shared" si="10"/>
        <v>0</v>
      </c>
      <c r="O16" s="23">
        <v>7</v>
      </c>
      <c r="P16" s="107">
        <f t="shared" si="11"/>
        <v>5194.8051948051952</v>
      </c>
    </row>
    <row r="17" spans="2:16" ht="20.100000000000001" customHeight="1" x14ac:dyDescent="0.15">
      <c r="B17" s="606"/>
      <c r="C17" s="227"/>
      <c r="D17" s="227"/>
      <c r="E17" s="227"/>
      <c r="F17" s="29"/>
      <c r="G17" s="227"/>
      <c r="H17" s="228"/>
      <c r="I17" s="227"/>
      <c r="J17" s="227"/>
      <c r="K17" s="229"/>
      <c r="L17" s="227"/>
      <c r="M17" s="37"/>
      <c r="N17" s="23"/>
      <c r="O17" s="23"/>
      <c r="P17" s="107"/>
    </row>
    <row r="18" spans="2:16" ht="20.100000000000001" customHeight="1" x14ac:dyDescent="0.15">
      <c r="B18" s="606"/>
      <c r="C18" s="227"/>
      <c r="D18" s="227"/>
      <c r="E18" s="227"/>
      <c r="F18" s="29"/>
      <c r="G18" s="227"/>
      <c r="H18" s="228"/>
      <c r="I18" s="227"/>
      <c r="J18" s="227"/>
      <c r="K18" s="229"/>
      <c r="L18" s="227"/>
      <c r="M18" s="32"/>
      <c r="N18" s="23"/>
      <c r="O18" s="23"/>
      <c r="P18" s="107" t="str">
        <f t="shared" si="6"/>
        <v/>
      </c>
    </row>
    <row r="19" spans="2:16" ht="20.100000000000001" customHeight="1" x14ac:dyDescent="0.15">
      <c r="B19" s="606"/>
      <c r="C19" s="227"/>
      <c r="D19" s="227"/>
      <c r="E19" s="227"/>
      <c r="F19" s="29"/>
      <c r="G19" s="227"/>
      <c r="H19" s="228"/>
      <c r="I19" s="227"/>
      <c r="J19" s="227"/>
      <c r="K19" s="229"/>
      <c r="L19" s="227"/>
      <c r="M19" s="32"/>
      <c r="N19" s="23"/>
      <c r="O19" s="23"/>
      <c r="P19" s="107" t="str">
        <f t="shared" si="6"/>
        <v/>
      </c>
    </row>
    <row r="20" spans="2:16" ht="20.100000000000001" customHeight="1" x14ac:dyDescent="0.15">
      <c r="B20" s="606"/>
      <c r="C20" s="227"/>
      <c r="D20" s="227"/>
      <c r="E20" s="227"/>
      <c r="F20" s="29"/>
      <c r="G20" s="227"/>
      <c r="H20" s="228"/>
      <c r="I20" s="227"/>
      <c r="J20" s="227"/>
      <c r="K20" s="229"/>
      <c r="L20" s="227"/>
      <c r="M20" s="32"/>
      <c r="N20" s="23"/>
      <c r="O20" s="23"/>
      <c r="P20" s="107" t="str">
        <f t="shared" si="6"/>
        <v/>
      </c>
    </row>
    <row r="21" spans="2:16" ht="20.100000000000001" customHeight="1" x14ac:dyDescent="0.15">
      <c r="B21" s="606"/>
      <c r="C21" s="227"/>
      <c r="D21" s="227"/>
      <c r="E21" s="227"/>
      <c r="F21" s="29"/>
      <c r="G21" s="227"/>
      <c r="H21" s="228"/>
      <c r="I21" s="227"/>
      <c r="J21" s="227"/>
      <c r="K21" s="229"/>
      <c r="L21" s="227"/>
      <c r="M21" s="32"/>
      <c r="N21" s="23"/>
      <c r="O21" s="23"/>
      <c r="P21" s="107" t="str">
        <f t="shared" si="6"/>
        <v/>
      </c>
    </row>
    <row r="22" spans="2:16" ht="20.100000000000001" customHeight="1" x14ac:dyDescent="0.15">
      <c r="B22" s="606"/>
      <c r="C22" s="227"/>
      <c r="D22" s="227"/>
      <c r="E22" s="227"/>
      <c r="F22" s="29"/>
      <c r="G22" s="227"/>
      <c r="H22" s="228"/>
      <c r="I22" s="227"/>
      <c r="J22" s="227"/>
      <c r="K22" s="229"/>
      <c r="L22" s="227"/>
      <c r="M22" s="32"/>
      <c r="N22" s="23"/>
      <c r="O22" s="23"/>
      <c r="P22" s="107" t="str">
        <f t="shared" si="6"/>
        <v/>
      </c>
    </row>
    <row r="23" spans="2:16" ht="20.100000000000001" customHeight="1" x14ac:dyDescent="0.15">
      <c r="B23" s="606"/>
      <c r="C23" s="227"/>
      <c r="D23" s="227"/>
      <c r="E23" s="227"/>
      <c r="F23" s="29"/>
      <c r="G23" s="227"/>
      <c r="H23" s="228"/>
      <c r="I23" s="227"/>
      <c r="J23" s="227"/>
      <c r="K23" s="229"/>
      <c r="L23" s="227"/>
      <c r="M23" s="32"/>
      <c r="N23" s="23"/>
      <c r="O23" s="23"/>
      <c r="P23" s="107" t="str">
        <f t="shared" si="6"/>
        <v/>
      </c>
    </row>
    <row r="24" spans="2:16" ht="20.100000000000001" customHeight="1" x14ac:dyDescent="0.15">
      <c r="B24" s="606"/>
      <c r="C24" s="227"/>
      <c r="D24" s="227"/>
      <c r="E24" s="227"/>
      <c r="F24" s="29"/>
      <c r="G24" s="227"/>
      <c r="H24" s="228"/>
      <c r="I24" s="227"/>
      <c r="J24" s="227"/>
      <c r="K24" s="229"/>
      <c r="L24" s="227"/>
      <c r="M24" s="32"/>
      <c r="N24" s="23"/>
      <c r="O24" s="23"/>
      <c r="P24" s="107" t="str">
        <f t="shared" si="6"/>
        <v/>
      </c>
    </row>
    <row r="25" spans="2:16" ht="20.100000000000001" customHeight="1" x14ac:dyDescent="0.15">
      <c r="B25" s="606"/>
      <c r="C25" s="227"/>
      <c r="D25" s="227"/>
      <c r="E25" s="227"/>
      <c r="F25" s="29"/>
      <c r="G25" s="227"/>
      <c r="H25" s="228"/>
      <c r="I25" s="227"/>
      <c r="J25" s="227"/>
      <c r="K25" s="229"/>
      <c r="L25" s="227"/>
      <c r="M25" s="32"/>
      <c r="N25" s="23"/>
      <c r="O25" s="23"/>
      <c r="P25" s="107" t="str">
        <f t="shared" si="6"/>
        <v/>
      </c>
    </row>
    <row r="26" spans="2:16" ht="20.100000000000001" customHeight="1" x14ac:dyDescent="0.15">
      <c r="B26" s="606"/>
      <c r="C26" s="227"/>
      <c r="D26" s="227"/>
      <c r="E26" s="227"/>
      <c r="F26" s="29"/>
      <c r="G26" s="227"/>
      <c r="H26" s="228"/>
      <c r="I26" s="227"/>
      <c r="J26" s="227"/>
      <c r="K26" s="229"/>
      <c r="L26" s="227"/>
      <c r="M26" s="32"/>
      <c r="N26" s="23"/>
      <c r="O26" s="23"/>
      <c r="P26" s="107" t="str">
        <f t="shared" ref="P26:P27" si="12">IF(O26="","",(L26-N26)/O26)</f>
        <v/>
      </c>
    </row>
    <row r="27" spans="2:16" ht="20.100000000000001" customHeight="1" x14ac:dyDescent="0.15">
      <c r="B27" s="606"/>
      <c r="C27" s="227"/>
      <c r="D27" s="227"/>
      <c r="E27" s="227"/>
      <c r="F27" s="29"/>
      <c r="G27" s="227"/>
      <c r="H27" s="228"/>
      <c r="I27" s="227"/>
      <c r="J27" s="227"/>
      <c r="K27" s="229"/>
      <c r="L27" s="227"/>
      <c r="M27" s="32"/>
      <c r="N27" s="23"/>
      <c r="O27" s="23"/>
      <c r="P27" s="107" t="str">
        <f t="shared" si="12"/>
        <v/>
      </c>
    </row>
    <row r="28" spans="2:16" ht="20.100000000000001" customHeight="1" x14ac:dyDescent="0.15">
      <c r="B28" s="606"/>
      <c r="C28" s="227"/>
      <c r="D28" s="227"/>
      <c r="E28" s="227"/>
      <c r="F28" s="29"/>
      <c r="G28" s="227"/>
      <c r="H28" s="228"/>
      <c r="I28" s="227"/>
      <c r="J28" s="227"/>
      <c r="K28" s="229"/>
      <c r="L28" s="227"/>
      <c r="M28" s="32"/>
      <c r="N28" s="23"/>
      <c r="O28" s="23"/>
      <c r="P28" s="107" t="str">
        <f t="shared" si="6"/>
        <v/>
      </c>
    </row>
    <row r="29" spans="2:16" ht="20.100000000000001" customHeight="1" x14ac:dyDescent="0.15">
      <c r="B29" s="606"/>
      <c r="C29" s="227"/>
      <c r="D29" s="227"/>
      <c r="E29" s="227"/>
      <c r="F29" s="29"/>
      <c r="G29" s="227"/>
      <c r="H29" s="228"/>
      <c r="I29" s="227"/>
      <c r="J29" s="227"/>
      <c r="K29" s="229"/>
      <c r="L29" s="227"/>
      <c r="M29" s="32"/>
      <c r="N29" s="23"/>
      <c r="O29" s="23"/>
      <c r="P29" s="107" t="str">
        <f t="shared" si="6"/>
        <v/>
      </c>
    </row>
    <row r="30" spans="2:16" ht="20.100000000000001" customHeight="1" x14ac:dyDescent="0.15">
      <c r="B30" s="607"/>
      <c r="C30" s="231" t="s">
        <v>42</v>
      </c>
      <c r="D30" s="231"/>
      <c r="E30" s="231"/>
      <c r="F30" s="232"/>
      <c r="G30" s="231">
        <f>SUM(G13:G28)</f>
        <v>3970000</v>
      </c>
      <c r="H30" s="231"/>
      <c r="I30" s="231">
        <f>SUM(I13:I28)</f>
        <v>3970000</v>
      </c>
      <c r="J30" s="231"/>
      <c r="K30" s="233"/>
      <c r="L30" s="231">
        <f>SUM(L13:L28)</f>
        <v>721818.18181818188</v>
      </c>
      <c r="M30" s="34"/>
      <c r="N30" s="34"/>
      <c r="O30" s="34"/>
      <c r="P30" s="254">
        <f>SUM(P13:P28)</f>
        <v>121038.96103896105</v>
      </c>
    </row>
    <row r="31" spans="2:16" ht="20.100000000000001" customHeight="1" x14ac:dyDescent="0.15">
      <c r="B31" s="605" t="s">
        <v>107</v>
      </c>
      <c r="C31" s="227"/>
      <c r="D31" s="227"/>
      <c r="E31" s="227"/>
      <c r="F31" s="227"/>
      <c r="G31" s="227"/>
      <c r="H31" s="234"/>
      <c r="I31" s="227"/>
      <c r="J31" s="227"/>
      <c r="K31" s="229"/>
      <c r="L31" s="227"/>
      <c r="M31" s="39"/>
      <c r="N31" s="23"/>
      <c r="O31" s="23"/>
      <c r="P31" s="107" t="str">
        <f>IF(O31="","",(L31-N31)/O31)</f>
        <v/>
      </c>
    </row>
    <row r="32" spans="2:16" ht="20.100000000000001" customHeight="1" x14ac:dyDescent="0.15">
      <c r="B32" s="606"/>
      <c r="C32" s="227"/>
      <c r="D32" s="227"/>
      <c r="E32" s="227"/>
      <c r="F32" s="227"/>
      <c r="G32" s="227"/>
      <c r="H32" s="234"/>
      <c r="I32" s="227"/>
      <c r="J32" s="227"/>
      <c r="K32" s="229"/>
      <c r="L32" s="227"/>
      <c r="M32" s="39"/>
      <c r="N32" s="23"/>
      <c r="O32" s="23"/>
      <c r="P32" s="107" t="str">
        <f>IF(O32="","",(L32-N32)/O32)</f>
        <v/>
      </c>
    </row>
    <row r="33" spans="2:16" ht="20.100000000000001" customHeight="1" x14ac:dyDescent="0.15">
      <c r="B33" s="606"/>
      <c r="C33" s="23"/>
      <c r="D33" s="23"/>
      <c r="E33" s="23"/>
      <c r="F33" s="23"/>
      <c r="G33" s="23"/>
      <c r="H33" s="39"/>
      <c r="I33" s="23"/>
      <c r="J33" s="23"/>
      <c r="K33" s="31"/>
      <c r="L33" s="23"/>
      <c r="M33" s="39"/>
      <c r="N33" s="23"/>
      <c r="O33" s="23"/>
      <c r="P33" s="107" t="str">
        <f>IF(O33="","",(L33-N33)/O33)</f>
        <v/>
      </c>
    </row>
    <row r="34" spans="2:16" ht="20.100000000000001" customHeight="1" x14ac:dyDescent="0.15">
      <c r="B34" s="606"/>
      <c r="C34" s="23"/>
      <c r="D34" s="23"/>
      <c r="E34" s="23"/>
      <c r="F34" s="23"/>
      <c r="G34" s="23"/>
      <c r="H34" s="39"/>
      <c r="I34" s="23"/>
      <c r="J34" s="23"/>
      <c r="K34" s="31"/>
      <c r="L34" s="23"/>
      <c r="M34" s="39"/>
      <c r="N34" s="23"/>
      <c r="O34" s="23"/>
      <c r="P34" s="107" t="str">
        <f>IF(O34="","",(L34-N34)/O34)</f>
        <v/>
      </c>
    </row>
    <row r="35" spans="2:16" ht="20.100000000000001" customHeight="1" x14ac:dyDescent="0.15">
      <c r="B35" s="607"/>
      <c r="C35" s="40" t="s">
        <v>42</v>
      </c>
      <c r="D35" s="34"/>
      <c r="E35" s="34"/>
      <c r="F35" s="35"/>
      <c r="G35" s="34">
        <f>SUM(G31:G34)</f>
        <v>0</v>
      </c>
      <c r="H35" s="34"/>
      <c r="I35" s="34">
        <f>SUM(I31:I34)</f>
        <v>0</v>
      </c>
      <c r="J35" s="34"/>
      <c r="K35" s="36"/>
      <c r="L35" s="34">
        <f>SUM(L31:L34)</f>
        <v>0</v>
      </c>
      <c r="M35" s="34"/>
      <c r="N35" s="34"/>
      <c r="O35" s="34"/>
      <c r="P35" s="254">
        <f>SUM(P31:P34)</f>
        <v>0</v>
      </c>
    </row>
    <row r="36" spans="2:16" ht="20.100000000000001" customHeight="1" thickBot="1" x14ac:dyDescent="0.2">
      <c r="B36" s="41"/>
      <c r="C36" s="42" t="s">
        <v>227</v>
      </c>
      <c r="D36" s="43"/>
      <c r="E36" s="43"/>
      <c r="F36" s="44"/>
      <c r="G36" s="43">
        <f>G12+G30+G35</f>
        <v>43726000</v>
      </c>
      <c r="H36" s="43"/>
      <c r="I36" s="43">
        <f>I12+I30+I35</f>
        <v>25576000</v>
      </c>
      <c r="J36" s="43"/>
      <c r="K36" s="45"/>
      <c r="L36" s="43">
        <f>L12+L30+L35</f>
        <v>4650181.8181818184</v>
      </c>
      <c r="M36" s="43"/>
      <c r="N36" s="43"/>
      <c r="O36" s="43"/>
      <c r="P36" s="255">
        <f>P12+P30+P35</f>
        <v>490077.92207792203</v>
      </c>
    </row>
    <row r="37" spans="2:16" ht="11.25" customHeight="1" x14ac:dyDescent="0.15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75" customWidth="1"/>
    <col min="2" max="2" width="5.875" style="75" customWidth="1"/>
    <col min="3" max="3" width="10.625" style="75" customWidth="1"/>
    <col min="4" max="4" width="12.375" style="75" customWidth="1"/>
    <col min="5" max="5" width="14.625" style="75" customWidth="1"/>
    <col min="6" max="7" width="15.875" style="75" customWidth="1"/>
    <col min="8" max="8" width="10.875" style="75"/>
    <col min="9" max="9" width="11.375" style="75" bestFit="1" customWidth="1"/>
    <col min="10" max="10" width="13.375" style="75" customWidth="1"/>
    <col min="11" max="11" width="7.125" style="75" customWidth="1"/>
    <col min="12" max="12" width="15.375" style="75" customWidth="1"/>
    <col min="13" max="13" width="9.375" style="75" bestFit="1" customWidth="1"/>
    <col min="14" max="14" width="10.875" style="75"/>
    <col min="15" max="15" width="7.25" style="75" customWidth="1"/>
    <col min="16" max="16" width="9.625" style="75" customWidth="1"/>
    <col min="17" max="17" width="10.875" style="75" customWidth="1"/>
    <col min="18" max="18" width="7.5" style="75" customWidth="1"/>
    <col min="19" max="19" width="3.75" style="75" customWidth="1"/>
    <col min="20" max="16384" width="10.875" style="75"/>
  </cols>
  <sheetData>
    <row r="1" spans="2:21" s="76" customFormat="1" ht="9.9499999999999993" customHeight="1" x14ac:dyDescent="0.1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2:21" s="76" customFormat="1" ht="24.95" customHeight="1" thickBot="1" x14ac:dyDescent="0.2">
      <c r="B2" s="76" t="s">
        <v>276</v>
      </c>
      <c r="H2" s="77" t="s">
        <v>196</v>
      </c>
      <c r="I2" s="76" t="s">
        <v>263</v>
      </c>
      <c r="K2" s="77" t="s">
        <v>197</v>
      </c>
      <c r="L2" s="76" t="s">
        <v>424</v>
      </c>
      <c r="N2" s="75"/>
      <c r="O2" s="75"/>
    </row>
    <row r="3" spans="2:21" s="76" customFormat="1" ht="18" customHeight="1" x14ac:dyDescent="0.15">
      <c r="B3" s="634" t="s">
        <v>17</v>
      </c>
      <c r="C3" s="635"/>
      <c r="D3" s="635"/>
      <c r="E3" s="636"/>
      <c r="F3" s="356" t="s">
        <v>18</v>
      </c>
      <c r="G3" s="79"/>
      <c r="H3" s="80" t="s">
        <v>19</v>
      </c>
      <c r="I3" s="78"/>
      <c r="J3" s="78"/>
      <c r="K3" s="637" t="s">
        <v>166</v>
      </c>
      <c r="L3" s="638"/>
      <c r="M3" s="638"/>
      <c r="N3" s="638"/>
      <c r="O3" s="638"/>
      <c r="P3" s="638"/>
      <c r="Q3" s="638"/>
      <c r="R3" s="638"/>
      <c r="S3" s="639"/>
    </row>
    <row r="4" spans="2:21" s="76" customFormat="1" ht="18" customHeight="1" x14ac:dyDescent="0.15">
      <c r="B4" s="632" t="s">
        <v>20</v>
      </c>
      <c r="C4" s="633"/>
      <c r="D4" s="349" t="s">
        <v>161</v>
      </c>
      <c r="E4" s="158"/>
      <c r="F4" s="157">
        <f>R11</f>
        <v>3871013.8504878045</v>
      </c>
      <c r="G4" s="642" t="s">
        <v>371</v>
      </c>
      <c r="H4" s="643"/>
      <c r="I4" s="643"/>
      <c r="J4" s="644"/>
      <c r="K4" s="357" t="s">
        <v>228</v>
      </c>
      <c r="L4" s="353" t="s">
        <v>229</v>
      </c>
      <c r="M4" s="353" t="s">
        <v>21</v>
      </c>
      <c r="N4" s="353" t="s">
        <v>20</v>
      </c>
      <c r="O4" s="353" t="s">
        <v>228</v>
      </c>
      <c r="P4" s="353" t="s">
        <v>230</v>
      </c>
      <c r="Q4" s="353" t="s">
        <v>21</v>
      </c>
      <c r="R4" s="648" t="s">
        <v>20</v>
      </c>
      <c r="S4" s="649"/>
    </row>
    <row r="5" spans="2:21" s="76" customFormat="1" ht="18" customHeight="1" x14ac:dyDescent="0.15">
      <c r="B5" s="632"/>
      <c r="C5" s="633"/>
      <c r="D5" s="349" t="s">
        <v>73</v>
      </c>
      <c r="E5" s="158"/>
      <c r="F5" s="157">
        <v>0</v>
      </c>
      <c r="G5" s="358"/>
      <c r="H5" s="159"/>
      <c r="I5" s="159"/>
      <c r="J5" s="159"/>
      <c r="K5" s="359">
        <v>7</v>
      </c>
      <c r="L5" s="360">
        <v>1112.24172646697</v>
      </c>
      <c r="M5" s="157">
        <v>497</v>
      </c>
      <c r="N5" s="157">
        <f>L5*M5</f>
        <v>552784.13805408415</v>
      </c>
      <c r="O5" s="157"/>
      <c r="P5" s="157"/>
      <c r="Q5" s="157"/>
      <c r="R5" s="640">
        <f>P5*Q5</f>
        <v>0</v>
      </c>
      <c r="S5" s="641"/>
      <c r="U5" s="373"/>
    </row>
    <row r="6" spans="2:21" s="76" customFormat="1" ht="18" customHeight="1" x14ac:dyDescent="0.15">
      <c r="B6" s="620" t="s">
        <v>164</v>
      </c>
      <c r="C6" s="623" t="s">
        <v>252</v>
      </c>
      <c r="D6" s="157" t="s">
        <v>47</v>
      </c>
      <c r="E6" s="160"/>
      <c r="F6" s="157">
        <f>+P13</f>
        <v>291600</v>
      </c>
      <c r="G6" s="358" t="s">
        <v>153</v>
      </c>
      <c r="H6" s="159"/>
      <c r="I6" s="159"/>
      <c r="J6" s="159"/>
      <c r="K6" s="361">
        <v>8</v>
      </c>
      <c r="L6" s="362">
        <v>2426.9534563183938</v>
      </c>
      <c r="M6" s="157">
        <v>556</v>
      </c>
      <c r="N6" s="157">
        <f>L6*M6</f>
        <v>1349386.1217130269</v>
      </c>
      <c r="O6" s="157"/>
      <c r="P6" s="157"/>
      <c r="Q6" s="157"/>
      <c r="R6" s="640">
        <f t="shared" ref="R6:R9" si="0">P6*Q6</f>
        <v>0</v>
      </c>
      <c r="S6" s="641"/>
      <c r="U6" s="374"/>
    </row>
    <row r="7" spans="2:21" s="76" customFormat="1" ht="18" customHeight="1" x14ac:dyDescent="0.15">
      <c r="B7" s="621"/>
      <c r="C7" s="624"/>
      <c r="D7" s="157" t="s">
        <v>48</v>
      </c>
      <c r="E7" s="160"/>
      <c r="F7" s="157">
        <f>P22</f>
        <v>76270</v>
      </c>
      <c r="G7" s="645" t="s">
        <v>437</v>
      </c>
      <c r="H7" s="646"/>
      <c r="I7" s="646"/>
      <c r="J7" s="647"/>
      <c r="K7" s="363">
        <v>9</v>
      </c>
      <c r="L7" s="343">
        <v>1362.4472710952405</v>
      </c>
      <c r="M7" s="157">
        <v>778</v>
      </c>
      <c r="N7" s="157">
        <f t="shared" ref="N7:N11" si="1">L7*M7</f>
        <v>1059983.9769120971</v>
      </c>
      <c r="O7" s="157"/>
      <c r="P7" s="157"/>
      <c r="Q7" s="157"/>
      <c r="R7" s="640">
        <f t="shared" si="0"/>
        <v>0</v>
      </c>
      <c r="S7" s="641"/>
      <c r="U7" s="374"/>
    </row>
    <row r="8" spans="2:21" s="76" customFormat="1" ht="18" customHeight="1" x14ac:dyDescent="0.15">
      <c r="B8" s="621"/>
      <c r="C8" s="624"/>
      <c r="D8" s="157" t="s">
        <v>49</v>
      </c>
      <c r="E8" s="160"/>
      <c r="F8" s="157">
        <f>P28</f>
        <v>47074.707999999999</v>
      </c>
      <c r="G8" s="645" t="s">
        <v>438</v>
      </c>
      <c r="H8" s="646"/>
      <c r="I8" s="646"/>
      <c r="J8" s="647"/>
      <c r="K8" s="364">
        <v>10</v>
      </c>
      <c r="L8" s="157">
        <v>951.43185708750048</v>
      </c>
      <c r="M8" s="157">
        <v>720</v>
      </c>
      <c r="N8" s="157">
        <f t="shared" si="1"/>
        <v>685030.93710300035</v>
      </c>
      <c r="O8" s="157"/>
      <c r="P8" s="157"/>
      <c r="Q8" s="157"/>
      <c r="R8" s="640">
        <f t="shared" si="0"/>
        <v>0</v>
      </c>
      <c r="S8" s="641"/>
      <c r="U8" s="374"/>
    </row>
    <row r="9" spans="2:21" s="76" customFormat="1" ht="18" customHeight="1" x14ac:dyDescent="0.15">
      <c r="B9" s="621"/>
      <c r="C9" s="624"/>
      <c r="D9" s="157" t="s">
        <v>74</v>
      </c>
      <c r="E9" s="160"/>
      <c r="F9" s="157">
        <f>P37</f>
        <v>22215.507599999997</v>
      </c>
      <c r="G9" s="645" t="s">
        <v>439</v>
      </c>
      <c r="H9" s="646"/>
      <c r="I9" s="646"/>
      <c r="J9" s="647"/>
      <c r="K9" s="364">
        <v>11</v>
      </c>
      <c r="L9" s="157">
        <v>383.92568903189726</v>
      </c>
      <c r="M9" s="157">
        <v>583</v>
      </c>
      <c r="N9" s="157">
        <f t="shared" si="1"/>
        <v>223828.6767055961</v>
      </c>
      <c r="O9" s="157"/>
      <c r="P9" s="157"/>
      <c r="Q9" s="157"/>
      <c r="R9" s="640">
        <f t="shared" si="0"/>
        <v>0</v>
      </c>
      <c r="S9" s="641"/>
      <c r="U9" s="374"/>
    </row>
    <row r="10" spans="2:21" s="76" customFormat="1" ht="18" customHeight="1" x14ac:dyDescent="0.15">
      <c r="B10" s="621"/>
      <c r="C10" s="624"/>
      <c r="D10" s="157" t="s">
        <v>50</v>
      </c>
      <c r="E10" s="160"/>
      <c r="F10" s="157">
        <f>'８　ミニトマト算出基礎'!V20</f>
        <v>180985.3619047619</v>
      </c>
      <c r="G10" s="667"/>
      <c r="H10" s="672"/>
      <c r="I10" s="672"/>
      <c r="J10" s="668"/>
      <c r="K10" s="364"/>
      <c r="L10" s="157"/>
      <c r="M10" s="157"/>
      <c r="N10" s="401">
        <f t="shared" si="1"/>
        <v>0</v>
      </c>
      <c r="O10" s="157"/>
      <c r="P10" s="157"/>
      <c r="Q10" s="157"/>
      <c r="R10" s="667"/>
      <c r="S10" s="668"/>
    </row>
    <row r="11" spans="2:21" s="76" customFormat="1" ht="18" customHeight="1" thickBot="1" x14ac:dyDescent="0.2">
      <c r="B11" s="621"/>
      <c r="C11" s="624"/>
      <c r="D11" s="157" t="s">
        <v>4</v>
      </c>
      <c r="E11" s="160"/>
      <c r="F11" s="157">
        <f>'８　ミニトマト算出基礎'!V34</f>
        <v>4485.7142857142853</v>
      </c>
      <c r="G11" s="667"/>
      <c r="H11" s="672"/>
      <c r="I11" s="672"/>
      <c r="J11" s="668"/>
      <c r="K11" s="89"/>
      <c r="L11" s="365"/>
      <c r="M11" s="365"/>
      <c r="N11" s="402">
        <f t="shared" si="1"/>
        <v>0</v>
      </c>
      <c r="O11" s="367" t="s">
        <v>22</v>
      </c>
      <c r="P11" s="368">
        <f>SUM(L5:L11,P5:Q10)</f>
        <v>6237.0000000000018</v>
      </c>
      <c r="Q11" s="369">
        <f>R11/P11</f>
        <v>620.65317468138585</v>
      </c>
      <c r="R11" s="662">
        <f>SUM(N5:N11,R5:S10)</f>
        <v>3871013.8504878045</v>
      </c>
      <c r="S11" s="663"/>
    </row>
    <row r="12" spans="2:21" s="76" customFormat="1" ht="18" customHeight="1" thickTop="1" x14ac:dyDescent="0.15">
      <c r="B12" s="621"/>
      <c r="C12" s="624"/>
      <c r="D12" s="157" t="s">
        <v>5</v>
      </c>
      <c r="E12" s="160"/>
      <c r="F12" s="157">
        <v>0</v>
      </c>
      <c r="G12" s="150"/>
      <c r="H12" s="148"/>
      <c r="I12" s="148"/>
      <c r="J12" s="161"/>
      <c r="K12" s="669" t="s">
        <v>165</v>
      </c>
      <c r="L12" s="370" t="s">
        <v>125</v>
      </c>
      <c r="M12" s="355" t="s">
        <v>7</v>
      </c>
      <c r="N12" s="354" t="s">
        <v>232</v>
      </c>
      <c r="O12" s="354" t="s">
        <v>21</v>
      </c>
      <c r="P12" s="354" t="s">
        <v>24</v>
      </c>
      <c r="Q12" s="664" t="s">
        <v>25</v>
      </c>
      <c r="R12" s="665"/>
      <c r="S12" s="666"/>
    </row>
    <row r="13" spans="2:21" s="76" customFormat="1" ht="18" customHeight="1" x14ac:dyDescent="0.15">
      <c r="B13" s="621"/>
      <c r="C13" s="624"/>
      <c r="D13" s="629" t="s">
        <v>51</v>
      </c>
      <c r="E13" s="157" t="s">
        <v>151</v>
      </c>
      <c r="F13" s="157">
        <f>'６　固定資本装備と減価償却費'!L12*'７　ミニトマト部門収支'!H13</f>
        <v>39283.636363636368</v>
      </c>
      <c r="G13" s="410" t="s">
        <v>154</v>
      </c>
      <c r="H13" s="411">
        <v>0.01</v>
      </c>
      <c r="I13" s="672" t="s">
        <v>156</v>
      </c>
      <c r="J13" s="668"/>
      <c r="K13" s="670"/>
      <c r="L13" s="388" t="s">
        <v>420</v>
      </c>
      <c r="M13" s="155" t="s">
        <v>233</v>
      </c>
      <c r="N13" s="103">
        <v>1620</v>
      </c>
      <c r="O13" s="103">
        <v>180</v>
      </c>
      <c r="P13" s="103">
        <f>N13*O13</f>
        <v>291600</v>
      </c>
      <c r="Q13" s="680" t="s">
        <v>427</v>
      </c>
      <c r="R13" s="681"/>
      <c r="S13" s="682"/>
    </row>
    <row r="14" spans="2:21" s="76" customFormat="1" ht="18" customHeight="1" x14ac:dyDescent="0.15">
      <c r="B14" s="621"/>
      <c r="C14" s="624"/>
      <c r="D14" s="630"/>
      <c r="E14" s="157" t="s">
        <v>152</v>
      </c>
      <c r="F14" s="157">
        <f>'６　固定資本装備と減価償却費'!L30*'７　ミニトマト部門収支'!H14</f>
        <v>36090.909090909096</v>
      </c>
      <c r="G14" s="410" t="s">
        <v>154</v>
      </c>
      <c r="H14" s="411">
        <v>0.05</v>
      </c>
      <c r="I14" s="672" t="s">
        <v>156</v>
      </c>
      <c r="J14" s="668"/>
      <c r="K14" s="670"/>
      <c r="L14" s="156"/>
      <c r="M14" s="155"/>
      <c r="N14" s="103"/>
      <c r="O14" s="103"/>
      <c r="P14" s="403">
        <f>N14*O14</f>
        <v>0</v>
      </c>
      <c r="Q14" s="656"/>
      <c r="R14" s="657"/>
      <c r="S14" s="658"/>
    </row>
    <row r="15" spans="2:21" s="76" customFormat="1" ht="18" customHeight="1" thickBot="1" x14ac:dyDescent="0.2">
      <c r="B15" s="621"/>
      <c r="C15" s="624"/>
      <c r="D15" s="629" t="s">
        <v>75</v>
      </c>
      <c r="E15" s="157" t="s">
        <v>151</v>
      </c>
      <c r="F15" s="157">
        <f>'６　固定資本装備と減価償却費'!P12</f>
        <v>369038.96103896102</v>
      </c>
      <c r="G15" s="645" t="s">
        <v>156</v>
      </c>
      <c r="H15" s="646"/>
      <c r="I15" s="646"/>
      <c r="J15" s="647"/>
      <c r="K15" s="670"/>
      <c r="L15" s="84" t="s">
        <v>26</v>
      </c>
      <c r="M15" s="83"/>
      <c r="N15" s="84"/>
      <c r="O15" s="84"/>
      <c r="P15" s="84">
        <f>SUM(P10:P14)</f>
        <v>297837</v>
      </c>
      <c r="Q15" s="659"/>
      <c r="R15" s="660"/>
      <c r="S15" s="661"/>
    </row>
    <row r="16" spans="2:21" s="76" customFormat="1" ht="18" customHeight="1" thickTop="1" x14ac:dyDescent="0.15">
      <c r="B16" s="621"/>
      <c r="C16" s="624"/>
      <c r="D16" s="631"/>
      <c r="E16" s="157" t="s">
        <v>152</v>
      </c>
      <c r="F16" s="157">
        <f>'６　固定資本装備と減価償却費'!P30</f>
        <v>121038.96103896105</v>
      </c>
      <c r="G16" s="645" t="s">
        <v>156</v>
      </c>
      <c r="H16" s="646"/>
      <c r="I16" s="646"/>
      <c r="J16" s="647"/>
      <c r="K16" s="670"/>
      <c r="L16" s="371" t="s">
        <v>126</v>
      </c>
      <c r="M16" s="153"/>
      <c r="N16" s="352" t="s">
        <v>232</v>
      </c>
      <c r="O16" s="352" t="s">
        <v>21</v>
      </c>
      <c r="P16" s="154" t="s">
        <v>24</v>
      </c>
      <c r="Q16" s="653" t="s">
        <v>25</v>
      </c>
      <c r="R16" s="654"/>
      <c r="S16" s="655"/>
    </row>
    <row r="17" spans="1:19" s="76" customFormat="1" ht="18" customHeight="1" x14ac:dyDescent="0.15">
      <c r="B17" s="621"/>
      <c r="C17" s="624"/>
      <c r="D17" s="630"/>
      <c r="E17" s="157" t="s">
        <v>52</v>
      </c>
      <c r="F17" s="157">
        <f>'６　固定資本装備と減価償却費'!P35</f>
        <v>0</v>
      </c>
      <c r="G17" s="645" t="s">
        <v>156</v>
      </c>
      <c r="H17" s="646"/>
      <c r="I17" s="646"/>
      <c r="J17" s="647"/>
      <c r="K17" s="670"/>
      <c r="L17" s="349" t="s">
        <v>132</v>
      </c>
      <c r="M17" s="155"/>
      <c r="N17" s="150" t="s">
        <v>311</v>
      </c>
      <c r="O17" s="151"/>
      <c r="P17" s="150">
        <f>'８　ミニトマト算出基礎'!G7</f>
        <v>6000</v>
      </c>
      <c r="Q17" s="650"/>
      <c r="R17" s="651"/>
      <c r="S17" s="652"/>
    </row>
    <row r="18" spans="1:19" s="76" customFormat="1" ht="18" customHeight="1" x14ac:dyDescent="0.15">
      <c r="A18" s="75"/>
      <c r="B18" s="621"/>
      <c r="C18" s="624"/>
      <c r="D18" s="157" t="s">
        <v>53</v>
      </c>
      <c r="E18" s="160"/>
      <c r="F18" s="157">
        <f>3000*80/55</f>
        <v>4363.636363636364</v>
      </c>
      <c r="G18" s="150" t="s">
        <v>428</v>
      </c>
      <c r="H18" s="148"/>
      <c r="I18" s="399" t="s">
        <v>425</v>
      </c>
      <c r="J18" s="161"/>
      <c r="K18" s="670"/>
      <c r="L18" s="349" t="s">
        <v>130</v>
      </c>
      <c r="M18" s="155"/>
      <c r="N18" s="150" t="s">
        <v>312</v>
      </c>
      <c r="O18" s="151"/>
      <c r="P18" s="150">
        <f>'８　ミニトマト算出基礎'!G11</f>
        <v>3400</v>
      </c>
      <c r="Q18" s="650"/>
      <c r="R18" s="651"/>
      <c r="S18" s="652"/>
    </row>
    <row r="19" spans="1:19" s="76" customFormat="1" ht="18" customHeight="1" x14ac:dyDescent="0.15">
      <c r="A19" s="75"/>
      <c r="B19" s="621"/>
      <c r="C19" s="624"/>
      <c r="D19" s="157" t="s">
        <v>129</v>
      </c>
      <c r="E19" s="160"/>
      <c r="F19" s="157">
        <f>SUM(F6:F18)/99</f>
        <v>12044.923188753335</v>
      </c>
      <c r="G19" s="162" t="s">
        <v>167</v>
      </c>
      <c r="H19" s="169">
        <v>0.01</v>
      </c>
      <c r="I19" s="350"/>
      <c r="J19" s="351"/>
      <c r="K19" s="670"/>
      <c r="L19" s="150" t="s">
        <v>131</v>
      </c>
      <c r="M19" s="148"/>
      <c r="N19" s="150" t="s">
        <v>313</v>
      </c>
      <c r="O19" s="151"/>
      <c r="P19" s="150">
        <f>'８　ミニトマト算出基礎'!G16</f>
        <v>30870</v>
      </c>
      <c r="Q19" s="650"/>
      <c r="R19" s="651"/>
      <c r="S19" s="652"/>
    </row>
    <row r="20" spans="1:19" s="76" customFormat="1" ht="18" customHeight="1" x14ac:dyDescent="0.15">
      <c r="A20" s="75"/>
      <c r="B20" s="621"/>
      <c r="C20" s="625"/>
      <c r="D20" s="618" t="s">
        <v>160</v>
      </c>
      <c r="E20" s="619"/>
      <c r="F20" s="101">
        <f>SUM(F6:F19)</f>
        <v>1204492.3188753335</v>
      </c>
      <c r="G20" s="145"/>
      <c r="H20" s="350"/>
      <c r="I20" s="350"/>
      <c r="J20" s="351"/>
      <c r="K20" s="670"/>
      <c r="L20" s="150" t="s">
        <v>133</v>
      </c>
      <c r="M20" s="148"/>
      <c r="N20" s="150" t="s">
        <v>314</v>
      </c>
      <c r="O20" s="151"/>
      <c r="P20" s="150">
        <f>'８　ミニトマト算出基礎'!G20</f>
        <v>36000</v>
      </c>
      <c r="Q20" s="650"/>
      <c r="R20" s="651"/>
      <c r="S20" s="652"/>
    </row>
    <row r="21" spans="1:19" s="76" customFormat="1" ht="18" customHeight="1" x14ac:dyDescent="0.15">
      <c r="A21" s="75"/>
      <c r="B21" s="621"/>
      <c r="C21" s="626" t="s">
        <v>155</v>
      </c>
      <c r="D21" s="614" t="s">
        <v>54</v>
      </c>
      <c r="E21" s="14" t="s">
        <v>1</v>
      </c>
      <c r="F21" s="366">
        <f>P11*95</f>
        <v>592515.00000000012</v>
      </c>
      <c r="G21" s="645" t="s">
        <v>414</v>
      </c>
      <c r="H21" s="646"/>
      <c r="I21" s="646"/>
      <c r="J21" s="647"/>
      <c r="K21" s="670"/>
      <c r="L21" s="404" t="s">
        <v>134</v>
      </c>
      <c r="M21" s="405"/>
      <c r="N21" s="404"/>
      <c r="O21" s="404"/>
      <c r="P21" s="404">
        <f>'８　ミニトマト算出基礎'!G24</f>
        <v>0</v>
      </c>
      <c r="Q21" s="650"/>
      <c r="R21" s="651"/>
      <c r="S21" s="652"/>
    </row>
    <row r="22" spans="1:19" s="76" customFormat="1" ht="18" customHeight="1" thickBot="1" x14ac:dyDescent="0.2">
      <c r="A22" s="75"/>
      <c r="B22" s="621"/>
      <c r="C22" s="627"/>
      <c r="D22" s="565"/>
      <c r="E22" s="14" t="s">
        <v>2</v>
      </c>
      <c r="F22" s="102">
        <f>P11*10</f>
        <v>62370.000000000015</v>
      </c>
      <c r="G22" s="645" t="s">
        <v>341</v>
      </c>
      <c r="H22" s="646"/>
      <c r="I22" s="646"/>
      <c r="J22" s="647"/>
      <c r="K22" s="670"/>
      <c r="L22" s="84" t="s">
        <v>26</v>
      </c>
      <c r="M22" s="83"/>
      <c r="N22" s="84"/>
      <c r="O22" s="84"/>
      <c r="P22" s="84">
        <f>SUM(P17:P21)</f>
        <v>76270</v>
      </c>
      <c r="Q22" s="659"/>
      <c r="R22" s="660"/>
      <c r="S22" s="661"/>
    </row>
    <row r="23" spans="1:19" s="76" customFormat="1" ht="18" customHeight="1" thickTop="1" x14ac:dyDescent="0.15">
      <c r="A23" s="75"/>
      <c r="B23" s="621"/>
      <c r="C23" s="627"/>
      <c r="D23" s="615"/>
      <c r="E23" s="14" t="s">
        <v>6</v>
      </c>
      <c r="F23" s="366">
        <f>R11*0.115</f>
        <v>445166.59280609753</v>
      </c>
      <c r="G23" s="645" t="s">
        <v>342</v>
      </c>
      <c r="H23" s="646"/>
      <c r="I23" s="646"/>
      <c r="J23" s="647"/>
      <c r="K23" s="670"/>
      <c r="L23" s="150" t="s">
        <v>127</v>
      </c>
      <c r="M23" s="148"/>
      <c r="N23" s="149" t="s">
        <v>23</v>
      </c>
      <c r="O23" s="149" t="s">
        <v>21</v>
      </c>
      <c r="P23" s="149" t="s">
        <v>24</v>
      </c>
      <c r="Q23" s="653" t="s">
        <v>25</v>
      </c>
      <c r="R23" s="654"/>
      <c r="S23" s="655"/>
    </row>
    <row r="24" spans="1:19" s="76" customFormat="1" ht="18" customHeight="1" x14ac:dyDescent="0.15">
      <c r="A24" s="75"/>
      <c r="B24" s="621"/>
      <c r="C24" s="627"/>
      <c r="D24" s="14" t="s">
        <v>235</v>
      </c>
      <c r="E24" s="15"/>
      <c r="F24" s="102">
        <v>0</v>
      </c>
      <c r="G24" s="349"/>
      <c r="H24" s="164"/>
      <c r="I24" s="165"/>
      <c r="J24" s="163"/>
      <c r="K24" s="670"/>
      <c r="L24" s="150" t="s">
        <v>27</v>
      </c>
      <c r="M24" s="148"/>
      <c r="N24" s="150" t="s">
        <v>315</v>
      </c>
      <c r="O24" s="150"/>
      <c r="P24" s="150">
        <f>'８　ミニトマト算出基礎'!G38</f>
        <v>12786.588000000002</v>
      </c>
      <c r="Q24" s="650"/>
      <c r="R24" s="651"/>
      <c r="S24" s="652"/>
    </row>
    <row r="25" spans="1:19" s="76" customFormat="1" ht="18" customHeight="1" x14ac:dyDescent="0.15">
      <c r="A25" s="75"/>
      <c r="B25" s="621"/>
      <c r="C25" s="627"/>
      <c r="D25" s="14" t="s">
        <v>76</v>
      </c>
      <c r="E25" s="15"/>
      <c r="F25" s="102">
        <v>0</v>
      </c>
      <c r="G25" s="349"/>
      <c r="H25" s="166"/>
      <c r="I25" s="167"/>
      <c r="J25" s="168"/>
      <c r="K25" s="670"/>
      <c r="L25" s="150" t="s">
        <v>28</v>
      </c>
      <c r="M25" s="148"/>
      <c r="N25" s="150" t="s">
        <v>316</v>
      </c>
      <c r="O25" s="150"/>
      <c r="P25" s="150">
        <f>'８　ミニトマト算出基礎'!G49</f>
        <v>13963.119999999999</v>
      </c>
      <c r="Q25" s="650"/>
      <c r="R25" s="651"/>
      <c r="S25" s="652"/>
    </row>
    <row r="26" spans="1:19" s="76" customFormat="1" ht="18" customHeight="1" x14ac:dyDescent="0.15">
      <c r="A26" s="75"/>
      <c r="B26" s="621"/>
      <c r="C26" s="627"/>
      <c r="D26" s="14" t="s">
        <v>98</v>
      </c>
      <c r="E26" s="15"/>
      <c r="F26" s="102">
        <f>'８　ミニトマト算出基礎'!V57</f>
        <v>34381.818181818184</v>
      </c>
      <c r="G26" s="645"/>
      <c r="H26" s="646"/>
      <c r="I26" s="646"/>
      <c r="J26" s="647"/>
      <c r="K26" s="670"/>
      <c r="L26" s="406" t="s">
        <v>109</v>
      </c>
      <c r="M26" s="81"/>
      <c r="N26" s="406" t="s">
        <v>311</v>
      </c>
      <c r="O26" s="406"/>
      <c r="P26" s="406">
        <f>'８　ミニトマト算出基礎'!G57</f>
        <v>20325</v>
      </c>
      <c r="Q26" s="650"/>
      <c r="R26" s="651"/>
      <c r="S26" s="652"/>
    </row>
    <row r="27" spans="1:19" s="76" customFormat="1" ht="18" customHeight="1" x14ac:dyDescent="0.15">
      <c r="A27" s="75"/>
      <c r="B27" s="621"/>
      <c r="C27" s="627"/>
      <c r="D27" s="21" t="s">
        <v>77</v>
      </c>
      <c r="E27" s="22"/>
      <c r="F27" s="284">
        <v>800</v>
      </c>
      <c r="G27" s="645" t="s">
        <v>358</v>
      </c>
      <c r="H27" s="646"/>
      <c r="I27" s="646"/>
      <c r="J27" s="647"/>
      <c r="K27" s="621"/>
      <c r="L27" s="407"/>
      <c r="M27" s="408"/>
      <c r="N27" s="409"/>
      <c r="O27" s="409"/>
      <c r="P27" s="409"/>
      <c r="Q27" s="676"/>
      <c r="R27" s="651"/>
      <c r="S27" s="652"/>
    </row>
    <row r="28" spans="1:19" s="76" customFormat="1" ht="18" customHeight="1" thickBot="1" x14ac:dyDescent="0.2">
      <c r="A28" s="75"/>
      <c r="B28" s="621"/>
      <c r="C28" s="627"/>
      <c r="D28" s="14" t="s">
        <v>55</v>
      </c>
      <c r="E28" s="15"/>
      <c r="F28" s="102">
        <f>'８　ミニトマト算出基礎'!N57</f>
        <v>4730.0363636363636</v>
      </c>
      <c r="G28" s="645"/>
      <c r="H28" s="646"/>
      <c r="I28" s="646"/>
      <c r="J28" s="647"/>
      <c r="K28" s="670"/>
      <c r="L28" s="84" t="s">
        <v>26</v>
      </c>
      <c r="M28" s="83"/>
      <c r="N28" s="84"/>
      <c r="O28" s="84"/>
      <c r="P28" s="84">
        <f>SUM(P24:P26)</f>
        <v>47074.707999999999</v>
      </c>
      <c r="Q28" s="659"/>
      <c r="R28" s="660"/>
      <c r="S28" s="661"/>
    </row>
    <row r="29" spans="1:19" s="76" customFormat="1" ht="18" customHeight="1" thickTop="1" x14ac:dyDescent="0.15">
      <c r="A29" s="75"/>
      <c r="B29" s="621"/>
      <c r="C29" s="627"/>
      <c r="D29" s="14" t="s">
        <v>236</v>
      </c>
      <c r="E29" s="15"/>
      <c r="F29" s="102">
        <f>SUM(F21:F28)/99</f>
        <v>11514.782296480324</v>
      </c>
      <c r="G29" s="251" t="s">
        <v>253</v>
      </c>
      <c r="H29" s="169">
        <v>0.01</v>
      </c>
      <c r="I29" s="147"/>
      <c r="J29" s="146"/>
      <c r="K29" s="670"/>
      <c r="L29" s="150" t="s">
        <v>128</v>
      </c>
      <c r="M29" s="148"/>
      <c r="N29" s="149" t="s">
        <v>23</v>
      </c>
      <c r="O29" s="149" t="s">
        <v>21</v>
      </c>
      <c r="P29" s="149" t="s">
        <v>24</v>
      </c>
      <c r="Q29" s="653" t="s">
        <v>25</v>
      </c>
      <c r="R29" s="654"/>
      <c r="S29" s="655"/>
    </row>
    <row r="30" spans="1:19" s="76" customFormat="1" ht="18" customHeight="1" thickBot="1" x14ac:dyDescent="0.2">
      <c r="A30" s="75"/>
      <c r="B30" s="622"/>
      <c r="C30" s="628"/>
      <c r="D30" s="616" t="s">
        <v>159</v>
      </c>
      <c r="E30" s="617"/>
      <c r="F30" s="140">
        <f>SUM(F21:F29)</f>
        <v>1151478.2296480325</v>
      </c>
      <c r="G30" s="141"/>
      <c r="H30" s="142"/>
      <c r="I30" s="143"/>
      <c r="J30" s="144"/>
      <c r="K30" s="670"/>
      <c r="L30" s="150" t="s">
        <v>121</v>
      </c>
      <c r="M30" s="148"/>
      <c r="N30" s="150" t="s">
        <v>349</v>
      </c>
      <c r="O30" s="151"/>
      <c r="P30" s="150">
        <f>'８　ミニトマト算出基礎'!N10</f>
        <v>6352.5</v>
      </c>
      <c r="Q30" s="677"/>
      <c r="R30" s="678"/>
      <c r="S30" s="679"/>
    </row>
    <row r="31" spans="1:19" s="76" customFormat="1" ht="18" customHeight="1" x14ac:dyDescent="0.15">
      <c r="A31" s="75"/>
      <c r="B31" s="91"/>
      <c r="C31" s="87"/>
      <c r="D31" s="87"/>
      <c r="E31" s="87"/>
      <c r="F31" s="87"/>
      <c r="G31" s="87"/>
      <c r="H31" s="87"/>
      <c r="I31" s="87"/>
      <c r="J31" s="87"/>
      <c r="K31" s="670"/>
      <c r="L31" s="150" t="s">
        <v>122</v>
      </c>
      <c r="M31" s="148"/>
      <c r="N31" s="150" t="s">
        <v>350</v>
      </c>
      <c r="O31" s="151"/>
      <c r="P31" s="150">
        <f>'８　ミニトマト算出基礎'!N15</f>
        <v>10736.352000000001</v>
      </c>
      <c r="Q31" s="677"/>
      <c r="R31" s="678"/>
      <c r="S31" s="679"/>
    </row>
    <row r="32" spans="1:19" s="76" customFormat="1" ht="18" customHeight="1" x14ac:dyDescent="0.15">
      <c r="A32" s="75"/>
      <c r="B32" s="82"/>
      <c r="C32" s="97"/>
      <c r="D32" s="82"/>
      <c r="E32" s="82"/>
      <c r="F32" s="95"/>
      <c r="G32" s="95"/>
      <c r="H32" s="96"/>
      <c r="I32" s="87"/>
      <c r="J32" s="87"/>
      <c r="K32" s="670"/>
      <c r="L32" s="150" t="s">
        <v>124</v>
      </c>
      <c r="M32" s="148"/>
      <c r="N32" s="151"/>
      <c r="O32" s="151"/>
      <c r="P32" s="150">
        <f>SUM(P30:P31)*R32</f>
        <v>5126.6555999999991</v>
      </c>
      <c r="Q32" s="349" t="s">
        <v>123</v>
      </c>
      <c r="R32" s="152">
        <v>0.3</v>
      </c>
      <c r="S32" s="85"/>
    </row>
    <row r="33" spans="1:23" ht="18" customHeight="1" x14ac:dyDescent="0.15">
      <c r="K33" s="670"/>
      <c r="L33" s="150" t="s">
        <v>434</v>
      </c>
      <c r="M33" s="148"/>
      <c r="N33" s="150"/>
      <c r="O33" s="151"/>
      <c r="P33" s="150">
        <v>0</v>
      </c>
      <c r="Q33" s="650"/>
      <c r="R33" s="651"/>
      <c r="S33" s="652"/>
    </row>
    <row r="34" spans="1:23" ht="18" customHeight="1" x14ac:dyDescent="0.15">
      <c r="K34" s="670"/>
      <c r="L34" s="150" t="s">
        <v>435</v>
      </c>
      <c r="M34" s="148"/>
      <c r="N34" s="150"/>
      <c r="O34" s="151"/>
      <c r="P34" s="150">
        <v>0</v>
      </c>
      <c r="Q34" s="650"/>
      <c r="R34" s="651"/>
      <c r="S34" s="652"/>
    </row>
    <row r="35" spans="1:23" ht="18" customHeight="1" x14ac:dyDescent="0.15">
      <c r="K35" s="670"/>
      <c r="L35" s="150" t="s">
        <v>234</v>
      </c>
      <c r="M35" s="148"/>
      <c r="N35" s="150"/>
      <c r="O35" s="151"/>
      <c r="P35" s="150">
        <v>0</v>
      </c>
      <c r="Q35" s="237"/>
      <c r="R35" s="238"/>
      <c r="S35" s="239"/>
    </row>
    <row r="36" spans="1:23" ht="18" customHeight="1" x14ac:dyDescent="0.15">
      <c r="K36" s="670"/>
      <c r="L36" s="150" t="s">
        <v>436</v>
      </c>
      <c r="M36" s="148"/>
      <c r="N36" s="150"/>
      <c r="O36" s="151"/>
      <c r="P36" s="150">
        <v>0</v>
      </c>
      <c r="Q36" s="650"/>
      <c r="R36" s="651"/>
      <c r="S36" s="652"/>
    </row>
    <row r="37" spans="1:23" ht="18" customHeight="1" thickBot="1" x14ac:dyDescent="0.2">
      <c r="K37" s="671"/>
      <c r="L37" s="93" t="s">
        <v>26</v>
      </c>
      <c r="M37" s="92"/>
      <c r="N37" s="93"/>
      <c r="O37" s="93"/>
      <c r="P37" s="93">
        <f>SUM(P30:P36)</f>
        <v>22215.507599999997</v>
      </c>
      <c r="Q37" s="673"/>
      <c r="R37" s="674"/>
      <c r="S37" s="675"/>
    </row>
    <row r="38" spans="1:23" s="86" customFormat="1" ht="18" customHeight="1" x14ac:dyDescent="0.15">
      <c r="A38" s="75"/>
      <c r="B38" s="75"/>
      <c r="C38" s="75"/>
      <c r="D38" s="75"/>
      <c r="E38" s="75"/>
      <c r="F38" s="75"/>
      <c r="G38" s="75"/>
      <c r="H38" s="75"/>
      <c r="I38" s="75"/>
      <c r="J38" s="75"/>
    </row>
    <row r="39" spans="1:23" s="86" customFormat="1" ht="18" customHeight="1" x14ac:dyDescent="0.15">
      <c r="A39" s="75"/>
      <c r="B39" s="75"/>
      <c r="C39" s="75"/>
      <c r="D39" s="75"/>
      <c r="E39" s="75"/>
      <c r="F39" s="75"/>
      <c r="G39" s="75"/>
      <c r="H39" s="75"/>
      <c r="I39" s="75"/>
      <c r="J39" s="75"/>
      <c r="T39" s="87"/>
    </row>
    <row r="40" spans="1:23" s="86" customFormat="1" ht="18" customHeight="1" x14ac:dyDescent="0.15">
      <c r="A40" s="75"/>
      <c r="B40" s="75"/>
      <c r="C40" s="75"/>
      <c r="D40" s="75"/>
      <c r="E40" s="75"/>
      <c r="F40" s="75"/>
      <c r="G40" s="75"/>
      <c r="H40" s="75"/>
      <c r="I40" s="75"/>
      <c r="J40" s="75"/>
      <c r="T40" s="76"/>
      <c r="U40" s="76"/>
      <c r="V40" s="76"/>
      <c r="W40" s="76"/>
    </row>
    <row r="41" spans="1:23" s="86" customFormat="1" ht="18" customHeight="1" x14ac:dyDescent="0.15">
      <c r="A41" s="75"/>
      <c r="B41" s="75"/>
      <c r="C41" s="75"/>
      <c r="D41" s="75"/>
      <c r="E41" s="75"/>
      <c r="F41" s="75"/>
      <c r="G41" s="75"/>
      <c r="H41" s="75"/>
      <c r="I41" s="75"/>
      <c r="J41" s="75"/>
      <c r="T41" s="88"/>
      <c r="U41" s="89"/>
      <c r="V41" s="90"/>
      <c r="W41" s="88"/>
    </row>
    <row r="42" spans="1:23" s="86" customFormat="1" ht="18" customHeight="1" x14ac:dyDescent="0.15">
      <c r="A42" s="75"/>
      <c r="B42" s="75"/>
      <c r="C42" s="75"/>
      <c r="D42" s="75"/>
      <c r="E42" s="75"/>
      <c r="F42" s="75"/>
      <c r="G42" s="75"/>
      <c r="H42" s="75"/>
      <c r="I42" s="75"/>
      <c r="J42" s="75"/>
      <c r="T42" s="76"/>
      <c r="U42" s="76"/>
      <c r="V42" s="76"/>
      <c r="W42" s="76"/>
    </row>
    <row r="43" spans="1:23" s="86" customFormat="1" ht="18" customHeight="1" x14ac:dyDescent="0.15">
      <c r="B43" s="75"/>
      <c r="C43" s="75"/>
      <c r="D43" s="75"/>
      <c r="E43" s="75"/>
      <c r="F43" s="75"/>
      <c r="G43" s="75"/>
      <c r="H43" s="75"/>
      <c r="I43" s="75"/>
      <c r="J43" s="75"/>
      <c r="T43" s="77"/>
      <c r="U43" s="87"/>
      <c r="V43" s="76"/>
      <c r="W43" s="88"/>
    </row>
    <row r="44" spans="1:23" s="86" customFormat="1" ht="18" customHeight="1" x14ac:dyDescent="0.15">
      <c r="B44" s="75"/>
      <c r="C44" s="75"/>
      <c r="D44" s="75"/>
      <c r="E44" s="75"/>
      <c r="F44" s="75"/>
      <c r="G44" s="75"/>
      <c r="H44" s="75"/>
      <c r="I44" s="75"/>
      <c r="J44" s="75"/>
      <c r="T44" s="77"/>
      <c r="U44" s="87"/>
      <c r="V44" s="76"/>
      <c r="W44" s="88"/>
    </row>
    <row r="45" spans="1:23" s="86" customFormat="1" ht="18" customHeight="1" x14ac:dyDescent="0.15">
      <c r="B45" s="75"/>
      <c r="C45" s="75"/>
      <c r="D45" s="75"/>
      <c r="E45" s="75"/>
      <c r="F45" s="75"/>
      <c r="G45" s="75"/>
      <c r="H45" s="75"/>
      <c r="I45" s="75"/>
      <c r="J45" s="75"/>
      <c r="T45" s="76"/>
      <c r="U45" s="76"/>
      <c r="V45" s="89"/>
      <c r="W45" s="76"/>
    </row>
    <row r="46" spans="1:23" s="86" customFormat="1" x14ac:dyDescent="0.15">
      <c r="B46" s="75"/>
      <c r="C46" s="75"/>
      <c r="D46" s="75"/>
      <c r="E46" s="75"/>
      <c r="F46" s="75"/>
      <c r="G46" s="75"/>
      <c r="H46" s="75"/>
      <c r="I46" s="75"/>
      <c r="J46" s="75"/>
      <c r="T46" s="77"/>
      <c r="U46" s="76"/>
      <c r="V46" s="76"/>
      <c r="W46" s="88"/>
    </row>
    <row r="47" spans="1:23" s="86" customFormat="1" x14ac:dyDescent="0.15">
      <c r="B47" s="75"/>
      <c r="C47" s="75"/>
      <c r="D47" s="75"/>
      <c r="E47" s="75"/>
      <c r="F47" s="75"/>
      <c r="G47" s="75"/>
      <c r="H47" s="75"/>
      <c r="I47" s="75"/>
      <c r="J47" s="75"/>
      <c r="T47" s="77"/>
      <c r="U47" s="76"/>
      <c r="V47" s="76"/>
      <c r="W47" s="88"/>
    </row>
    <row r="48" spans="1:23" s="86" customFormat="1" x14ac:dyDescent="0.15">
      <c r="B48" s="75"/>
      <c r="C48" s="75"/>
      <c r="D48" s="75"/>
      <c r="E48" s="75"/>
      <c r="F48" s="75"/>
      <c r="G48" s="75"/>
      <c r="H48" s="75"/>
      <c r="I48" s="75"/>
      <c r="J48" s="75"/>
      <c r="T48" s="77"/>
      <c r="U48" s="76"/>
      <c r="V48" s="76"/>
      <c r="W48" s="88"/>
    </row>
    <row r="49" spans="2:23" s="86" customFormat="1" x14ac:dyDescent="0.15">
      <c r="B49" s="75"/>
      <c r="C49" s="75"/>
      <c r="D49" s="75"/>
      <c r="E49" s="75"/>
      <c r="F49" s="75"/>
      <c r="G49" s="75"/>
      <c r="H49" s="75"/>
      <c r="I49" s="75"/>
      <c r="J49" s="75"/>
      <c r="T49" s="77"/>
      <c r="U49" s="76"/>
      <c r="V49" s="76"/>
      <c r="W49" s="88"/>
    </row>
    <row r="50" spans="2:23" s="86" customFormat="1" x14ac:dyDescent="0.15">
      <c r="B50" s="75"/>
      <c r="C50" s="75"/>
      <c r="D50" s="75"/>
      <c r="E50" s="75"/>
      <c r="F50" s="75"/>
      <c r="G50" s="75"/>
      <c r="H50" s="75"/>
      <c r="I50" s="75"/>
      <c r="J50" s="75"/>
      <c r="T50" s="77"/>
      <c r="U50" s="77"/>
      <c r="V50" s="77"/>
      <c r="W50" s="76"/>
    </row>
    <row r="51" spans="2:23" s="86" customFormat="1" ht="13.5" customHeight="1" x14ac:dyDescent="0.15">
      <c r="B51" s="75"/>
      <c r="C51" s="75"/>
      <c r="D51" s="75"/>
      <c r="E51" s="75"/>
      <c r="F51" s="75"/>
      <c r="G51" s="75"/>
      <c r="H51" s="75"/>
      <c r="I51" s="75"/>
      <c r="J51" s="75"/>
      <c r="T51" s="76"/>
      <c r="U51" s="76"/>
      <c r="V51" s="76"/>
      <c r="W51" s="89"/>
    </row>
    <row r="52" spans="2:23" s="86" customFormat="1" x14ac:dyDescent="0.15">
      <c r="B52" s="75"/>
      <c r="C52" s="75"/>
      <c r="D52" s="75"/>
      <c r="E52" s="75"/>
      <c r="F52" s="75"/>
      <c r="G52" s="75"/>
      <c r="H52" s="75"/>
      <c r="I52" s="75"/>
      <c r="J52" s="75"/>
      <c r="T52" s="88"/>
      <c r="U52" s="76"/>
      <c r="V52" s="89"/>
      <c r="W52" s="88"/>
    </row>
    <row r="53" spans="2:23" s="86" customFormat="1" x14ac:dyDescent="0.15">
      <c r="B53" s="75"/>
      <c r="C53" s="75"/>
      <c r="D53" s="75"/>
      <c r="E53" s="75"/>
      <c r="F53" s="75"/>
      <c r="G53" s="75"/>
      <c r="H53" s="75"/>
      <c r="I53" s="75"/>
      <c r="J53" s="75"/>
      <c r="T53" s="76"/>
      <c r="U53" s="76"/>
      <c r="V53" s="76"/>
      <c r="W53" s="76"/>
    </row>
    <row r="54" spans="2:23" s="86" customFormat="1" ht="13.5" customHeight="1" x14ac:dyDescent="0.15">
      <c r="B54" s="75"/>
      <c r="C54" s="75"/>
      <c r="D54" s="75"/>
      <c r="E54" s="75"/>
      <c r="F54" s="75"/>
      <c r="G54" s="75"/>
      <c r="H54" s="75"/>
      <c r="I54" s="75"/>
      <c r="J54" s="75"/>
      <c r="T54" s="77"/>
      <c r="U54" s="76"/>
      <c r="V54" s="77"/>
      <c r="W54" s="88"/>
    </row>
    <row r="55" spans="2:23" s="86" customFormat="1" x14ac:dyDescent="0.15">
      <c r="B55" s="75"/>
      <c r="C55" s="75"/>
      <c r="D55" s="75"/>
      <c r="E55" s="75"/>
      <c r="F55" s="75"/>
      <c r="G55" s="75"/>
      <c r="H55" s="75"/>
      <c r="I55" s="75"/>
      <c r="J55" s="75"/>
      <c r="T55" s="98"/>
      <c r="U55" s="76"/>
      <c r="V55" s="76"/>
      <c r="W55" s="88"/>
    </row>
    <row r="56" spans="2:23" s="86" customFormat="1" x14ac:dyDescent="0.1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6"/>
      <c r="U56" s="77"/>
      <c r="V56" s="76"/>
      <c r="W56" s="76"/>
    </row>
    <row r="57" spans="2:23" s="86" customFormat="1" x14ac:dyDescent="0.15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87"/>
      <c r="U57" s="87"/>
      <c r="V57" s="87"/>
      <c r="W57" s="87"/>
    </row>
    <row r="58" spans="2:23" s="86" customFormat="1" x14ac:dyDescent="0.15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87"/>
    </row>
    <row r="59" spans="2:23" s="86" customFormat="1" x14ac:dyDescent="0.15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87"/>
    </row>
    <row r="60" spans="2:23" s="86" customFormat="1" x14ac:dyDescent="0.15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87"/>
    </row>
    <row r="61" spans="2:23" s="86" customFormat="1" x14ac:dyDescent="0.15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</row>
    <row r="62" spans="2:23" s="86" customFormat="1" x14ac:dyDescent="0.15"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</row>
    <row r="63" spans="2:23" s="86" customFormat="1" ht="13.5" customHeight="1" x14ac:dyDescent="0.15"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</row>
    <row r="64" spans="2:23" s="86" customFormat="1" ht="13.5" customHeight="1" x14ac:dyDescent="0.15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</row>
    <row r="65" spans="2:19" s="86" customFormat="1" x14ac:dyDescent="0.15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</row>
    <row r="66" spans="2:19" s="86" customFormat="1" x14ac:dyDescent="0.1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</row>
    <row r="67" spans="2:19" s="86" customFormat="1" x14ac:dyDescent="0.1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</row>
    <row r="68" spans="2:19" s="86" customFormat="1" ht="13.5" customHeight="1" x14ac:dyDescent="0.15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</row>
    <row r="69" spans="2:19" s="86" customFormat="1" x14ac:dyDescent="0.15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</row>
    <row r="70" spans="2:19" s="86" customFormat="1" x14ac:dyDescent="0.15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</row>
    <row r="71" spans="2:19" s="86" customFormat="1" x14ac:dyDescent="0.15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</row>
    <row r="72" spans="2:19" s="86" customFormat="1" x14ac:dyDescent="0.15"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</row>
    <row r="73" spans="2:19" s="86" customFormat="1" x14ac:dyDescent="0.15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</row>
    <row r="74" spans="2:19" s="86" customFormat="1" ht="13.5" customHeight="1" x14ac:dyDescent="0.15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</row>
    <row r="75" spans="2:19" s="86" customFormat="1" x14ac:dyDescent="0.15"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</row>
    <row r="76" spans="2:19" s="86" customFormat="1" x14ac:dyDescent="0.15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2:19" s="86" customFormat="1" x14ac:dyDescent="0.15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2:19" s="86" customFormat="1" x14ac:dyDescent="0.15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2:19" s="86" customFormat="1" x14ac:dyDescent="0.15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2:19" s="86" customFormat="1" x14ac:dyDescent="0.15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 s="86" customFormat="1" x14ac:dyDescent="0.15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 s="86" customFormat="1" x14ac:dyDescent="0.15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 s="86" customFormat="1" x14ac:dyDescent="0.15"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 s="86" customFormat="1" x14ac:dyDescent="0.15"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 s="86" customFormat="1" x14ac:dyDescent="0.15"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</row>
    <row r="86" spans="1:19" s="86" customFormat="1" ht="13.5" customHeight="1" x14ac:dyDescent="0.15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</row>
    <row r="87" spans="1:19" s="86" customFormat="1" x14ac:dyDescent="0.15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</row>
    <row r="88" spans="1:19" s="86" customFormat="1" x14ac:dyDescent="0.15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</row>
    <row r="89" spans="1:19" s="86" customFormat="1" ht="13.5" customHeight="1" x14ac:dyDescent="0.15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</row>
    <row r="90" spans="1:19" s="86" customFormat="1" x14ac:dyDescent="0.15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</row>
    <row r="91" spans="1:19" s="86" customFormat="1" x14ac:dyDescent="0.15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</row>
    <row r="92" spans="1:19" s="86" customFormat="1" x14ac:dyDescent="0.15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</row>
    <row r="93" spans="1:19" s="86" customFormat="1" x14ac:dyDescent="0.15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</row>
    <row r="94" spans="1:19" s="86" customFormat="1" x14ac:dyDescent="0.15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</row>
    <row r="95" spans="1:19" x14ac:dyDescent="0.15">
      <c r="A95" s="86"/>
    </row>
    <row r="96" spans="1:19" x14ac:dyDescent="0.15">
      <c r="A96" s="86"/>
    </row>
    <row r="97" spans="1:1" x14ac:dyDescent="0.15">
      <c r="A97" s="86"/>
    </row>
    <row r="98" spans="1:1" x14ac:dyDescent="0.15">
      <c r="A98" s="86"/>
    </row>
    <row r="99" spans="1:1" x14ac:dyDescent="0.15">
      <c r="A99" s="86"/>
    </row>
  </sheetData>
  <mergeCells count="61">
    <mergeCell ref="G26:J26"/>
    <mergeCell ref="G28:J28"/>
    <mergeCell ref="G27:J27"/>
    <mergeCell ref="G21:J21"/>
    <mergeCell ref="G22:J22"/>
    <mergeCell ref="G23:J23"/>
    <mergeCell ref="G8:J8"/>
    <mergeCell ref="G9:J9"/>
    <mergeCell ref="G15:J15"/>
    <mergeCell ref="G16:J16"/>
    <mergeCell ref="G17:J17"/>
    <mergeCell ref="G10:J10"/>
    <mergeCell ref="I13:J13"/>
    <mergeCell ref="I14:J14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30:S30"/>
    <mergeCell ref="Q31:S31"/>
    <mergeCell ref="Q13:S13"/>
    <mergeCell ref="Q17:S17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Q18:S18"/>
    <mergeCell ref="Q19:S19"/>
    <mergeCell ref="R10:S10"/>
    <mergeCell ref="B4:C5"/>
    <mergeCell ref="B3:E3"/>
    <mergeCell ref="K3:S3"/>
    <mergeCell ref="R6:S6"/>
    <mergeCell ref="R7:S7"/>
    <mergeCell ref="G4:J4"/>
    <mergeCell ref="G7:J7"/>
    <mergeCell ref="D21:D23"/>
    <mergeCell ref="D30:E30"/>
    <mergeCell ref="D20:E20"/>
    <mergeCell ref="B6:B30"/>
    <mergeCell ref="C6:C20"/>
    <mergeCell ref="C21:C30"/>
    <mergeCell ref="D13:D14"/>
    <mergeCell ref="D15:D17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>
      <selection activeCell="C6" sqref="C6"/>
    </sheetView>
  </sheetViews>
  <sheetFormatPr defaultRowHeight="13.5" x14ac:dyDescent="0.15"/>
  <cols>
    <col min="1" max="1" width="1.625" style="24" customWidth="1"/>
    <col min="2" max="2" width="3.625" style="24" customWidth="1"/>
    <col min="3" max="3" width="15.625" style="24" customWidth="1"/>
    <col min="4" max="7" width="8.625" style="24" customWidth="1"/>
    <col min="8" max="8" width="1.625" style="131" customWidth="1"/>
    <col min="9" max="9" width="3.625" style="24" customWidth="1"/>
    <col min="10" max="10" width="15.625" style="24" customWidth="1"/>
    <col min="11" max="14" width="8.625" style="24" customWidth="1"/>
    <col min="15" max="15" width="3.5" style="24" customWidth="1"/>
    <col min="16" max="16" width="15.625" style="99" customWidth="1"/>
    <col min="17" max="17" width="8.625" style="24" customWidth="1"/>
    <col min="18" max="18" width="8.625" style="25" customWidth="1"/>
    <col min="19" max="21" width="8.625" style="24" customWidth="1"/>
    <col min="22" max="22" width="10.625" style="25" customWidth="1"/>
    <col min="23" max="245" width="9" style="24"/>
    <col min="246" max="246" width="1.375" style="24" customWidth="1"/>
    <col min="247" max="247" width="3.5" style="24" customWidth="1"/>
    <col min="248" max="248" width="22.125" style="24" customWidth="1"/>
    <col min="249" max="249" width="9.75" style="24" customWidth="1"/>
    <col min="250" max="250" width="7.375" style="24" customWidth="1"/>
    <col min="251" max="251" width="9" style="24"/>
    <col min="252" max="252" width="9.25" style="24" customWidth="1"/>
    <col min="253" max="253" width="3.5" style="24" customWidth="1"/>
    <col min="254" max="255" width="12.625" style="24" customWidth="1"/>
    <col min="256" max="256" width="9" style="24"/>
    <col min="257" max="257" width="7.75" style="24" customWidth="1"/>
    <col min="258" max="258" width="13.125" style="24" customWidth="1"/>
    <col min="259" max="259" width="6.125" style="24" customWidth="1"/>
    <col min="260" max="260" width="9.75" style="24" customWidth="1"/>
    <col min="261" max="261" width="1.375" style="24" customWidth="1"/>
    <col min="262" max="501" width="9" style="24"/>
    <col min="502" max="502" width="1.375" style="24" customWidth="1"/>
    <col min="503" max="503" width="3.5" style="24" customWidth="1"/>
    <col min="504" max="504" width="22.125" style="24" customWidth="1"/>
    <col min="505" max="505" width="9.75" style="24" customWidth="1"/>
    <col min="506" max="506" width="7.375" style="24" customWidth="1"/>
    <col min="507" max="507" width="9" style="24"/>
    <col min="508" max="508" width="9.25" style="24" customWidth="1"/>
    <col min="509" max="509" width="3.5" style="24" customWidth="1"/>
    <col min="510" max="511" width="12.625" style="24" customWidth="1"/>
    <col min="512" max="512" width="9" style="24"/>
    <col min="513" max="513" width="7.75" style="24" customWidth="1"/>
    <col min="514" max="514" width="13.125" style="24" customWidth="1"/>
    <col min="515" max="515" width="6.125" style="24" customWidth="1"/>
    <col min="516" max="516" width="9.75" style="24" customWidth="1"/>
    <col min="517" max="517" width="1.375" style="24" customWidth="1"/>
    <col min="518" max="757" width="9" style="24"/>
    <col min="758" max="758" width="1.375" style="24" customWidth="1"/>
    <col min="759" max="759" width="3.5" style="24" customWidth="1"/>
    <col min="760" max="760" width="22.125" style="24" customWidth="1"/>
    <col min="761" max="761" width="9.75" style="24" customWidth="1"/>
    <col min="762" max="762" width="7.375" style="24" customWidth="1"/>
    <col min="763" max="763" width="9" style="24"/>
    <col min="764" max="764" width="9.25" style="24" customWidth="1"/>
    <col min="765" max="765" width="3.5" style="24" customWidth="1"/>
    <col min="766" max="767" width="12.625" style="24" customWidth="1"/>
    <col min="768" max="768" width="9" style="24"/>
    <col min="769" max="769" width="7.75" style="24" customWidth="1"/>
    <col min="770" max="770" width="13.125" style="24" customWidth="1"/>
    <col min="771" max="771" width="6.125" style="24" customWidth="1"/>
    <col min="772" max="772" width="9.75" style="24" customWidth="1"/>
    <col min="773" max="773" width="1.375" style="24" customWidth="1"/>
    <col min="774" max="1013" width="9" style="24"/>
    <col min="1014" max="1014" width="1.375" style="24" customWidth="1"/>
    <col min="1015" max="1015" width="3.5" style="24" customWidth="1"/>
    <col min="1016" max="1016" width="22.125" style="24" customWidth="1"/>
    <col min="1017" max="1017" width="9.75" style="24" customWidth="1"/>
    <col min="1018" max="1018" width="7.375" style="24" customWidth="1"/>
    <col min="1019" max="1019" width="9" style="24"/>
    <col min="1020" max="1020" width="9.25" style="24" customWidth="1"/>
    <col min="1021" max="1021" width="3.5" style="24" customWidth="1"/>
    <col min="1022" max="1023" width="12.625" style="24" customWidth="1"/>
    <col min="1024" max="1024" width="9" style="24"/>
    <col min="1025" max="1025" width="7.75" style="24" customWidth="1"/>
    <col min="1026" max="1026" width="13.125" style="24" customWidth="1"/>
    <col min="1027" max="1027" width="6.125" style="24" customWidth="1"/>
    <col min="1028" max="1028" width="9.75" style="24" customWidth="1"/>
    <col min="1029" max="1029" width="1.375" style="24" customWidth="1"/>
    <col min="1030" max="1269" width="9" style="24"/>
    <col min="1270" max="1270" width="1.375" style="24" customWidth="1"/>
    <col min="1271" max="1271" width="3.5" style="24" customWidth="1"/>
    <col min="1272" max="1272" width="22.125" style="24" customWidth="1"/>
    <col min="1273" max="1273" width="9.75" style="24" customWidth="1"/>
    <col min="1274" max="1274" width="7.375" style="24" customWidth="1"/>
    <col min="1275" max="1275" width="9" style="24"/>
    <col min="1276" max="1276" width="9.25" style="24" customWidth="1"/>
    <col min="1277" max="1277" width="3.5" style="24" customWidth="1"/>
    <col min="1278" max="1279" width="12.625" style="24" customWidth="1"/>
    <col min="1280" max="1280" width="9" style="24"/>
    <col min="1281" max="1281" width="7.75" style="24" customWidth="1"/>
    <col min="1282" max="1282" width="13.125" style="24" customWidth="1"/>
    <col min="1283" max="1283" width="6.125" style="24" customWidth="1"/>
    <col min="1284" max="1284" width="9.75" style="24" customWidth="1"/>
    <col min="1285" max="1285" width="1.375" style="24" customWidth="1"/>
    <col min="1286" max="1525" width="9" style="24"/>
    <col min="1526" max="1526" width="1.375" style="24" customWidth="1"/>
    <col min="1527" max="1527" width="3.5" style="24" customWidth="1"/>
    <col min="1528" max="1528" width="22.125" style="24" customWidth="1"/>
    <col min="1529" max="1529" width="9.75" style="24" customWidth="1"/>
    <col min="1530" max="1530" width="7.375" style="24" customWidth="1"/>
    <col min="1531" max="1531" width="9" style="24"/>
    <col min="1532" max="1532" width="9.25" style="24" customWidth="1"/>
    <col min="1533" max="1533" width="3.5" style="24" customWidth="1"/>
    <col min="1534" max="1535" width="12.625" style="24" customWidth="1"/>
    <col min="1536" max="1536" width="9" style="24"/>
    <col min="1537" max="1537" width="7.75" style="24" customWidth="1"/>
    <col min="1538" max="1538" width="13.125" style="24" customWidth="1"/>
    <col min="1539" max="1539" width="6.125" style="24" customWidth="1"/>
    <col min="1540" max="1540" width="9.75" style="24" customWidth="1"/>
    <col min="1541" max="1541" width="1.375" style="24" customWidth="1"/>
    <col min="1542" max="1781" width="9" style="24"/>
    <col min="1782" max="1782" width="1.375" style="24" customWidth="1"/>
    <col min="1783" max="1783" width="3.5" style="24" customWidth="1"/>
    <col min="1784" max="1784" width="22.125" style="24" customWidth="1"/>
    <col min="1785" max="1785" width="9.75" style="24" customWidth="1"/>
    <col min="1786" max="1786" width="7.375" style="24" customWidth="1"/>
    <col min="1787" max="1787" width="9" style="24"/>
    <col min="1788" max="1788" width="9.25" style="24" customWidth="1"/>
    <col min="1789" max="1789" width="3.5" style="24" customWidth="1"/>
    <col min="1790" max="1791" width="12.625" style="24" customWidth="1"/>
    <col min="1792" max="1792" width="9" style="24"/>
    <col min="1793" max="1793" width="7.75" style="24" customWidth="1"/>
    <col min="1794" max="1794" width="13.125" style="24" customWidth="1"/>
    <col min="1795" max="1795" width="6.125" style="24" customWidth="1"/>
    <col min="1796" max="1796" width="9.75" style="24" customWidth="1"/>
    <col min="1797" max="1797" width="1.375" style="24" customWidth="1"/>
    <col min="1798" max="2037" width="9" style="24"/>
    <col min="2038" max="2038" width="1.375" style="24" customWidth="1"/>
    <col min="2039" max="2039" width="3.5" style="24" customWidth="1"/>
    <col min="2040" max="2040" width="22.125" style="24" customWidth="1"/>
    <col min="2041" max="2041" width="9.75" style="24" customWidth="1"/>
    <col min="2042" max="2042" width="7.375" style="24" customWidth="1"/>
    <col min="2043" max="2043" width="9" style="24"/>
    <col min="2044" max="2044" width="9.25" style="24" customWidth="1"/>
    <col min="2045" max="2045" width="3.5" style="24" customWidth="1"/>
    <col min="2046" max="2047" width="12.625" style="24" customWidth="1"/>
    <col min="2048" max="2048" width="9" style="24"/>
    <col min="2049" max="2049" width="7.75" style="24" customWidth="1"/>
    <col min="2050" max="2050" width="13.125" style="24" customWidth="1"/>
    <col min="2051" max="2051" width="6.125" style="24" customWidth="1"/>
    <col min="2052" max="2052" width="9.75" style="24" customWidth="1"/>
    <col min="2053" max="2053" width="1.375" style="24" customWidth="1"/>
    <col min="2054" max="2293" width="9" style="24"/>
    <col min="2294" max="2294" width="1.375" style="24" customWidth="1"/>
    <col min="2295" max="2295" width="3.5" style="24" customWidth="1"/>
    <col min="2296" max="2296" width="22.125" style="24" customWidth="1"/>
    <col min="2297" max="2297" width="9.75" style="24" customWidth="1"/>
    <col min="2298" max="2298" width="7.375" style="24" customWidth="1"/>
    <col min="2299" max="2299" width="9" style="24"/>
    <col min="2300" max="2300" width="9.25" style="24" customWidth="1"/>
    <col min="2301" max="2301" width="3.5" style="24" customWidth="1"/>
    <col min="2302" max="2303" width="12.625" style="24" customWidth="1"/>
    <col min="2304" max="2304" width="9" style="24"/>
    <col min="2305" max="2305" width="7.75" style="24" customWidth="1"/>
    <col min="2306" max="2306" width="13.125" style="24" customWidth="1"/>
    <col min="2307" max="2307" width="6.125" style="24" customWidth="1"/>
    <col min="2308" max="2308" width="9.75" style="24" customWidth="1"/>
    <col min="2309" max="2309" width="1.375" style="24" customWidth="1"/>
    <col min="2310" max="2549" width="9" style="24"/>
    <col min="2550" max="2550" width="1.375" style="24" customWidth="1"/>
    <col min="2551" max="2551" width="3.5" style="24" customWidth="1"/>
    <col min="2552" max="2552" width="22.125" style="24" customWidth="1"/>
    <col min="2553" max="2553" width="9.75" style="24" customWidth="1"/>
    <col min="2554" max="2554" width="7.375" style="24" customWidth="1"/>
    <col min="2555" max="2555" width="9" style="24"/>
    <col min="2556" max="2556" width="9.25" style="24" customWidth="1"/>
    <col min="2557" max="2557" width="3.5" style="24" customWidth="1"/>
    <col min="2558" max="2559" width="12.625" style="24" customWidth="1"/>
    <col min="2560" max="2560" width="9" style="24"/>
    <col min="2561" max="2561" width="7.75" style="24" customWidth="1"/>
    <col min="2562" max="2562" width="13.125" style="24" customWidth="1"/>
    <col min="2563" max="2563" width="6.125" style="24" customWidth="1"/>
    <col min="2564" max="2564" width="9.75" style="24" customWidth="1"/>
    <col min="2565" max="2565" width="1.375" style="24" customWidth="1"/>
    <col min="2566" max="2805" width="9" style="24"/>
    <col min="2806" max="2806" width="1.375" style="24" customWidth="1"/>
    <col min="2807" max="2807" width="3.5" style="24" customWidth="1"/>
    <col min="2808" max="2808" width="22.125" style="24" customWidth="1"/>
    <col min="2809" max="2809" width="9.75" style="24" customWidth="1"/>
    <col min="2810" max="2810" width="7.375" style="24" customWidth="1"/>
    <col min="2811" max="2811" width="9" style="24"/>
    <col min="2812" max="2812" width="9.25" style="24" customWidth="1"/>
    <col min="2813" max="2813" width="3.5" style="24" customWidth="1"/>
    <col min="2814" max="2815" width="12.625" style="24" customWidth="1"/>
    <col min="2816" max="2816" width="9" style="24"/>
    <col min="2817" max="2817" width="7.75" style="24" customWidth="1"/>
    <col min="2818" max="2818" width="13.125" style="24" customWidth="1"/>
    <col min="2819" max="2819" width="6.125" style="24" customWidth="1"/>
    <col min="2820" max="2820" width="9.75" style="24" customWidth="1"/>
    <col min="2821" max="2821" width="1.375" style="24" customWidth="1"/>
    <col min="2822" max="3061" width="9" style="24"/>
    <col min="3062" max="3062" width="1.375" style="24" customWidth="1"/>
    <col min="3063" max="3063" width="3.5" style="24" customWidth="1"/>
    <col min="3064" max="3064" width="22.125" style="24" customWidth="1"/>
    <col min="3065" max="3065" width="9.75" style="24" customWidth="1"/>
    <col min="3066" max="3066" width="7.375" style="24" customWidth="1"/>
    <col min="3067" max="3067" width="9" style="24"/>
    <col min="3068" max="3068" width="9.25" style="24" customWidth="1"/>
    <col min="3069" max="3069" width="3.5" style="24" customWidth="1"/>
    <col min="3070" max="3071" width="12.625" style="24" customWidth="1"/>
    <col min="3072" max="3072" width="9" style="24"/>
    <col min="3073" max="3073" width="7.75" style="24" customWidth="1"/>
    <col min="3074" max="3074" width="13.125" style="24" customWidth="1"/>
    <col min="3075" max="3075" width="6.125" style="24" customWidth="1"/>
    <col min="3076" max="3076" width="9.75" style="24" customWidth="1"/>
    <col min="3077" max="3077" width="1.375" style="24" customWidth="1"/>
    <col min="3078" max="3317" width="9" style="24"/>
    <col min="3318" max="3318" width="1.375" style="24" customWidth="1"/>
    <col min="3319" max="3319" width="3.5" style="24" customWidth="1"/>
    <col min="3320" max="3320" width="22.125" style="24" customWidth="1"/>
    <col min="3321" max="3321" width="9.75" style="24" customWidth="1"/>
    <col min="3322" max="3322" width="7.375" style="24" customWidth="1"/>
    <col min="3323" max="3323" width="9" style="24"/>
    <col min="3324" max="3324" width="9.25" style="24" customWidth="1"/>
    <col min="3325" max="3325" width="3.5" style="24" customWidth="1"/>
    <col min="3326" max="3327" width="12.625" style="24" customWidth="1"/>
    <col min="3328" max="3328" width="9" style="24"/>
    <col min="3329" max="3329" width="7.75" style="24" customWidth="1"/>
    <col min="3330" max="3330" width="13.125" style="24" customWidth="1"/>
    <col min="3331" max="3331" width="6.125" style="24" customWidth="1"/>
    <col min="3332" max="3332" width="9.75" style="24" customWidth="1"/>
    <col min="3333" max="3333" width="1.375" style="24" customWidth="1"/>
    <col min="3334" max="3573" width="9" style="24"/>
    <col min="3574" max="3574" width="1.375" style="24" customWidth="1"/>
    <col min="3575" max="3575" width="3.5" style="24" customWidth="1"/>
    <col min="3576" max="3576" width="22.125" style="24" customWidth="1"/>
    <col min="3577" max="3577" width="9.75" style="24" customWidth="1"/>
    <col min="3578" max="3578" width="7.375" style="24" customWidth="1"/>
    <col min="3579" max="3579" width="9" style="24"/>
    <col min="3580" max="3580" width="9.25" style="24" customWidth="1"/>
    <col min="3581" max="3581" width="3.5" style="24" customWidth="1"/>
    <col min="3582" max="3583" width="12.625" style="24" customWidth="1"/>
    <col min="3584" max="3584" width="9" style="24"/>
    <col min="3585" max="3585" width="7.75" style="24" customWidth="1"/>
    <col min="3586" max="3586" width="13.125" style="24" customWidth="1"/>
    <col min="3587" max="3587" width="6.125" style="24" customWidth="1"/>
    <col min="3588" max="3588" width="9.75" style="24" customWidth="1"/>
    <col min="3589" max="3589" width="1.375" style="24" customWidth="1"/>
    <col min="3590" max="3829" width="9" style="24"/>
    <col min="3830" max="3830" width="1.375" style="24" customWidth="1"/>
    <col min="3831" max="3831" width="3.5" style="24" customWidth="1"/>
    <col min="3832" max="3832" width="22.125" style="24" customWidth="1"/>
    <col min="3833" max="3833" width="9.75" style="24" customWidth="1"/>
    <col min="3834" max="3834" width="7.375" style="24" customWidth="1"/>
    <col min="3835" max="3835" width="9" style="24"/>
    <col min="3836" max="3836" width="9.25" style="24" customWidth="1"/>
    <col min="3837" max="3837" width="3.5" style="24" customWidth="1"/>
    <col min="3838" max="3839" width="12.625" style="24" customWidth="1"/>
    <col min="3840" max="3840" width="9" style="24"/>
    <col min="3841" max="3841" width="7.75" style="24" customWidth="1"/>
    <col min="3842" max="3842" width="13.125" style="24" customWidth="1"/>
    <col min="3843" max="3843" width="6.125" style="24" customWidth="1"/>
    <col min="3844" max="3844" width="9.75" style="24" customWidth="1"/>
    <col min="3845" max="3845" width="1.375" style="24" customWidth="1"/>
    <col min="3846" max="4085" width="9" style="24"/>
    <col min="4086" max="4086" width="1.375" style="24" customWidth="1"/>
    <col min="4087" max="4087" width="3.5" style="24" customWidth="1"/>
    <col min="4088" max="4088" width="22.125" style="24" customWidth="1"/>
    <col min="4089" max="4089" width="9.75" style="24" customWidth="1"/>
    <col min="4090" max="4090" width="7.375" style="24" customWidth="1"/>
    <col min="4091" max="4091" width="9" style="24"/>
    <col min="4092" max="4092" width="9.25" style="24" customWidth="1"/>
    <col min="4093" max="4093" width="3.5" style="24" customWidth="1"/>
    <col min="4094" max="4095" width="12.625" style="24" customWidth="1"/>
    <col min="4096" max="4096" width="9" style="24"/>
    <col min="4097" max="4097" width="7.75" style="24" customWidth="1"/>
    <col min="4098" max="4098" width="13.125" style="24" customWidth="1"/>
    <col min="4099" max="4099" width="6.125" style="24" customWidth="1"/>
    <col min="4100" max="4100" width="9.75" style="24" customWidth="1"/>
    <col min="4101" max="4101" width="1.375" style="24" customWidth="1"/>
    <col min="4102" max="4341" width="9" style="24"/>
    <col min="4342" max="4342" width="1.375" style="24" customWidth="1"/>
    <col min="4343" max="4343" width="3.5" style="24" customWidth="1"/>
    <col min="4344" max="4344" width="22.125" style="24" customWidth="1"/>
    <col min="4345" max="4345" width="9.75" style="24" customWidth="1"/>
    <col min="4346" max="4346" width="7.375" style="24" customWidth="1"/>
    <col min="4347" max="4347" width="9" style="24"/>
    <col min="4348" max="4348" width="9.25" style="24" customWidth="1"/>
    <col min="4349" max="4349" width="3.5" style="24" customWidth="1"/>
    <col min="4350" max="4351" width="12.625" style="24" customWidth="1"/>
    <col min="4352" max="4352" width="9" style="24"/>
    <col min="4353" max="4353" width="7.75" style="24" customWidth="1"/>
    <col min="4354" max="4354" width="13.125" style="24" customWidth="1"/>
    <col min="4355" max="4355" width="6.125" style="24" customWidth="1"/>
    <col min="4356" max="4356" width="9.75" style="24" customWidth="1"/>
    <col min="4357" max="4357" width="1.375" style="24" customWidth="1"/>
    <col min="4358" max="4597" width="9" style="24"/>
    <col min="4598" max="4598" width="1.375" style="24" customWidth="1"/>
    <col min="4599" max="4599" width="3.5" style="24" customWidth="1"/>
    <col min="4600" max="4600" width="22.125" style="24" customWidth="1"/>
    <col min="4601" max="4601" width="9.75" style="24" customWidth="1"/>
    <col min="4602" max="4602" width="7.375" style="24" customWidth="1"/>
    <col min="4603" max="4603" width="9" style="24"/>
    <col min="4604" max="4604" width="9.25" style="24" customWidth="1"/>
    <col min="4605" max="4605" width="3.5" style="24" customWidth="1"/>
    <col min="4606" max="4607" width="12.625" style="24" customWidth="1"/>
    <col min="4608" max="4608" width="9" style="24"/>
    <col min="4609" max="4609" width="7.75" style="24" customWidth="1"/>
    <col min="4610" max="4610" width="13.125" style="24" customWidth="1"/>
    <col min="4611" max="4611" width="6.125" style="24" customWidth="1"/>
    <col min="4612" max="4612" width="9.75" style="24" customWidth="1"/>
    <col min="4613" max="4613" width="1.375" style="24" customWidth="1"/>
    <col min="4614" max="4853" width="9" style="24"/>
    <col min="4854" max="4854" width="1.375" style="24" customWidth="1"/>
    <col min="4855" max="4855" width="3.5" style="24" customWidth="1"/>
    <col min="4856" max="4856" width="22.125" style="24" customWidth="1"/>
    <col min="4857" max="4857" width="9.75" style="24" customWidth="1"/>
    <col min="4858" max="4858" width="7.375" style="24" customWidth="1"/>
    <col min="4859" max="4859" width="9" style="24"/>
    <col min="4860" max="4860" width="9.25" style="24" customWidth="1"/>
    <col min="4861" max="4861" width="3.5" style="24" customWidth="1"/>
    <col min="4862" max="4863" width="12.625" style="24" customWidth="1"/>
    <col min="4864" max="4864" width="9" style="24"/>
    <col min="4865" max="4865" width="7.75" style="24" customWidth="1"/>
    <col min="4866" max="4866" width="13.125" style="24" customWidth="1"/>
    <col min="4867" max="4867" width="6.125" style="24" customWidth="1"/>
    <col min="4868" max="4868" width="9.75" style="24" customWidth="1"/>
    <col min="4869" max="4869" width="1.375" style="24" customWidth="1"/>
    <col min="4870" max="5109" width="9" style="24"/>
    <col min="5110" max="5110" width="1.375" style="24" customWidth="1"/>
    <col min="5111" max="5111" width="3.5" style="24" customWidth="1"/>
    <col min="5112" max="5112" width="22.125" style="24" customWidth="1"/>
    <col min="5113" max="5113" width="9.75" style="24" customWidth="1"/>
    <col min="5114" max="5114" width="7.375" style="24" customWidth="1"/>
    <col min="5115" max="5115" width="9" style="24"/>
    <col min="5116" max="5116" width="9.25" style="24" customWidth="1"/>
    <col min="5117" max="5117" width="3.5" style="24" customWidth="1"/>
    <col min="5118" max="5119" width="12.625" style="24" customWidth="1"/>
    <col min="5120" max="5120" width="9" style="24"/>
    <col min="5121" max="5121" width="7.75" style="24" customWidth="1"/>
    <col min="5122" max="5122" width="13.125" style="24" customWidth="1"/>
    <col min="5123" max="5123" width="6.125" style="24" customWidth="1"/>
    <col min="5124" max="5124" width="9.75" style="24" customWidth="1"/>
    <col min="5125" max="5125" width="1.375" style="24" customWidth="1"/>
    <col min="5126" max="5365" width="9" style="24"/>
    <col min="5366" max="5366" width="1.375" style="24" customWidth="1"/>
    <col min="5367" max="5367" width="3.5" style="24" customWidth="1"/>
    <col min="5368" max="5368" width="22.125" style="24" customWidth="1"/>
    <col min="5369" max="5369" width="9.75" style="24" customWidth="1"/>
    <col min="5370" max="5370" width="7.375" style="24" customWidth="1"/>
    <col min="5371" max="5371" width="9" style="24"/>
    <col min="5372" max="5372" width="9.25" style="24" customWidth="1"/>
    <col min="5373" max="5373" width="3.5" style="24" customWidth="1"/>
    <col min="5374" max="5375" width="12.625" style="24" customWidth="1"/>
    <col min="5376" max="5376" width="9" style="24"/>
    <col min="5377" max="5377" width="7.75" style="24" customWidth="1"/>
    <col min="5378" max="5378" width="13.125" style="24" customWidth="1"/>
    <col min="5379" max="5379" width="6.125" style="24" customWidth="1"/>
    <col min="5380" max="5380" width="9.75" style="24" customWidth="1"/>
    <col min="5381" max="5381" width="1.375" style="24" customWidth="1"/>
    <col min="5382" max="5621" width="9" style="24"/>
    <col min="5622" max="5622" width="1.375" style="24" customWidth="1"/>
    <col min="5623" max="5623" width="3.5" style="24" customWidth="1"/>
    <col min="5624" max="5624" width="22.125" style="24" customWidth="1"/>
    <col min="5625" max="5625" width="9.75" style="24" customWidth="1"/>
    <col min="5626" max="5626" width="7.375" style="24" customWidth="1"/>
    <col min="5627" max="5627" width="9" style="24"/>
    <col min="5628" max="5628" width="9.25" style="24" customWidth="1"/>
    <col min="5629" max="5629" width="3.5" style="24" customWidth="1"/>
    <col min="5630" max="5631" width="12.625" style="24" customWidth="1"/>
    <col min="5632" max="5632" width="9" style="24"/>
    <col min="5633" max="5633" width="7.75" style="24" customWidth="1"/>
    <col min="5634" max="5634" width="13.125" style="24" customWidth="1"/>
    <col min="5635" max="5635" width="6.125" style="24" customWidth="1"/>
    <col min="5636" max="5636" width="9.75" style="24" customWidth="1"/>
    <col min="5637" max="5637" width="1.375" style="24" customWidth="1"/>
    <col min="5638" max="5877" width="9" style="24"/>
    <col min="5878" max="5878" width="1.375" style="24" customWidth="1"/>
    <col min="5879" max="5879" width="3.5" style="24" customWidth="1"/>
    <col min="5880" max="5880" width="22.125" style="24" customWidth="1"/>
    <col min="5881" max="5881" width="9.75" style="24" customWidth="1"/>
    <col min="5882" max="5882" width="7.375" style="24" customWidth="1"/>
    <col min="5883" max="5883" width="9" style="24"/>
    <col min="5884" max="5884" width="9.25" style="24" customWidth="1"/>
    <col min="5885" max="5885" width="3.5" style="24" customWidth="1"/>
    <col min="5886" max="5887" width="12.625" style="24" customWidth="1"/>
    <col min="5888" max="5888" width="9" style="24"/>
    <col min="5889" max="5889" width="7.75" style="24" customWidth="1"/>
    <col min="5890" max="5890" width="13.125" style="24" customWidth="1"/>
    <col min="5891" max="5891" width="6.125" style="24" customWidth="1"/>
    <col min="5892" max="5892" width="9.75" style="24" customWidth="1"/>
    <col min="5893" max="5893" width="1.375" style="24" customWidth="1"/>
    <col min="5894" max="6133" width="9" style="24"/>
    <col min="6134" max="6134" width="1.375" style="24" customWidth="1"/>
    <col min="6135" max="6135" width="3.5" style="24" customWidth="1"/>
    <col min="6136" max="6136" width="22.125" style="24" customWidth="1"/>
    <col min="6137" max="6137" width="9.75" style="24" customWidth="1"/>
    <col min="6138" max="6138" width="7.375" style="24" customWidth="1"/>
    <col min="6139" max="6139" width="9" style="24"/>
    <col min="6140" max="6140" width="9.25" style="24" customWidth="1"/>
    <col min="6141" max="6141" width="3.5" style="24" customWidth="1"/>
    <col min="6142" max="6143" width="12.625" style="24" customWidth="1"/>
    <col min="6144" max="6144" width="9" style="24"/>
    <col min="6145" max="6145" width="7.75" style="24" customWidth="1"/>
    <col min="6146" max="6146" width="13.125" style="24" customWidth="1"/>
    <col min="6147" max="6147" width="6.125" style="24" customWidth="1"/>
    <col min="6148" max="6148" width="9.75" style="24" customWidth="1"/>
    <col min="6149" max="6149" width="1.375" style="24" customWidth="1"/>
    <col min="6150" max="6389" width="9" style="24"/>
    <col min="6390" max="6390" width="1.375" style="24" customWidth="1"/>
    <col min="6391" max="6391" width="3.5" style="24" customWidth="1"/>
    <col min="6392" max="6392" width="22.125" style="24" customWidth="1"/>
    <col min="6393" max="6393" width="9.75" style="24" customWidth="1"/>
    <col min="6394" max="6394" width="7.375" style="24" customWidth="1"/>
    <col min="6395" max="6395" width="9" style="24"/>
    <col min="6396" max="6396" width="9.25" style="24" customWidth="1"/>
    <col min="6397" max="6397" width="3.5" style="24" customWidth="1"/>
    <col min="6398" max="6399" width="12.625" style="24" customWidth="1"/>
    <col min="6400" max="6400" width="9" style="24"/>
    <col min="6401" max="6401" width="7.75" style="24" customWidth="1"/>
    <col min="6402" max="6402" width="13.125" style="24" customWidth="1"/>
    <col min="6403" max="6403" width="6.125" style="24" customWidth="1"/>
    <col min="6404" max="6404" width="9.75" style="24" customWidth="1"/>
    <col min="6405" max="6405" width="1.375" style="24" customWidth="1"/>
    <col min="6406" max="6645" width="9" style="24"/>
    <col min="6646" max="6646" width="1.375" style="24" customWidth="1"/>
    <col min="6647" max="6647" width="3.5" style="24" customWidth="1"/>
    <col min="6648" max="6648" width="22.125" style="24" customWidth="1"/>
    <col min="6649" max="6649" width="9.75" style="24" customWidth="1"/>
    <col min="6650" max="6650" width="7.375" style="24" customWidth="1"/>
    <col min="6651" max="6651" width="9" style="24"/>
    <col min="6652" max="6652" width="9.25" style="24" customWidth="1"/>
    <col min="6653" max="6653" width="3.5" style="24" customWidth="1"/>
    <col min="6654" max="6655" width="12.625" style="24" customWidth="1"/>
    <col min="6656" max="6656" width="9" style="24"/>
    <col min="6657" max="6657" width="7.75" style="24" customWidth="1"/>
    <col min="6658" max="6658" width="13.125" style="24" customWidth="1"/>
    <col min="6659" max="6659" width="6.125" style="24" customWidth="1"/>
    <col min="6660" max="6660" width="9.75" style="24" customWidth="1"/>
    <col min="6661" max="6661" width="1.375" style="24" customWidth="1"/>
    <col min="6662" max="6901" width="9" style="24"/>
    <col min="6902" max="6902" width="1.375" style="24" customWidth="1"/>
    <col min="6903" max="6903" width="3.5" style="24" customWidth="1"/>
    <col min="6904" max="6904" width="22.125" style="24" customWidth="1"/>
    <col min="6905" max="6905" width="9.75" style="24" customWidth="1"/>
    <col min="6906" max="6906" width="7.375" style="24" customWidth="1"/>
    <col min="6907" max="6907" width="9" style="24"/>
    <col min="6908" max="6908" width="9.25" style="24" customWidth="1"/>
    <col min="6909" max="6909" width="3.5" style="24" customWidth="1"/>
    <col min="6910" max="6911" width="12.625" style="24" customWidth="1"/>
    <col min="6912" max="6912" width="9" style="24"/>
    <col min="6913" max="6913" width="7.75" style="24" customWidth="1"/>
    <col min="6914" max="6914" width="13.125" style="24" customWidth="1"/>
    <col min="6915" max="6915" width="6.125" style="24" customWidth="1"/>
    <col min="6916" max="6916" width="9.75" style="24" customWidth="1"/>
    <col min="6917" max="6917" width="1.375" style="24" customWidth="1"/>
    <col min="6918" max="7157" width="9" style="24"/>
    <col min="7158" max="7158" width="1.375" style="24" customWidth="1"/>
    <col min="7159" max="7159" width="3.5" style="24" customWidth="1"/>
    <col min="7160" max="7160" width="22.125" style="24" customWidth="1"/>
    <col min="7161" max="7161" width="9.75" style="24" customWidth="1"/>
    <col min="7162" max="7162" width="7.375" style="24" customWidth="1"/>
    <col min="7163" max="7163" width="9" style="24"/>
    <col min="7164" max="7164" width="9.25" style="24" customWidth="1"/>
    <col min="7165" max="7165" width="3.5" style="24" customWidth="1"/>
    <col min="7166" max="7167" width="12.625" style="24" customWidth="1"/>
    <col min="7168" max="7168" width="9" style="24"/>
    <col min="7169" max="7169" width="7.75" style="24" customWidth="1"/>
    <col min="7170" max="7170" width="13.125" style="24" customWidth="1"/>
    <col min="7171" max="7171" width="6.125" style="24" customWidth="1"/>
    <col min="7172" max="7172" width="9.75" style="24" customWidth="1"/>
    <col min="7173" max="7173" width="1.375" style="24" customWidth="1"/>
    <col min="7174" max="7413" width="9" style="24"/>
    <col min="7414" max="7414" width="1.375" style="24" customWidth="1"/>
    <col min="7415" max="7415" width="3.5" style="24" customWidth="1"/>
    <col min="7416" max="7416" width="22.125" style="24" customWidth="1"/>
    <col min="7417" max="7417" width="9.75" style="24" customWidth="1"/>
    <col min="7418" max="7418" width="7.375" style="24" customWidth="1"/>
    <col min="7419" max="7419" width="9" style="24"/>
    <col min="7420" max="7420" width="9.25" style="24" customWidth="1"/>
    <col min="7421" max="7421" width="3.5" style="24" customWidth="1"/>
    <col min="7422" max="7423" width="12.625" style="24" customWidth="1"/>
    <col min="7424" max="7424" width="9" style="24"/>
    <col min="7425" max="7425" width="7.75" style="24" customWidth="1"/>
    <col min="7426" max="7426" width="13.125" style="24" customWidth="1"/>
    <col min="7427" max="7427" width="6.125" style="24" customWidth="1"/>
    <col min="7428" max="7428" width="9.75" style="24" customWidth="1"/>
    <col min="7429" max="7429" width="1.375" style="24" customWidth="1"/>
    <col min="7430" max="7669" width="9" style="24"/>
    <col min="7670" max="7670" width="1.375" style="24" customWidth="1"/>
    <col min="7671" max="7671" width="3.5" style="24" customWidth="1"/>
    <col min="7672" max="7672" width="22.125" style="24" customWidth="1"/>
    <col min="7673" max="7673" width="9.75" style="24" customWidth="1"/>
    <col min="7674" max="7674" width="7.375" style="24" customWidth="1"/>
    <col min="7675" max="7675" width="9" style="24"/>
    <col min="7676" max="7676" width="9.25" style="24" customWidth="1"/>
    <col min="7677" max="7677" width="3.5" style="24" customWidth="1"/>
    <col min="7678" max="7679" width="12.625" style="24" customWidth="1"/>
    <col min="7680" max="7680" width="9" style="24"/>
    <col min="7681" max="7681" width="7.75" style="24" customWidth="1"/>
    <col min="7682" max="7682" width="13.125" style="24" customWidth="1"/>
    <col min="7683" max="7683" width="6.125" style="24" customWidth="1"/>
    <col min="7684" max="7684" width="9.75" style="24" customWidth="1"/>
    <col min="7685" max="7685" width="1.375" style="24" customWidth="1"/>
    <col min="7686" max="7925" width="9" style="24"/>
    <col min="7926" max="7926" width="1.375" style="24" customWidth="1"/>
    <col min="7927" max="7927" width="3.5" style="24" customWidth="1"/>
    <col min="7928" max="7928" width="22.125" style="24" customWidth="1"/>
    <col min="7929" max="7929" width="9.75" style="24" customWidth="1"/>
    <col min="7930" max="7930" width="7.375" style="24" customWidth="1"/>
    <col min="7931" max="7931" width="9" style="24"/>
    <col min="7932" max="7932" width="9.25" style="24" customWidth="1"/>
    <col min="7933" max="7933" width="3.5" style="24" customWidth="1"/>
    <col min="7934" max="7935" width="12.625" style="24" customWidth="1"/>
    <col min="7936" max="7936" width="9" style="24"/>
    <col min="7937" max="7937" width="7.75" style="24" customWidth="1"/>
    <col min="7938" max="7938" width="13.125" style="24" customWidth="1"/>
    <col min="7939" max="7939" width="6.125" style="24" customWidth="1"/>
    <col min="7940" max="7940" width="9.75" style="24" customWidth="1"/>
    <col min="7941" max="7941" width="1.375" style="24" customWidth="1"/>
    <col min="7942" max="8181" width="9" style="24"/>
    <col min="8182" max="8182" width="1.375" style="24" customWidth="1"/>
    <col min="8183" max="8183" width="3.5" style="24" customWidth="1"/>
    <col min="8184" max="8184" width="22.125" style="24" customWidth="1"/>
    <col min="8185" max="8185" width="9.75" style="24" customWidth="1"/>
    <col min="8186" max="8186" width="7.375" style="24" customWidth="1"/>
    <col min="8187" max="8187" width="9" style="24"/>
    <col min="8188" max="8188" width="9.25" style="24" customWidth="1"/>
    <col min="8189" max="8189" width="3.5" style="24" customWidth="1"/>
    <col min="8190" max="8191" width="12.625" style="24" customWidth="1"/>
    <col min="8192" max="8192" width="9" style="24"/>
    <col min="8193" max="8193" width="7.75" style="24" customWidth="1"/>
    <col min="8194" max="8194" width="13.125" style="24" customWidth="1"/>
    <col min="8195" max="8195" width="6.125" style="24" customWidth="1"/>
    <col min="8196" max="8196" width="9.75" style="24" customWidth="1"/>
    <col min="8197" max="8197" width="1.375" style="24" customWidth="1"/>
    <col min="8198" max="8437" width="9" style="24"/>
    <col min="8438" max="8438" width="1.375" style="24" customWidth="1"/>
    <col min="8439" max="8439" width="3.5" style="24" customWidth="1"/>
    <col min="8440" max="8440" width="22.125" style="24" customWidth="1"/>
    <col min="8441" max="8441" width="9.75" style="24" customWidth="1"/>
    <col min="8442" max="8442" width="7.375" style="24" customWidth="1"/>
    <col min="8443" max="8443" width="9" style="24"/>
    <col min="8444" max="8444" width="9.25" style="24" customWidth="1"/>
    <col min="8445" max="8445" width="3.5" style="24" customWidth="1"/>
    <col min="8446" max="8447" width="12.625" style="24" customWidth="1"/>
    <col min="8448" max="8448" width="9" style="24"/>
    <col min="8449" max="8449" width="7.75" style="24" customWidth="1"/>
    <col min="8450" max="8450" width="13.125" style="24" customWidth="1"/>
    <col min="8451" max="8451" width="6.125" style="24" customWidth="1"/>
    <col min="8452" max="8452" width="9.75" style="24" customWidth="1"/>
    <col min="8453" max="8453" width="1.375" style="24" customWidth="1"/>
    <col min="8454" max="8693" width="9" style="24"/>
    <col min="8694" max="8694" width="1.375" style="24" customWidth="1"/>
    <col min="8695" max="8695" width="3.5" style="24" customWidth="1"/>
    <col min="8696" max="8696" width="22.125" style="24" customWidth="1"/>
    <col min="8697" max="8697" width="9.75" style="24" customWidth="1"/>
    <col min="8698" max="8698" width="7.375" style="24" customWidth="1"/>
    <col min="8699" max="8699" width="9" style="24"/>
    <col min="8700" max="8700" width="9.25" style="24" customWidth="1"/>
    <col min="8701" max="8701" width="3.5" style="24" customWidth="1"/>
    <col min="8702" max="8703" width="12.625" style="24" customWidth="1"/>
    <col min="8704" max="8704" width="9" style="24"/>
    <col min="8705" max="8705" width="7.75" style="24" customWidth="1"/>
    <col min="8706" max="8706" width="13.125" style="24" customWidth="1"/>
    <col min="8707" max="8707" width="6.125" style="24" customWidth="1"/>
    <col min="8708" max="8708" width="9.75" style="24" customWidth="1"/>
    <col min="8709" max="8709" width="1.375" style="24" customWidth="1"/>
    <col min="8710" max="8949" width="9" style="24"/>
    <col min="8950" max="8950" width="1.375" style="24" customWidth="1"/>
    <col min="8951" max="8951" width="3.5" style="24" customWidth="1"/>
    <col min="8952" max="8952" width="22.125" style="24" customWidth="1"/>
    <col min="8953" max="8953" width="9.75" style="24" customWidth="1"/>
    <col min="8954" max="8954" width="7.375" style="24" customWidth="1"/>
    <col min="8955" max="8955" width="9" style="24"/>
    <col min="8956" max="8956" width="9.25" style="24" customWidth="1"/>
    <col min="8957" max="8957" width="3.5" style="24" customWidth="1"/>
    <col min="8958" max="8959" width="12.625" style="24" customWidth="1"/>
    <col min="8960" max="8960" width="9" style="24"/>
    <col min="8961" max="8961" width="7.75" style="24" customWidth="1"/>
    <col min="8962" max="8962" width="13.125" style="24" customWidth="1"/>
    <col min="8963" max="8963" width="6.125" style="24" customWidth="1"/>
    <col min="8964" max="8964" width="9.75" style="24" customWidth="1"/>
    <col min="8965" max="8965" width="1.375" style="24" customWidth="1"/>
    <col min="8966" max="9205" width="9" style="24"/>
    <col min="9206" max="9206" width="1.375" style="24" customWidth="1"/>
    <col min="9207" max="9207" width="3.5" style="24" customWidth="1"/>
    <col min="9208" max="9208" width="22.125" style="24" customWidth="1"/>
    <col min="9209" max="9209" width="9.75" style="24" customWidth="1"/>
    <col min="9210" max="9210" width="7.375" style="24" customWidth="1"/>
    <col min="9211" max="9211" width="9" style="24"/>
    <col min="9212" max="9212" width="9.25" style="24" customWidth="1"/>
    <col min="9213" max="9213" width="3.5" style="24" customWidth="1"/>
    <col min="9214" max="9215" width="12.625" style="24" customWidth="1"/>
    <col min="9216" max="9216" width="9" style="24"/>
    <col min="9217" max="9217" width="7.75" style="24" customWidth="1"/>
    <col min="9218" max="9218" width="13.125" style="24" customWidth="1"/>
    <col min="9219" max="9219" width="6.125" style="24" customWidth="1"/>
    <col min="9220" max="9220" width="9.75" style="24" customWidth="1"/>
    <col min="9221" max="9221" width="1.375" style="24" customWidth="1"/>
    <col min="9222" max="9461" width="9" style="24"/>
    <col min="9462" max="9462" width="1.375" style="24" customWidth="1"/>
    <col min="9463" max="9463" width="3.5" style="24" customWidth="1"/>
    <col min="9464" max="9464" width="22.125" style="24" customWidth="1"/>
    <col min="9465" max="9465" width="9.75" style="24" customWidth="1"/>
    <col min="9466" max="9466" width="7.375" style="24" customWidth="1"/>
    <col min="9467" max="9467" width="9" style="24"/>
    <col min="9468" max="9468" width="9.25" style="24" customWidth="1"/>
    <col min="9469" max="9469" width="3.5" style="24" customWidth="1"/>
    <col min="9470" max="9471" width="12.625" style="24" customWidth="1"/>
    <col min="9472" max="9472" width="9" style="24"/>
    <col min="9473" max="9473" width="7.75" style="24" customWidth="1"/>
    <col min="9474" max="9474" width="13.125" style="24" customWidth="1"/>
    <col min="9475" max="9475" width="6.125" style="24" customWidth="1"/>
    <col min="9476" max="9476" width="9.75" style="24" customWidth="1"/>
    <col min="9477" max="9477" width="1.375" style="24" customWidth="1"/>
    <col min="9478" max="9717" width="9" style="24"/>
    <col min="9718" max="9718" width="1.375" style="24" customWidth="1"/>
    <col min="9719" max="9719" width="3.5" style="24" customWidth="1"/>
    <col min="9720" max="9720" width="22.125" style="24" customWidth="1"/>
    <col min="9721" max="9721" width="9.75" style="24" customWidth="1"/>
    <col min="9722" max="9722" width="7.375" style="24" customWidth="1"/>
    <col min="9723" max="9723" width="9" style="24"/>
    <col min="9724" max="9724" width="9.25" style="24" customWidth="1"/>
    <col min="9725" max="9725" width="3.5" style="24" customWidth="1"/>
    <col min="9726" max="9727" width="12.625" style="24" customWidth="1"/>
    <col min="9728" max="9728" width="9" style="24"/>
    <col min="9729" max="9729" width="7.75" style="24" customWidth="1"/>
    <col min="9730" max="9730" width="13.125" style="24" customWidth="1"/>
    <col min="9731" max="9731" width="6.125" style="24" customWidth="1"/>
    <col min="9732" max="9732" width="9.75" style="24" customWidth="1"/>
    <col min="9733" max="9733" width="1.375" style="24" customWidth="1"/>
    <col min="9734" max="9973" width="9" style="24"/>
    <col min="9974" max="9974" width="1.375" style="24" customWidth="1"/>
    <col min="9975" max="9975" width="3.5" style="24" customWidth="1"/>
    <col min="9976" max="9976" width="22.125" style="24" customWidth="1"/>
    <col min="9977" max="9977" width="9.75" style="24" customWidth="1"/>
    <col min="9978" max="9978" width="7.375" style="24" customWidth="1"/>
    <col min="9979" max="9979" width="9" style="24"/>
    <col min="9980" max="9980" width="9.25" style="24" customWidth="1"/>
    <col min="9981" max="9981" width="3.5" style="24" customWidth="1"/>
    <col min="9982" max="9983" width="12.625" style="24" customWidth="1"/>
    <col min="9984" max="9984" width="9" style="24"/>
    <col min="9985" max="9985" width="7.75" style="24" customWidth="1"/>
    <col min="9986" max="9986" width="13.125" style="24" customWidth="1"/>
    <col min="9987" max="9987" width="6.125" style="24" customWidth="1"/>
    <col min="9988" max="9988" width="9.75" style="24" customWidth="1"/>
    <col min="9989" max="9989" width="1.375" style="24" customWidth="1"/>
    <col min="9990" max="10229" width="9" style="24"/>
    <col min="10230" max="10230" width="1.375" style="24" customWidth="1"/>
    <col min="10231" max="10231" width="3.5" style="24" customWidth="1"/>
    <col min="10232" max="10232" width="22.125" style="24" customWidth="1"/>
    <col min="10233" max="10233" width="9.75" style="24" customWidth="1"/>
    <col min="10234" max="10234" width="7.375" style="24" customWidth="1"/>
    <col min="10235" max="10235" width="9" style="24"/>
    <col min="10236" max="10236" width="9.25" style="24" customWidth="1"/>
    <col min="10237" max="10237" width="3.5" style="24" customWidth="1"/>
    <col min="10238" max="10239" width="12.625" style="24" customWidth="1"/>
    <col min="10240" max="10240" width="9" style="24"/>
    <col min="10241" max="10241" width="7.75" style="24" customWidth="1"/>
    <col min="10242" max="10242" width="13.125" style="24" customWidth="1"/>
    <col min="10243" max="10243" width="6.125" style="24" customWidth="1"/>
    <col min="10244" max="10244" width="9.75" style="24" customWidth="1"/>
    <col min="10245" max="10245" width="1.375" style="24" customWidth="1"/>
    <col min="10246" max="10485" width="9" style="24"/>
    <col min="10486" max="10486" width="1.375" style="24" customWidth="1"/>
    <col min="10487" max="10487" width="3.5" style="24" customWidth="1"/>
    <col min="10488" max="10488" width="22.125" style="24" customWidth="1"/>
    <col min="10489" max="10489" width="9.75" style="24" customWidth="1"/>
    <col min="10490" max="10490" width="7.375" style="24" customWidth="1"/>
    <col min="10491" max="10491" width="9" style="24"/>
    <col min="10492" max="10492" width="9.25" style="24" customWidth="1"/>
    <col min="10493" max="10493" width="3.5" style="24" customWidth="1"/>
    <col min="10494" max="10495" width="12.625" style="24" customWidth="1"/>
    <col min="10496" max="10496" width="9" style="24"/>
    <col min="10497" max="10497" width="7.75" style="24" customWidth="1"/>
    <col min="10498" max="10498" width="13.125" style="24" customWidth="1"/>
    <col min="10499" max="10499" width="6.125" style="24" customWidth="1"/>
    <col min="10500" max="10500" width="9.75" style="24" customWidth="1"/>
    <col min="10501" max="10501" width="1.375" style="24" customWidth="1"/>
    <col min="10502" max="10741" width="9" style="24"/>
    <col min="10742" max="10742" width="1.375" style="24" customWidth="1"/>
    <col min="10743" max="10743" width="3.5" style="24" customWidth="1"/>
    <col min="10744" max="10744" width="22.125" style="24" customWidth="1"/>
    <col min="10745" max="10745" width="9.75" style="24" customWidth="1"/>
    <col min="10746" max="10746" width="7.375" style="24" customWidth="1"/>
    <col min="10747" max="10747" width="9" style="24"/>
    <col min="10748" max="10748" width="9.25" style="24" customWidth="1"/>
    <col min="10749" max="10749" width="3.5" style="24" customWidth="1"/>
    <col min="10750" max="10751" width="12.625" style="24" customWidth="1"/>
    <col min="10752" max="10752" width="9" style="24"/>
    <col min="10753" max="10753" width="7.75" style="24" customWidth="1"/>
    <col min="10754" max="10754" width="13.125" style="24" customWidth="1"/>
    <col min="10755" max="10755" width="6.125" style="24" customWidth="1"/>
    <col min="10756" max="10756" width="9.75" style="24" customWidth="1"/>
    <col min="10757" max="10757" width="1.375" style="24" customWidth="1"/>
    <col min="10758" max="10997" width="9" style="24"/>
    <col min="10998" max="10998" width="1.375" style="24" customWidth="1"/>
    <col min="10999" max="10999" width="3.5" style="24" customWidth="1"/>
    <col min="11000" max="11000" width="22.125" style="24" customWidth="1"/>
    <col min="11001" max="11001" width="9.75" style="24" customWidth="1"/>
    <col min="11002" max="11002" width="7.375" style="24" customWidth="1"/>
    <col min="11003" max="11003" width="9" style="24"/>
    <col min="11004" max="11004" width="9.25" style="24" customWidth="1"/>
    <col min="11005" max="11005" width="3.5" style="24" customWidth="1"/>
    <col min="11006" max="11007" width="12.625" style="24" customWidth="1"/>
    <col min="11008" max="11008" width="9" style="24"/>
    <col min="11009" max="11009" width="7.75" style="24" customWidth="1"/>
    <col min="11010" max="11010" width="13.125" style="24" customWidth="1"/>
    <col min="11011" max="11011" width="6.125" style="24" customWidth="1"/>
    <col min="11012" max="11012" width="9.75" style="24" customWidth="1"/>
    <col min="11013" max="11013" width="1.375" style="24" customWidth="1"/>
    <col min="11014" max="11253" width="9" style="24"/>
    <col min="11254" max="11254" width="1.375" style="24" customWidth="1"/>
    <col min="11255" max="11255" width="3.5" style="24" customWidth="1"/>
    <col min="11256" max="11256" width="22.125" style="24" customWidth="1"/>
    <col min="11257" max="11257" width="9.75" style="24" customWidth="1"/>
    <col min="11258" max="11258" width="7.375" style="24" customWidth="1"/>
    <col min="11259" max="11259" width="9" style="24"/>
    <col min="11260" max="11260" width="9.25" style="24" customWidth="1"/>
    <col min="11261" max="11261" width="3.5" style="24" customWidth="1"/>
    <col min="11262" max="11263" width="12.625" style="24" customWidth="1"/>
    <col min="11264" max="11264" width="9" style="24"/>
    <col min="11265" max="11265" width="7.75" style="24" customWidth="1"/>
    <col min="11266" max="11266" width="13.125" style="24" customWidth="1"/>
    <col min="11267" max="11267" width="6.125" style="24" customWidth="1"/>
    <col min="11268" max="11268" width="9.75" style="24" customWidth="1"/>
    <col min="11269" max="11269" width="1.375" style="24" customWidth="1"/>
    <col min="11270" max="11509" width="9" style="24"/>
    <col min="11510" max="11510" width="1.375" style="24" customWidth="1"/>
    <col min="11511" max="11511" width="3.5" style="24" customWidth="1"/>
    <col min="11512" max="11512" width="22.125" style="24" customWidth="1"/>
    <col min="11513" max="11513" width="9.75" style="24" customWidth="1"/>
    <col min="11514" max="11514" width="7.375" style="24" customWidth="1"/>
    <col min="11515" max="11515" width="9" style="24"/>
    <col min="11516" max="11516" width="9.25" style="24" customWidth="1"/>
    <col min="11517" max="11517" width="3.5" style="24" customWidth="1"/>
    <col min="11518" max="11519" width="12.625" style="24" customWidth="1"/>
    <col min="11520" max="11520" width="9" style="24"/>
    <col min="11521" max="11521" width="7.75" style="24" customWidth="1"/>
    <col min="11522" max="11522" width="13.125" style="24" customWidth="1"/>
    <col min="11523" max="11523" width="6.125" style="24" customWidth="1"/>
    <col min="11524" max="11524" width="9.75" style="24" customWidth="1"/>
    <col min="11525" max="11525" width="1.375" style="24" customWidth="1"/>
    <col min="11526" max="11765" width="9" style="24"/>
    <col min="11766" max="11766" width="1.375" style="24" customWidth="1"/>
    <col min="11767" max="11767" width="3.5" style="24" customWidth="1"/>
    <col min="11768" max="11768" width="22.125" style="24" customWidth="1"/>
    <col min="11769" max="11769" width="9.75" style="24" customWidth="1"/>
    <col min="11770" max="11770" width="7.375" style="24" customWidth="1"/>
    <col min="11771" max="11771" width="9" style="24"/>
    <col min="11772" max="11772" width="9.25" style="24" customWidth="1"/>
    <col min="11773" max="11773" width="3.5" style="24" customWidth="1"/>
    <col min="11774" max="11775" width="12.625" style="24" customWidth="1"/>
    <col min="11776" max="11776" width="9" style="24"/>
    <col min="11777" max="11777" width="7.75" style="24" customWidth="1"/>
    <col min="11778" max="11778" width="13.125" style="24" customWidth="1"/>
    <col min="11779" max="11779" width="6.125" style="24" customWidth="1"/>
    <col min="11780" max="11780" width="9.75" style="24" customWidth="1"/>
    <col min="11781" max="11781" width="1.375" style="24" customWidth="1"/>
    <col min="11782" max="12021" width="9" style="24"/>
    <col min="12022" max="12022" width="1.375" style="24" customWidth="1"/>
    <col min="12023" max="12023" width="3.5" style="24" customWidth="1"/>
    <col min="12024" max="12024" width="22.125" style="24" customWidth="1"/>
    <col min="12025" max="12025" width="9.75" style="24" customWidth="1"/>
    <col min="12026" max="12026" width="7.375" style="24" customWidth="1"/>
    <col min="12027" max="12027" width="9" style="24"/>
    <col min="12028" max="12028" width="9.25" style="24" customWidth="1"/>
    <col min="12029" max="12029" width="3.5" style="24" customWidth="1"/>
    <col min="12030" max="12031" width="12.625" style="24" customWidth="1"/>
    <col min="12032" max="12032" width="9" style="24"/>
    <col min="12033" max="12033" width="7.75" style="24" customWidth="1"/>
    <col min="12034" max="12034" width="13.125" style="24" customWidth="1"/>
    <col min="12035" max="12035" width="6.125" style="24" customWidth="1"/>
    <col min="12036" max="12036" width="9.75" style="24" customWidth="1"/>
    <col min="12037" max="12037" width="1.375" style="24" customWidth="1"/>
    <col min="12038" max="12277" width="9" style="24"/>
    <col min="12278" max="12278" width="1.375" style="24" customWidth="1"/>
    <col min="12279" max="12279" width="3.5" style="24" customWidth="1"/>
    <col min="12280" max="12280" width="22.125" style="24" customWidth="1"/>
    <col min="12281" max="12281" width="9.75" style="24" customWidth="1"/>
    <col min="12282" max="12282" width="7.375" style="24" customWidth="1"/>
    <col min="12283" max="12283" width="9" style="24"/>
    <col min="12284" max="12284" width="9.25" style="24" customWidth="1"/>
    <col min="12285" max="12285" width="3.5" style="24" customWidth="1"/>
    <col min="12286" max="12287" width="12.625" style="24" customWidth="1"/>
    <col min="12288" max="12288" width="9" style="24"/>
    <col min="12289" max="12289" width="7.75" style="24" customWidth="1"/>
    <col min="12290" max="12290" width="13.125" style="24" customWidth="1"/>
    <col min="12291" max="12291" width="6.125" style="24" customWidth="1"/>
    <col min="12292" max="12292" width="9.75" style="24" customWidth="1"/>
    <col min="12293" max="12293" width="1.375" style="24" customWidth="1"/>
    <col min="12294" max="12533" width="9" style="24"/>
    <col min="12534" max="12534" width="1.375" style="24" customWidth="1"/>
    <col min="12535" max="12535" width="3.5" style="24" customWidth="1"/>
    <col min="12536" max="12536" width="22.125" style="24" customWidth="1"/>
    <col min="12537" max="12537" width="9.75" style="24" customWidth="1"/>
    <col min="12538" max="12538" width="7.375" style="24" customWidth="1"/>
    <col min="12539" max="12539" width="9" style="24"/>
    <col min="12540" max="12540" width="9.25" style="24" customWidth="1"/>
    <col min="12541" max="12541" width="3.5" style="24" customWidth="1"/>
    <col min="12542" max="12543" width="12.625" style="24" customWidth="1"/>
    <col min="12544" max="12544" width="9" style="24"/>
    <col min="12545" max="12545" width="7.75" style="24" customWidth="1"/>
    <col min="12546" max="12546" width="13.125" style="24" customWidth="1"/>
    <col min="12547" max="12547" width="6.125" style="24" customWidth="1"/>
    <col min="12548" max="12548" width="9.75" style="24" customWidth="1"/>
    <col min="12549" max="12549" width="1.375" style="24" customWidth="1"/>
    <col min="12550" max="12789" width="9" style="24"/>
    <col min="12790" max="12790" width="1.375" style="24" customWidth="1"/>
    <col min="12791" max="12791" width="3.5" style="24" customWidth="1"/>
    <col min="12792" max="12792" width="22.125" style="24" customWidth="1"/>
    <col min="12793" max="12793" width="9.75" style="24" customWidth="1"/>
    <col min="12794" max="12794" width="7.375" style="24" customWidth="1"/>
    <col min="12795" max="12795" width="9" style="24"/>
    <col min="12796" max="12796" width="9.25" style="24" customWidth="1"/>
    <col min="12797" max="12797" width="3.5" style="24" customWidth="1"/>
    <col min="12798" max="12799" width="12.625" style="24" customWidth="1"/>
    <col min="12800" max="12800" width="9" style="24"/>
    <col min="12801" max="12801" width="7.75" style="24" customWidth="1"/>
    <col min="12802" max="12802" width="13.125" style="24" customWidth="1"/>
    <col min="12803" max="12803" width="6.125" style="24" customWidth="1"/>
    <col min="12804" max="12804" width="9.75" style="24" customWidth="1"/>
    <col min="12805" max="12805" width="1.375" style="24" customWidth="1"/>
    <col min="12806" max="13045" width="9" style="24"/>
    <col min="13046" max="13046" width="1.375" style="24" customWidth="1"/>
    <col min="13047" max="13047" width="3.5" style="24" customWidth="1"/>
    <col min="13048" max="13048" width="22.125" style="24" customWidth="1"/>
    <col min="13049" max="13049" width="9.75" style="24" customWidth="1"/>
    <col min="13050" max="13050" width="7.375" style="24" customWidth="1"/>
    <col min="13051" max="13051" width="9" style="24"/>
    <col min="13052" max="13052" width="9.25" style="24" customWidth="1"/>
    <col min="13053" max="13053" width="3.5" style="24" customWidth="1"/>
    <col min="13054" max="13055" width="12.625" style="24" customWidth="1"/>
    <col min="13056" max="13056" width="9" style="24"/>
    <col min="13057" max="13057" width="7.75" style="24" customWidth="1"/>
    <col min="13058" max="13058" width="13.125" style="24" customWidth="1"/>
    <col min="13059" max="13059" width="6.125" style="24" customWidth="1"/>
    <col min="13060" max="13060" width="9.75" style="24" customWidth="1"/>
    <col min="13061" max="13061" width="1.375" style="24" customWidth="1"/>
    <col min="13062" max="13301" width="9" style="24"/>
    <col min="13302" max="13302" width="1.375" style="24" customWidth="1"/>
    <col min="13303" max="13303" width="3.5" style="24" customWidth="1"/>
    <col min="13304" max="13304" width="22.125" style="24" customWidth="1"/>
    <col min="13305" max="13305" width="9.75" style="24" customWidth="1"/>
    <col min="13306" max="13306" width="7.375" style="24" customWidth="1"/>
    <col min="13307" max="13307" width="9" style="24"/>
    <col min="13308" max="13308" width="9.25" style="24" customWidth="1"/>
    <col min="13309" max="13309" width="3.5" style="24" customWidth="1"/>
    <col min="13310" max="13311" width="12.625" style="24" customWidth="1"/>
    <col min="13312" max="13312" width="9" style="24"/>
    <col min="13313" max="13313" width="7.75" style="24" customWidth="1"/>
    <col min="13314" max="13314" width="13.125" style="24" customWidth="1"/>
    <col min="13315" max="13315" width="6.125" style="24" customWidth="1"/>
    <col min="13316" max="13316" width="9.75" style="24" customWidth="1"/>
    <col min="13317" max="13317" width="1.375" style="24" customWidth="1"/>
    <col min="13318" max="13557" width="9" style="24"/>
    <col min="13558" max="13558" width="1.375" style="24" customWidth="1"/>
    <col min="13559" max="13559" width="3.5" style="24" customWidth="1"/>
    <col min="13560" max="13560" width="22.125" style="24" customWidth="1"/>
    <col min="13561" max="13561" width="9.75" style="24" customWidth="1"/>
    <col min="13562" max="13562" width="7.375" style="24" customWidth="1"/>
    <col min="13563" max="13563" width="9" style="24"/>
    <col min="13564" max="13564" width="9.25" style="24" customWidth="1"/>
    <col min="13565" max="13565" width="3.5" style="24" customWidth="1"/>
    <col min="13566" max="13567" width="12.625" style="24" customWidth="1"/>
    <col min="13568" max="13568" width="9" style="24"/>
    <col min="13569" max="13569" width="7.75" style="24" customWidth="1"/>
    <col min="13570" max="13570" width="13.125" style="24" customWidth="1"/>
    <col min="13571" max="13571" width="6.125" style="24" customWidth="1"/>
    <col min="13572" max="13572" width="9.75" style="24" customWidth="1"/>
    <col min="13573" max="13573" width="1.375" style="24" customWidth="1"/>
    <col min="13574" max="13813" width="9" style="24"/>
    <col min="13814" max="13814" width="1.375" style="24" customWidth="1"/>
    <col min="13815" max="13815" width="3.5" style="24" customWidth="1"/>
    <col min="13816" max="13816" width="22.125" style="24" customWidth="1"/>
    <col min="13817" max="13817" width="9.75" style="24" customWidth="1"/>
    <col min="13818" max="13818" width="7.375" style="24" customWidth="1"/>
    <col min="13819" max="13819" width="9" style="24"/>
    <col min="13820" max="13820" width="9.25" style="24" customWidth="1"/>
    <col min="13821" max="13821" width="3.5" style="24" customWidth="1"/>
    <col min="13822" max="13823" width="12.625" style="24" customWidth="1"/>
    <col min="13824" max="13824" width="9" style="24"/>
    <col min="13825" max="13825" width="7.75" style="24" customWidth="1"/>
    <col min="13826" max="13826" width="13.125" style="24" customWidth="1"/>
    <col min="13827" max="13827" width="6.125" style="24" customWidth="1"/>
    <col min="13828" max="13828" width="9.75" style="24" customWidth="1"/>
    <col min="13829" max="13829" width="1.375" style="24" customWidth="1"/>
    <col min="13830" max="14069" width="9" style="24"/>
    <col min="14070" max="14070" width="1.375" style="24" customWidth="1"/>
    <col min="14071" max="14071" width="3.5" style="24" customWidth="1"/>
    <col min="14072" max="14072" width="22.125" style="24" customWidth="1"/>
    <col min="14073" max="14073" width="9.75" style="24" customWidth="1"/>
    <col min="14074" max="14074" width="7.375" style="24" customWidth="1"/>
    <col min="14075" max="14075" width="9" style="24"/>
    <col min="14076" max="14076" width="9.25" style="24" customWidth="1"/>
    <col min="14077" max="14077" width="3.5" style="24" customWidth="1"/>
    <col min="14078" max="14079" width="12.625" style="24" customWidth="1"/>
    <col min="14080" max="14080" width="9" style="24"/>
    <col min="14081" max="14081" width="7.75" style="24" customWidth="1"/>
    <col min="14082" max="14082" width="13.125" style="24" customWidth="1"/>
    <col min="14083" max="14083" width="6.125" style="24" customWidth="1"/>
    <col min="14084" max="14084" width="9.75" style="24" customWidth="1"/>
    <col min="14085" max="14085" width="1.375" style="24" customWidth="1"/>
    <col min="14086" max="14325" width="9" style="24"/>
    <col min="14326" max="14326" width="1.375" style="24" customWidth="1"/>
    <col min="14327" max="14327" width="3.5" style="24" customWidth="1"/>
    <col min="14328" max="14328" width="22.125" style="24" customWidth="1"/>
    <col min="14329" max="14329" width="9.75" style="24" customWidth="1"/>
    <col min="14330" max="14330" width="7.375" style="24" customWidth="1"/>
    <col min="14331" max="14331" width="9" style="24"/>
    <col min="14332" max="14332" width="9.25" style="24" customWidth="1"/>
    <col min="14333" max="14333" width="3.5" style="24" customWidth="1"/>
    <col min="14334" max="14335" width="12.625" style="24" customWidth="1"/>
    <col min="14336" max="14336" width="9" style="24"/>
    <col min="14337" max="14337" width="7.75" style="24" customWidth="1"/>
    <col min="14338" max="14338" width="13.125" style="24" customWidth="1"/>
    <col min="14339" max="14339" width="6.125" style="24" customWidth="1"/>
    <col min="14340" max="14340" width="9.75" style="24" customWidth="1"/>
    <col min="14341" max="14341" width="1.375" style="24" customWidth="1"/>
    <col min="14342" max="14581" width="9" style="24"/>
    <col min="14582" max="14582" width="1.375" style="24" customWidth="1"/>
    <col min="14583" max="14583" width="3.5" style="24" customWidth="1"/>
    <col min="14584" max="14584" width="22.125" style="24" customWidth="1"/>
    <col min="14585" max="14585" width="9.75" style="24" customWidth="1"/>
    <col min="14586" max="14586" width="7.375" style="24" customWidth="1"/>
    <col min="14587" max="14587" width="9" style="24"/>
    <col min="14588" max="14588" width="9.25" style="24" customWidth="1"/>
    <col min="14589" max="14589" width="3.5" style="24" customWidth="1"/>
    <col min="14590" max="14591" width="12.625" style="24" customWidth="1"/>
    <col min="14592" max="14592" width="9" style="24"/>
    <col min="14593" max="14593" width="7.75" style="24" customWidth="1"/>
    <col min="14594" max="14594" width="13.125" style="24" customWidth="1"/>
    <col min="14595" max="14595" width="6.125" style="24" customWidth="1"/>
    <col min="14596" max="14596" width="9.75" style="24" customWidth="1"/>
    <col min="14597" max="14597" width="1.375" style="24" customWidth="1"/>
    <col min="14598" max="14837" width="9" style="24"/>
    <col min="14838" max="14838" width="1.375" style="24" customWidth="1"/>
    <col min="14839" max="14839" width="3.5" style="24" customWidth="1"/>
    <col min="14840" max="14840" width="22.125" style="24" customWidth="1"/>
    <col min="14841" max="14841" width="9.75" style="24" customWidth="1"/>
    <col min="14842" max="14842" width="7.375" style="24" customWidth="1"/>
    <col min="14843" max="14843" width="9" style="24"/>
    <col min="14844" max="14844" width="9.25" style="24" customWidth="1"/>
    <col min="14845" max="14845" width="3.5" style="24" customWidth="1"/>
    <col min="14846" max="14847" width="12.625" style="24" customWidth="1"/>
    <col min="14848" max="14848" width="9" style="24"/>
    <col min="14849" max="14849" width="7.75" style="24" customWidth="1"/>
    <col min="14850" max="14850" width="13.125" style="24" customWidth="1"/>
    <col min="14851" max="14851" width="6.125" style="24" customWidth="1"/>
    <col min="14852" max="14852" width="9.75" style="24" customWidth="1"/>
    <col min="14853" max="14853" width="1.375" style="24" customWidth="1"/>
    <col min="14854" max="15093" width="9" style="24"/>
    <col min="15094" max="15094" width="1.375" style="24" customWidth="1"/>
    <col min="15095" max="15095" width="3.5" style="24" customWidth="1"/>
    <col min="15096" max="15096" width="22.125" style="24" customWidth="1"/>
    <col min="15097" max="15097" width="9.75" style="24" customWidth="1"/>
    <col min="15098" max="15098" width="7.375" style="24" customWidth="1"/>
    <col min="15099" max="15099" width="9" style="24"/>
    <col min="15100" max="15100" width="9.25" style="24" customWidth="1"/>
    <col min="15101" max="15101" width="3.5" style="24" customWidth="1"/>
    <col min="15102" max="15103" width="12.625" style="24" customWidth="1"/>
    <col min="15104" max="15104" width="9" style="24"/>
    <col min="15105" max="15105" width="7.75" style="24" customWidth="1"/>
    <col min="15106" max="15106" width="13.125" style="24" customWidth="1"/>
    <col min="15107" max="15107" width="6.125" style="24" customWidth="1"/>
    <col min="15108" max="15108" width="9.75" style="24" customWidth="1"/>
    <col min="15109" max="15109" width="1.375" style="24" customWidth="1"/>
    <col min="15110" max="15349" width="9" style="24"/>
    <col min="15350" max="15350" width="1.375" style="24" customWidth="1"/>
    <col min="15351" max="15351" width="3.5" style="24" customWidth="1"/>
    <col min="15352" max="15352" width="22.125" style="24" customWidth="1"/>
    <col min="15353" max="15353" width="9.75" style="24" customWidth="1"/>
    <col min="15354" max="15354" width="7.375" style="24" customWidth="1"/>
    <col min="15355" max="15355" width="9" style="24"/>
    <col min="15356" max="15356" width="9.25" style="24" customWidth="1"/>
    <col min="15357" max="15357" width="3.5" style="24" customWidth="1"/>
    <col min="15358" max="15359" width="12.625" style="24" customWidth="1"/>
    <col min="15360" max="15360" width="9" style="24"/>
    <col min="15361" max="15361" width="7.75" style="24" customWidth="1"/>
    <col min="15362" max="15362" width="13.125" style="24" customWidth="1"/>
    <col min="15363" max="15363" width="6.125" style="24" customWidth="1"/>
    <col min="15364" max="15364" width="9.75" style="24" customWidth="1"/>
    <col min="15365" max="15365" width="1.375" style="24" customWidth="1"/>
    <col min="15366" max="15605" width="9" style="24"/>
    <col min="15606" max="15606" width="1.375" style="24" customWidth="1"/>
    <col min="15607" max="15607" width="3.5" style="24" customWidth="1"/>
    <col min="15608" max="15608" width="22.125" style="24" customWidth="1"/>
    <col min="15609" max="15609" width="9.75" style="24" customWidth="1"/>
    <col min="15610" max="15610" width="7.375" style="24" customWidth="1"/>
    <col min="15611" max="15611" width="9" style="24"/>
    <col min="15612" max="15612" width="9.25" style="24" customWidth="1"/>
    <col min="15613" max="15613" width="3.5" style="24" customWidth="1"/>
    <col min="15614" max="15615" width="12.625" style="24" customWidth="1"/>
    <col min="15616" max="15616" width="9" style="24"/>
    <col min="15617" max="15617" width="7.75" style="24" customWidth="1"/>
    <col min="15618" max="15618" width="13.125" style="24" customWidth="1"/>
    <col min="15619" max="15619" width="6.125" style="24" customWidth="1"/>
    <col min="15620" max="15620" width="9.75" style="24" customWidth="1"/>
    <col min="15621" max="15621" width="1.375" style="24" customWidth="1"/>
    <col min="15622" max="15861" width="9" style="24"/>
    <col min="15862" max="15862" width="1.375" style="24" customWidth="1"/>
    <col min="15863" max="15863" width="3.5" style="24" customWidth="1"/>
    <col min="15864" max="15864" width="22.125" style="24" customWidth="1"/>
    <col min="15865" max="15865" width="9.75" style="24" customWidth="1"/>
    <col min="15866" max="15866" width="7.375" style="24" customWidth="1"/>
    <col min="15867" max="15867" width="9" style="24"/>
    <col min="15868" max="15868" width="9.25" style="24" customWidth="1"/>
    <col min="15869" max="15869" width="3.5" style="24" customWidth="1"/>
    <col min="15870" max="15871" width="12.625" style="24" customWidth="1"/>
    <col min="15872" max="15872" width="9" style="24"/>
    <col min="15873" max="15873" width="7.75" style="24" customWidth="1"/>
    <col min="15874" max="15874" width="13.125" style="24" customWidth="1"/>
    <col min="15875" max="15875" width="6.125" style="24" customWidth="1"/>
    <col min="15876" max="15876" width="9.75" style="24" customWidth="1"/>
    <col min="15877" max="15877" width="1.375" style="24" customWidth="1"/>
    <col min="15878" max="16117" width="9" style="24"/>
    <col min="16118" max="16118" width="1.375" style="24" customWidth="1"/>
    <col min="16119" max="16119" width="3.5" style="24" customWidth="1"/>
    <col min="16120" max="16120" width="22.125" style="24" customWidth="1"/>
    <col min="16121" max="16121" width="9.75" style="24" customWidth="1"/>
    <col min="16122" max="16122" width="7.375" style="24" customWidth="1"/>
    <col min="16123" max="16123" width="9" style="24"/>
    <col min="16124" max="16124" width="9.25" style="24" customWidth="1"/>
    <col min="16125" max="16125" width="3.5" style="24" customWidth="1"/>
    <col min="16126" max="16127" width="12.625" style="24" customWidth="1"/>
    <col min="16128" max="16128" width="9" style="24"/>
    <col min="16129" max="16129" width="7.75" style="24" customWidth="1"/>
    <col min="16130" max="16130" width="13.125" style="24" customWidth="1"/>
    <col min="16131" max="16131" width="6.125" style="24" customWidth="1"/>
    <col min="16132" max="16132" width="9.75" style="24" customWidth="1"/>
    <col min="16133" max="16133" width="1.375" style="24" customWidth="1"/>
    <col min="16134" max="16384" width="9" style="24"/>
  </cols>
  <sheetData>
    <row r="1" spans="2:22" ht="9.9499999999999993" customHeight="1" x14ac:dyDescent="0.15"/>
    <row r="2" spans="2:22" ht="24.95" customHeight="1" x14ac:dyDescent="0.15">
      <c r="B2" s="24" t="s">
        <v>273</v>
      </c>
      <c r="C2" s="26"/>
      <c r="D2" s="1"/>
      <c r="E2" s="1"/>
      <c r="F2" s="26"/>
      <c r="G2" s="76"/>
      <c r="H2" s="81"/>
      <c r="I2" s="76"/>
      <c r="J2" s="76"/>
      <c r="K2" s="76"/>
      <c r="L2" s="76"/>
      <c r="M2" s="76"/>
      <c r="N2" s="76"/>
      <c r="O2" s="1"/>
    </row>
    <row r="3" spans="2:22" ht="15" customHeight="1" thickBot="1" x14ac:dyDescent="0.2">
      <c r="B3" s="24" t="s">
        <v>162</v>
      </c>
      <c r="I3" s="1" t="s">
        <v>163</v>
      </c>
      <c r="P3" s="131" t="s">
        <v>183</v>
      </c>
    </row>
    <row r="4" spans="2:22" ht="15" customHeight="1" x14ac:dyDescent="0.15">
      <c r="B4" s="187" t="s">
        <v>72</v>
      </c>
      <c r="C4" s="117" t="s">
        <v>138</v>
      </c>
      <c r="D4" s="117" t="s">
        <v>111</v>
      </c>
      <c r="E4" s="117" t="s">
        <v>112</v>
      </c>
      <c r="F4" s="117" t="s">
        <v>21</v>
      </c>
      <c r="G4" s="106" t="s">
        <v>113</v>
      </c>
      <c r="H4" s="118"/>
      <c r="I4" s="719" t="s">
        <v>72</v>
      </c>
      <c r="J4" s="715" t="s">
        <v>141</v>
      </c>
      <c r="K4" s="123" t="s">
        <v>343</v>
      </c>
      <c r="L4" s="123" t="s">
        <v>114</v>
      </c>
      <c r="M4" s="715" t="s">
        <v>21</v>
      </c>
      <c r="N4" s="717" t="s">
        <v>113</v>
      </c>
      <c r="O4" s="139"/>
      <c r="P4" s="188" t="s">
        <v>144</v>
      </c>
      <c r="Q4" s="189" t="s">
        <v>145</v>
      </c>
      <c r="R4" s="189" t="s">
        <v>146</v>
      </c>
      <c r="S4" s="189" t="s">
        <v>147</v>
      </c>
      <c r="T4" s="721" t="s">
        <v>148</v>
      </c>
      <c r="U4" s="636"/>
      <c r="V4" s="190" t="s">
        <v>149</v>
      </c>
    </row>
    <row r="5" spans="2:22" ht="15" customHeight="1" x14ac:dyDescent="0.15">
      <c r="B5" s="605" t="s">
        <v>132</v>
      </c>
      <c r="C5" s="23" t="s">
        <v>452</v>
      </c>
      <c r="D5" s="23">
        <v>2</v>
      </c>
      <c r="E5" s="30" t="s">
        <v>136</v>
      </c>
      <c r="F5" s="23">
        <v>3000</v>
      </c>
      <c r="G5" s="280">
        <f t="shared" ref="G5:G6" si="0">D5*F5</f>
        <v>6000</v>
      </c>
      <c r="H5" s="119"/>
      <c r="I5" s="720"/>
      <c r="J5" s="716"/>
      <c r="K5" s="125" t="s">
        <v>115</v>
      </c>
      <c r="L5" s="125" t="s">
        <v>344</v>
      </c>
      <c r="M5" s="716"/>
      <c r="N5" s="718"/>
      <c r="O5" s="139"/>
      <c r="P5" s="301" t="s">
        <v>362</v>
      </c>
      <c r="Q5" s="104">
        <v>36</v>
      </c>
      <c r="R5" s="389" t="s">
        <v>118</v>
      </c>
      <c r="S5" s="104">
        <v>1700</v>
      </c>
      <c r="T5" s="712">
        <v>7</v>
      </c>
      <c r="U5" s="713"/>
      <c r="V5" s="134">
        <f t="shared" ref="V5:V19" si="1">Q5*S5/T5</f>
        <v>8742.8571428571431</v>
      </c>
    </row>
    <row r="6" spans="2:22" ht="15" customHeight="1" x14ac:dyDescent="0.15">
      <c r="B6" s="606"/>
      <c r="C6" s="23"/>
      <c r="D6" s="23"/>
      <c r="E6" s="30"/>
      <c r="F6" s="23"/>
      <c r="G6" s="107">
        <f t="shared" si="0"/>
        <v>0</v>
      </c>
      <c r="H6" s="119"/>
      <c r="I6" s="722" t="s">
        <v>140</v>
      </c>
      <c r="J6" s="38" t="s">
        <v>345</v>
      </c>
      <c r="K6" s="302">
        <v>10</v>
      </c>
      <c r="L6" s="302">
        <v>7.5</v>
      </c>
      <c r="M6" s="302">
        <v>84.7</v>
      </c>
      <c r="N6" s="303">
        <f>K6*L6*M6</f>
        <v>6352.5</v>
      </c>
      <c r="O6" s="139"/>
      <c r="P6" s="301" t="s">
        <v>286</v>
      </c>
      <c r="Q6" s="104">
        <v>522</v>
      </c>
      <c r="R6" s="389" t="s">
        <v>118</v>
      </c>
      <c r="S6" s="104">
        <v>190</v>
      </c>
      <c r="T6" s="712">
        <v>7</v>
      </c>
      <c r="U6" s="713"/>
      <c r="V6" s="134">
        <f t="shared" si="1"/>
        <v>14168.571428571429</v>
      </c>
    </row>
    <row r="7" spans="2:22" ht="15" customHeight="1" thickBot="1" x14ac:dyDescent="0.2">
      <c r="B7" s="711"/>
      <c r="C7" s="108" t="s">
        <v>116</v>
      </c>
      <c r="D7" s="108"/>
      <c r="E7" s="108"/>
      <c r="F7" s="108"/>
      <c r="G7" s="109">
        <f>SUM(G5:G6)</f>
        <v>6000</v>
      </c>
      <c r="H7" s="119"/>
      <c r="I7" s="606"/>
      <c r="J7" s="23"/>
      <c r="K7" s="126"/>
      <c r="L7" s="126"/>
      <c r="M7" s="126"/>
      <c r="N7" s="107">
        <f t="shared" ref="N7:N9" si="2">K7*L7*M7</f>
        <v>0</v>
      </c>
      <c r="O7" s="139"/>
      <c r="P7" s="301" t="s">
        <v>299</v>
      </c>
      <c r="Q7" s="104">
        <v>36</v>
      </c>
      <c r="R7" s="389" t="s">
        <v>285</v>
      </c>
      <c r="S7" s="104">
        <v>50</v>
      </c>
      <c r="T7" s="712">
        <v>7</v>
      </c>
      <c r="U7" s="713"/>
      <c r="V7" s="134">
        <f t="shared" si="1"/>
        <v>257.14285714285717</v>
      </c>
    </row>
    <row r="8" spans="2:22" ht="15" customHeight="1" thickTop="1" x14ac:dyDescent="0.15">
      <c r="B8" s="709" t="s">
        <v>130</v>
      </c>
      <c r="C8" s="23" t="s">
        <v>440</v>
      </c>
      <c r="D8" s="23">
        <v>5</v>
      </c>
      <c r="E8" s="30" t="s">
        <v>274</v>
      </c>
      <c r="F8" s="23">
        <v>680</v>
      </c>
      <c r="G8" s="107">
        <f>D8*F8</f>
        <v>3400</v>
      </c>
      <c r="H8" s="119"/>
      <c r="I8" s="606"/>
      <c r="J8" s="23"/>
      <c r="K8" s="126"/>
      <c r="L8" s="126"/>
      <c r="M8" s="126"/>
      <c r="N8" s="107">
        <f t="shared" si="2"/>
        <v>0</v>
      </c>
      <c r="O8" s="139"/>
      <c r="P8" s="301" t="s">
        <v>304</v>
      </c>
      <c r="Q8" s="104">
        <v>18</v>
      </c>
      <c r="R8" s="389" t="s">
        <v>118</v>
      </c>
      <c r="S8" s="104">
        <v>800</v>
      </c>
      <c r="T8" s="712">
        <v>7</v>
      </c>
      <c r="U8" s="713"/>
      <c r="V8" s="134">
        <f t="shared" si="1"/>
        <v>2057.1428571428573</v>
      </c>
    </row>
    <row r="9" spans="2:22" ht="15" customHeight="1" x14ac:dyDescent="0.15">
      <c r="B9" s="606"/>
      <c r="C9" s="23"/>
      <c r="D9" s="23"/>
      <c r="E9" s="30"/>
      <c r="F9" s="23"/>
      <c r="G9" s="107">
        <f>D9*F9</f>
        <v>0</v>
      </c>
      <c r="H9" s="119"/>
      <c r="I9" s="606"/>
      <c r="J9" s="23"/>
      <c r="K9" s="126"/>
      <c r="L9" s="126"/>
      <c r="M9" s="126"/>
      <c r="N9" s="107">
        <f t="shared" si="2"/>
        <v>0</v>
      </c>
      <c r="O9" s="139"/>
      <c r="P9" s="301" t="s">
        <v>363</v>
      </c>
      <c r="Q9" s="104">
        <v>36</v>
      </c>
      <c r="R9" s="389" t="s">
        <v>285</v>
      </c>
      <c r="S9" s="104">
        <v>200</v>
      </c>
      <c r="T9" s="712">
        <v>7</v>
      </c>
      <c r="U9" s="713"/>
      <c r="V9" s="134">
        <f t="shared" si="1"/>
        <v>1028.5714285714287</v>
      </c>
    </row>
    <row r="10" spans="2:22" ht="15" customHeight="1" thickBot="1" x14ac:dyDescent="0.2">
      <c r="B10" s="606"/>
      <c r="C10" s="23"/>
      <c r="D10" s="23"/>
      <c r="E10" s="30"/>
      <c r="F10" s="23"/>
      <c r="G10" s="107">
        <f>D10*F10</f>
        <v>0</v>
      </c>
      <c r="H10" s="119"/>
      <c r="I10" s="711"/>
      <c r="J10" s="191" t="s">
        <v>187</v>
      </c>
      <c r="K10" s="127">
        <f t="shared" ref="K10:L10" si="3">SUM(K6:K9)</f>
        <v>10</v>
      </c>
      <c r="L10" s="127">
        <f t="shared" si="3"/>
        <v>7.5</v>
      </c>
      <c r="M10" s="127"/>
      <c r="N10" s="122">
        <f>SUM(N6:N9)</f>
        <v>6352.5</v>
      </c>
      <c r="O10" s="139"/>
      <c r="P10" s="301" t="s">
        <v>380</v>
      </c>
      <c r="Q10" s="104">
        <v>4968</v>
      </c>
      <c r="R10" s="389" t="s">
        <v>364</v>
      </c>
      <c r="S10" s="104">
        <v>4</v>
      </c>
      <c r="T10" s="712">
        <v>5</v>
      </c>
      <c r="U10" s="713"/>
      <c r="V10" s="134">
        <f t="shared" si="1"/>
        <v>3974.4</v>
      </c>
    </row>
    <row r="11" spans="2:22" ht="15" customHeight="1" thickTop="1" thickBot="1" x14ac:dyDescent="0.2">
      <c r="B11" s="711"/>
      <c r="C11" s="110" t="s">
        <v>117</v>
      </c>
      <c r="D11" s="111"/>
      <c r="E11" s="111"/>
      <c r="F11" s="111"/>
      <c r="G11" s="112">
        <f>SUM(G8:G10)</f>
        <v>3400</v>
      </c>
      <c r="H11" s="119"/>
      <c r="I11" s="709" t="s">
        <v>188</v>
      </c>
      <c r="J11" s="38" t="s">
        <v>185</v>
      </c>
      <c r="K11" s="302">
        <v>25</v>
      </c>
      <c r="L11" s="302">
        <v>2</v>
      </c>
      <c r="M11" s="302">
        <v>158.4</v>
      </c>
      <c r="N11" s="303">
        <f>K11*L11*M11</f>
        <v>7920</v>
      </c>
      <c r="O11" s="139"/>
      <c r="P11" s="301" t="s">
        <v>287</v>
      </c>
      <c r="Q11" s="104">
        <v>429</v>
      </c>
      <c r="R11" s="389" t="s">
        <v>364</v>
      </c>
      <c r="S11" s="104">
        <v>35</v>
      </c>
      <c r="T11" s="712">
        <v>1</v>
      </c>
      <c r="U11" s="713"/>
      <c r="V11" s="134">
        <f t="shared" si="1"/>
        <v>15015</v>
      </c>
    </row>
    <row r="12" spans="2:22" ht="15" customHeight="1" thickTop="1" x14ac:dyDescent="0.15">
      <c r="B12" s="709" t="s">
        <v>131</v>
      </c>
      <c r="C12" s="23" t="s">
        <v>441</v>
      </c>
      <c r="D12" s="23">
        <v>5</v>
      </c>
      <c r="E12" s="30" t="s">
        <v>275</v>
      </c>
      <c r="F12" s="23">
        <v>1790</v>
      </c>
      <c r="G12" s="107">
        <f>D12*F12</f>
        <v>8950</v>
      </c>
      <c r="H12" s="119"/>
      <c r="I12" s="606"/>
      <c r="J12" s="38" t="s">
        <v>339</v>
      </c>
      <c r="K12" s="302">
        <v>2</v>
      </c>
      <c r="L12" s="302">
        <v>1</v>
      </c>
      <c r="M12" s="302">
        <v>158.4</v>
      </c>
      <c r="N12" s="303">
        <f>K12*L12*M12</f>
        <v>316.8</v>
      </c>
      <c r="O12" s="139"/>
      <c r="P12" s="301" t="s">
        <v>365</v>
      </c>
      <c r="Q12" s="104">
        <v>900</v>
      </c>
      <c r="R12" s="389" t="s">
        <v>118</v>
      </c>
      <c r="S12" s="104">
        <v>10</v>
      </c>
      <c r="T12" s="712">
        <v>7</v>
      </c>
      <c r="U12" s="713"/>
      <c r="V12" s="134">
        <f t="shared" si="1"/>
        <v>1285.7142857142858</v>
      </c>
    </row>
    <row r="13" spans="2:22" ht="15" customHeight="1" x14ac:dyDescent="0.15">
      <c r="B13" s="606"/>
      <c r="C13" s="23" t="s">
        <v>442</v>
      </c>
      <c r="D13" s="23">
        <v>4.5</v>
      </c>
      <c r="E13" s="30" t="s">
        <v>275</v>
      </c>
      <c r="F13" s="23">
        <v>2560</v>
      </c>
      <c r="G13" s="107">
        <f>D13*F13</f>
        <v>11520</v>
      </c>
      <c r="H13" s="119"/>
      <c r="I13" s="606"/>
      <c r="J13" s="23" t="s">
        <v>346</v>
      </c>
      <c r="K13" s="302">
        <v>7</v>
      </c>
      <c r="L13" s="302">
        <v>1.5</v>
      </c>
      <c r="M13" s="302">
        <v>158.4</v>
      </c>
      <c r="N13" s="303">
        <f t="shared" ref="N13:N14" si="4">K13*L13*M13</f>
        <v>1663.2</v>
      </c>
      <c r="O13" s="139"/>
      <c r="P13" s="301" t="s">
        <v>289</v>
      </c>
      <c r="Q13" s="104">
        <v>839.7</v>
      </c>
      <c r="R13" s="389" t="s">
        <v>364</v>
      </c>
      <c r="S13" s="343">
        <v>22</v>
      </c>
      <c r="T13" s="712">
        <v>7</v>
      </c>
      <c r="U13" s="713"/>
      <c r="V13" s="134">
        <f t="shared" si="1"/>
        <v>2639.0571428571429</v>
      </c>
    </row>
    <row r="14" spans="2:22" ht="15" customHeight="1" x14ac:dyDescent="0.15">
      <c r="B14" s="606"/>
      <c r="C14" s="23" t="s">
        <v>443</v>
      </c>
      <c r="D14" s="23">
        <v>4</v>
      </c>
      <c r="E14" s="30" t="s">
        <v>275</v>
      </c>
      <c r="F14" s="38">
        <v>2600</v>
      </c>
      <c r="G14" s="303">
        <f>D14*F14</f>
        <v>10400</v>
      </c>
      <c r="H14" s="119"/>
      <c r="I14" s="606"/>
      <c r="J14" s="23" t="s">
        <v>347</v>
      </c>
      <c r="K14" s="302">
        <v>6</v>
      </c>
      <c r="L14" s="302">
        <v>0.88</v>
      </c>
      <c r="M14" s="302">
        <v>158.4</v>
      </c>
      <c r="N14" s="303">
        <f t="shared" si="4"/>
        <v>836.35200000000009</v>
      </c>
      <c r="O14" s="139"/>
      <c r="P14" s="301" t="s">
        <v>283</v>
      </c>
      <c r="Q14" s="104">
        <v>972</v>
      </c>
      <c r="R14" s="389" t="s">
        <v>364</v>
      </c>
      <c r="S14" s="104">
        <v>7</v>
      </c>
      <c r="T14" s="712">
        <v>1</v>
      </c>
      <c r="U14" s="713"/>
      <c r="V14" s="134">
        <f t="shared" si="1"/>
        <v>6804</v>
      </c>
    </row>
    <row r="15" spans="2:22" ht="15" customHeight="1" thickBot="1" x14ac:dyDescent="0.2">
      <c r="B15" s="606"/>
      <c r="C15" s="23"/>
      <c r="D15" s="23"/>
      <c r="E15" s="23"/>
      <c r="F15" s="23"/>
      <c r="G15" s="107">
        <f t="shared" ref="G15" si="5">D15*F15</f>
        <v>0</v>
      </c>
      <c r="H15" s="119"/>
      <c r="I15" s="711"/>
      <c r="J15" s="191" t="s">
        <v>187</v>
      </c>
      <c r="K15" s="127">
        <f t="shared" ref="K15" si="6">SUM(K11:K14)</f>
        <v>40</v>
      </c>
      <c r="L15" s="127">
        <f t="shared" ref="L15" si="7">SUM(L11:L14)</f>
        <v>5.38</v>
      </c>
      <c r="M15" s="127"/>
      <c r="N15" s="122">
        <f>SUM(N11:N14)</f>
        <v>10736.352000000001</v>
      </c>
      <c r="O15" s="139"/>
      <c r="P15" s="301" t="s">
        <v>284</v>
      </c>
      <c r="Q15" s="104">
        <v>2.0249999999999999</v>
      </c>
      <c r="R15" s="389" t="s">
        <v>285</v>
      </c>
      <c r="S15" s="104">
        <v>360</v>
      </c>
      <c r="T15" s="712">
        <v>1</v>
      </c>
      <c r="U15" s="713"/>
      <c r="V15" s="134">
        <f t="shared" si="1"/>
        <v>729</v>
      </c>
    </row>
    <row r="16" spans="2:22" ht="15" customHeight="1" thickTop="1" thickBot="1" x14ac:dyDescent="0.2">
      <c r="B16" s="711"/>
      <c r="C16" s="110" t="s">
        <v>117</v>
      </c>
      <c r="D16" s="111"/>
      <c r="E16" s="111"/>
      <c r="F16" s="111"/>
      <c r="G16" s="112">
        <f>SUM(G12:G15)</f>
        <v>30870</v>
      </c>
      <c r="H16" s="119"/>
      <c r="I16" s="709" t="s">
        <v>142</v>
      </c>
      <c r="J16" s="23"/>
      <c r="K16" s="126"/>
      <c r="L16" s="126"/>
      <c r="M16" s="126"/>
      <c r="N16" s="107">
        <f>K16*L16*M16</f>
        <v>0</v>
      </c>
      <c r="O16" s="139"/>
      <c r="P16" s="301" t="s">
        <v>294</v>
      </c>
      <c r="Q16" s="104">
        <v>638.4</v>
      </c>
      <c r="R16" s="389" t="s">
        <v>364</v>
      </c>
      <c r="S16" s="104">
        <v>110</v>
      </c>
      <c r="T16" s="712">
        <v>7</v>
      </c>
      <c r="U16" s="713"/>
      <c r="V16" s="134">
        <f t="shared" si="1"/>
        <v>10032</v>
      </c>
    </row>
    <row r="17" spans="2:22" ht="15" customHeight="1" thickTop="1" x14ac:dyDescent="0.15">
      <c r="B17" s="709" t="s">
        <v>133</v>
      </c>
      <c r="C17" s="23" t="s">
        <v>444</v>
      </c>
      <c r="D17" s="23">
        <v>15</v>
      </c>
      <c r="E17" s="30" t="s">
        <v>285</v>
      </c>
      <c r="F17" s="23">
        <v>2400</v>
      </c>
      <c r="G17" s="107">
        <f t="shared" ref="G17" si="8">D17*F17</f>
        <v>36000</v>
      </c>
      <c r="H17" s="119"/>
      <c r="I17" s="606"/>
      <c r="J17" s="23"/>
      <c r="K17" s="126"/>
      <c r="L17" s="126"/>
      <c r="M17" s="126"/>
      <c r="N17" s="107">
        <f t="shared" ref="N17:N18" si="9">K17*L17*M17</f>
        <v>0</v>
      </c>
      <c r="O17" s="139"/>
      <c r="P17" s="301" t="s">
        <v>394</v>
      </c>
      <c r="Q17" s="104">
        <v>1254</v>
      </c>
      <c r="R17" s="389" t="s">
        <v>285</v>
      </c>
      <c r="S17" s="104">
        <v>45</v>
      </c>
      <c r="T17" s="712">
        <v>7</v>
      </c>
      <c r="U17" s="713"/>
      <c r="V17" s="134">
        <f t="shared" si="1"/>
        <v>8061.4285714285716</v>
      </c>
    </row>
    <row r="18" spans="2:22" ht="15" customHeight="1" x14ac:dyDescent="0.15">
      <c r="B18" s="606"/>
      <c r="C18" s="23"/>
      <c r="D18" s="23"/>
      <c r="E18" s="30"/>
      <c r="F18" s="23"/>
      <c r="G18" s="107">
        <f>D18*F18</f>
        <v>0</v>
      </c>
      <c r="H18" s="119"/>
      <c r="I18" s="606"/>
      <c r="J18" s="23"/>
      <c r="K18" s="126"/>
      <c r="L18" s="126"/>
      <c r="M18" s="126"/>
      <c r="N18" s="107">
        <f t="shared" si="9"/>
        <v>0</v>
      </c>
      <c r="O18" s="139"/>
      <c r="P18" s="301" t="s">
        <v>348</v>
      </c>
      <c r="Q18" s="104">
        <v>150</v>
      </c>
      <c r="R18" s="389" t="s">
        <v>364</v>
      </c>
      <c r="S18" s="104">
        <v>2000</v>
      </c>
      <c r="T18" s="712">
        <v>7</v>
      </c>
      <c r="U18" s="713"/>
      <c r="V18" s="134">
        <f t="shared" si="1"/>
        <v>42857.142857142855</v>
      </c>
    </row>
    <row r="19" spans="2:22" ht="15" customHeight="1" thickBot="1" x14ac:dyDescent="0.2">
      <c r="B19" s="606"/>
      <c r="C19" s="23"/>
      <c r="D19" s="23"/>
      <c r="E19" s="23"/>
      <c r="F19" s="23"/>
      <c r="G19" s="107">
        <f t="shared" ref="G19" si="10">D19*F19</f>
        <v>0</v>
      </c>
      <c r="H19" s="119"/>
      <c r="I19" s="711"/>
      <c r="J19" s="191" t="s">
        <v>189</v>
      </c>
      <c r="K19" s="127">
        <f>SUM(K16:K18)</f>
        <v>0</v>
      </c>
      <c r="L19" s="128">
        <f>SUM(L16:L18)</f>
        <v>0</v>
      </c>
      <c r="M19" s="129"/>
      <c r="N19" s="122">
        <f>SUM(N16:N18)</f>
        <v>0</v>
      </c>
      <c r="O19" s="139"/>
      <c r="P19" s="301" t="s">
        <v>368</v>
      </c>
      <c r="Q19" s="104">
        <v>1900</v>
      </c>
      <c r="R19" s="389" t="s">
        <v>369</v>
      </c>
      <c r="S19" s="104">
        <v>100</v>
      </c>
      <c r="T19" s="712">
        <v>3</v>
      </c>
      <c r="U19" s="713"/>
      <c r="V19" s="134">
        <f t="shared" si="1"/>
        <v>63333.333333333336</v>
      </c>
    </row>
    <row r="20" spans="2:22" ht="15" customHeight="1" thickTop="1" thickBot="1" x14ac:dyDescent="0.2">
      <c r="B20" s="711"/>
      <c r="C20" s="110" t="s">
        <v>117</v>
      </c>
      <c r="D20" s="111"/>
      <c r="E20" s="111"/>
      <c r="F20" s="111"/>
      <c r="G20" s="112">
        <f>SUM(G17:G19)</f>
        <v>36000</v>
      </c>
      <c r="H20" s="119"/>
      <c r="I20" s="709" t="s">
        <v>143</v>
      </c>
      <c r="J20" s="23"/>
      <c r="K20" s="126"/>
      <c r="L20" s="126"/>
      <c r="M20" s="126"/>
      <c r="N20" s="107">
        <f>K20*L20*M20</f>
        <v>0</v>
      </c>
      <c r="O20" s="139"/>
      <c r="P20" s="135" t="s">
        <v>26</v>
      </c>
      <c r="Q20" s="136"/>
      <c r="R20" s="136"/>
      <c r="S20" s="136"/>
      <c r="T20" s="714"/>
      <c r="U20" s="703"/>
      <c r="V20" s="137">
        <f>SUM(V5:V19)</f>
        <v>180985.3619047619</v>
      </c>
    </row>
    <row r="21" spans="2:22" ht="15" customHeight="1" thickTop="1" x14ac:dyDescent="0.15">
      <c r="B21" s="709" t="s">
        <v>134</v>
      </c>
      <c r="C21" s="23"/>
      <c r="D21" s="23"/>
      <c r="E21" s="30"/>
      <c r="F21" s="23"/>
      <c r="G21" s="107">
        <f>D21*F21</f>
        <v>0</v>
      </c>
      <c r="H21" s="119"/>
      <c r="I21" s="606"/>
      <c r="J21" s="23"/>
      <c r="K21" s="126"/>
      <c r="L21" s="126"/>
      <c r="M21" s="126"/>
      <c r="N21" s="107">
        <f t="shared" ref="N21:N22" si="11">K21*L21*M21</f>
        <v>0</v>
      </c>
      <c r="O21" s="139"/>
    </row>
    <row r="22" spans="2:22" ht="15" customHeight="1" thickBot="1" x14ac:dyDescent="0.2">
      <c r="B22" s="606"/>
      <c r="C22" s="23"/>
      <c r="D22" s="23"/>
      <c r="E22" s="30"/>
      <c r="F22" s="23"/>
      <c r="G22" s="107">
        <f>D22*F22</f>
        <v>0</v>
      </c>
      <c r="H22" s="119"/>
      <c r="I22" s="606"/>
      <c r="J22" s="23"/>
      <c r="K22" s="126"/>
      <c r="L22" s="126"/>
      <c r="M22" s="126"/>
      <c r="N22" s="107">
        <f t="shared" si="11"/>
        <v>0</v>
      </c>
      <c r="O22" s="139"/>
      <c r="P22" s="131" t="s">
        <v>184</v>
      </c>
    </row>
    <row r="23" spans="2:22" ht="15" customHeight="1" thickBot="1" x14ac:dyDescent="0.2">
      <c r="B23" s="606"/>
      <c r="C23" s="23"/>
      <c r="D23" s="23"/>
      <c r="E23" s="30"/>
      <c r="F23" s="23"/>
      <c r="G23" s="107">
        <f>D23*F23</f>
        <v>0</v>
      </c>
      <c r="H23" s="119"/>
      <c r="I23" s="711"/>
      <c r="J23" s="191" t="s">
        <v>189</v>
      </c>
      <c r="K23" s="127">
        <f>SUM(K20:K22)</f>
        <v>0</v>
      </c>
      <c r="L23" s="128">
        <f>SUM(L20:L22)</f>
        <v>0</v>
      </c>
      <c r="M23" s="129"/>
      <c r="N23" s="122">
        <f>SUM(N20:N22)</f>
        <v>0</v>
      </c>
      <c r="O23" s="139"/>
      <c r="P23" s="188" t="s">
        <v>150</v>
      </c>
      <c r="Q23" s="189" t="s">
        <v>145</v>
      </c>
      <c r="R23" s="189" t="s">
        <v>146</v>
      </c>
      <c r="S23" s="189" t="s">
        <v>190</v>
      </c>
      <c r="T23" s="189" t="s">
        <v>148</v>
      </c>
      <c r="U23" s="394" t="s">
        <v>231</v>
      </c>
      <c r="V23" s="190" t="s">
        <v>149</v>
      </c>
    </row>
    <row r="24" spans="2:22" ht="15" customHeight="1" thickTop="1" thickBot="1" x14ac:dyDescent="0.2">
      <c r="B24" s="710"/>
      <c r="C24" s="113" t="s">
        <v>120</v>
      </c>
      <c r="D24" s="114"/>
      <c r="E24" s="114"/>
      <c r="F24" s="121"/>
      <c r="G24" s="115">
        <f>SUM(G21:G23)</f>
        <v>0</v>
      </c>
      <c r="I24" s="709" t="s">
        <v>234</v>
      </c>
      <c r="J24" s="23"/>
      <c r="K24" s="126"/>
      <c r="L24" s="126"/>
      <c r="M24" s="126"/>
      <c r="N24" s="107">
        <f>K24*L24*M24</f>
        <v>0</v>
      </c>
      <c r="O24" s="139"/>
      <c r="P24" s="301" t="s">
        <v>381</v>
      </c>
      <c r="Q24" s="104">
        <v>3</v>
      </c>
      <c r="R24" s="389" t="s">
        <v>80</v>
      </c>
      <c r="S24" s="104">
        <v>7500</v>
      </c>
      <c r="T24" s="104">
        <v>7</v>
      </c>
      <c r="U24" s="105">
        <f>'４　経営収支'!$G$4</f>
        <v>55</v>
      </c>
      <c r="V24" s="134">
        <f>Q24*S24/T24/U24*10</f>
        <v>584.41558441558436</v>
      </c>
    </row>
    <row r="25" spans="2:22" ht="15" customHeight="1" x14ac:dyDescent="0.15">
      <c r="H25" s="120"/>
      <c r="I25" s="606"/>
      <c r="J25" s="23"/>
      <c r="K25" s="126"/>
      <c r="L25" s="126"/>
      <c r="M25" s="126"/>
      <c r="N25" s="107">
        <f t="shared" ref="N25:N26" si="12">K25*L25*M25</f>
        <v>0</v>
      </c>
      <c r="O25" s="139"/>
      <c r="P25" s="301" t="s">
        <v>288</v>
      </c>
      <c r="Q25" s="104">
        <v>3</v>
      </c>
      <c r="R25" s="389" t="s">
        <v>80</v>
      </c>
      <c r="S25" s="104">
        <v>8500</v>
      </c>
      <c r="T25" s="104">
        <v>7</v>
      </c>
      <c r="U25" s="105">
        <f>'４　経営収支'!$G$4</f>
        <v>55</v>
      </c>
      <c r="V25" s="134">
        <f>Q25*S25/T25/U25*10</f>
        <v>662.33766233766232</v>
      </c>
    </row>
    <row r="26" spans="2:22" ht="15" customHeight="1" thickBot="1" x14ac:dyDescent="0.2">
      <c r="B26" s="1" t="s">
        <v>191</v>
      </c>
      <c r="C26" s="1"/>
      <c r="D26" s="26"/>
      <c r="E26" s="1"/>
      <c r="F26" s="26"/>
      <c r="G26" s="27"/>
      <c r="H26" s="118"/>
      <c r="I26" s="606"/>
      <c r="J26" s="23"/>
      <c r="K26" s="126"/>
      <c r="L26" s="126"/>
      <c r="M26" s="126"/>
      <c r="N26" s="107">
        <f t="shared" si="12"/>
        <v>0</v>
      </c>
      <c r="O26" s="139"/>
      <c r="P26" s="301" t="s">
        <v>293</v>
      </c>
      <c r="Q26" s="104">
        <v>3</v>
      </c>
      <c r="R26" s="389" t="s">
        <v>290</v>
      </c>
      <c r="S26" s="104">
        <v>900</v>
      </c>
      <c r="T26" s="104">
        <v>7</v>
      </c>
      <c r="U26" s="105">
        <f>'４　経営収支'!$G$4</f>
        <v>55</v>
      </c>
      <c r="V26" s="134">
        <f>Q26*S26/T26/U26*10</f>
        <v>70.129870129870127</v>
      </c>
    </row>
    <row r="27" spans="2:22" ht="15" customHeight="1" thickBot="1" x14ac:dyDescent="0.2">
      <c r="B27" s="187" t="s">
        <v>72</v>
      </c>
      <c r="C27" s="117" t="s">
        <v>110</v>
      </c>
      <c r="D27" s="117" t="s">
        <v>111</v>
      </c>
      <c r="E27" s="117" t="s">
        <v>112</v>
      </c>
      <c r="F27" s="117" t="s">
        <v>21</v>
      </c>
      <c r="G27" s="106" t="s">
        <v>113</v>
      </c>
      <c r="H27" s="119"/>
      <c r="I27" s="711"/>
      <c r="J27" s="191" t="s">
        <v>187</v>
      </c>
      <c r="K27" s="127">
        <f>SUM(K24:K26)</f>
        <v>0</v>
      </c>
      <c r="L27" s="128">
        <f>SUM(L24:L26)</f>
        <v>0</v>
      </c>
      <c r="M27" s="129"/>
      <c r="N27" s="122">
        <f>SUM(N24:N26)</f>
        <v>0</v>
      </c>
      <c r="O27" s="139"/>
      <c r="P27" s="301" t="s">
        <v>292</v>
      </c>
      <c r="Q27" s="104">
        <v>8</v>
      </c>
      <c r="R27" s="389" t="s">
        <v>118</v>
      </c>
      <c r="S27" s="104">
        <v>900</v>
      </c>
      <c r="T27" s="104">
        <v>7</v>
      </c>
      <c r="U27" s="105">
        <f>'４　経営収支'!$G$4</f>
        <v>55</v>
      </c>
      <c r="V27" s="134">
        <f>Q27*S27/T27/U27*10</f>
        <v>187.01298701298703</v>
      </c>
    </row>
    <row r="28" spans="2:22" ht="15" customHeight="1" thickTop="1" x14ac:dyDescent="0.15">
      <c r="B28" s="605" t="s">
        <v>27</v>
      </c>
      <c r="C28" s="23" t="s">
        <v>444</v>
      </c>
      <c r="D28" s="50">
        <v>0.2</v>
      </c>
      <c r="E28" s="30" t="s">
        <v>279</v>
      </c>
      <c r="F28" s="23">
        <v>1759</v>
      </c>
      <c r="G28" s="280">
        <f t="shared" ref="G28:G37" si="13">D28*F28</f>
        <v>351.8</v>
      </c>
      <c r="H28" s="119"/>
      <c r="I28" s="709" t="s">
        <v>139</v>
      </c>
      <c r="J28" s="23"/>
      <c r="K28" s="126"/>
      <c r="L28" s="126"/>
      <c r="M28" s="126"/>
      <c r="N28" s="107">
        <f>K28*L28*M28</f>
        <v>0</v>
      </c>
      <c r="O28" s="139"/>
      <c r="P28" s="301" t="s">
        <v>296</v>
      </c>
      <c r="Q28" s="104">
        <v>8</v>
      </c>
      <c r="R28" s="389" t="s">
        <v>80</v>
      </c>
      <c r="S28" s="104">
        <v>8000</v>
      </c>
      <c r="T28" s="104">
        <v>7</v>
      </c>
      <c r="U28" s="105">
        <f>'４　経営収支'!$G$4</f>
        <v>55</v>
      </c>
      <c r="V28" s="134">
        <f t="shared" ref="V28:V31" si="14">Q28*S28/T28/U28*10</f>
        <v>1662.3376623376623</v>
      </c>
    </row>
    <row r="29" spans="2:22" ht="15" customHeight="1" x14ac:dyDescent="0.15">
      <c r="B29" s="606"/>
      <c r="C29" s="23" t="s">
        <v>442</v>
      </c>
      <c r="D29" s="50">
        <v>0.4</v>
      </c>
      <c r="E29" s="30" t="s">
        <v>280</v>
      </c>
      <c r="F29" s="23">
        <v>9303</v>
      </c>
      <c r="G29" s="107">
        <f t="shared" si="13"/>
        <v>3721.2000000000003</v>
      </c>
      <c r="H29" s="119"/>
      <c r="I29" s="606"/>
      <c r="J29" s="23"/>
      <c r="K29" s="126"/>
      <c r="L29" s="126"/>
      <c r="M29" s="126"/>
      <c r="N29" s="107">
        <f t="shared" ref="N29:N30" si="15">K29*L29*M29</f>
        <v>0</v>
      </c>
      <c r="O29" s="25"/>
      <c r="P29" s="301" t="s">
        <v>291</v>
      </c>
      <c r="Q29" s="104">
        <v>16</v>
      </c>
      <c r="R29" s="389" t="s">
        <v>285</v>
      </c>
      <c r="S29" s="104">
        <v>700</v>
      </c>
      <c r="T29" s="104">
        <v>7</v>
      </c>
      <c r="U29" s="105">
        <f>'４　経営収支'!$G$4</f>
        <v>55</v>
      </c>
      <c r="V29" s="134">
        <f t="shared" si="14"/>
        <v>290.90909090909088</v>
      </c>
    </row>
    <row r="30" spans="2:22" ht="15" customHeight="1" x14ac:dyDescent="0.15">
      <c r="B30" s="606"/>
      <c r="C30" s="23" t="s">
        <v>445</v>
      </c>
      <c r="D30" s="50">
        <v>0.4</v>
      </c>
      <c r="E30" s="30" t="s">
        <v>281</v>
      </c>
      <c r="F30" s="23">
        <v>813</v>
      </c>
      <c r="G30" s="107">
        <f t="shared" si="13"/>
        <v>325.20000000000005</v>
      </c>
      <c r="H30" s="119"/>
      <c r="I30" s="606"/>
      <c r="J30" s="23"/>
      <c r="K30" s="126"/>
      <c r="L30" s="126"/>
      <c r="M30" s="126"/>
      <c r="N30" s="107">
        <f t="shared" si="15"/>
        <v>0</v>
      </c>
      <c r="P30" s="301" t="s">
        <v>295</v>
      </c>
      <c r="Q30" s="104">
        <v>8</v>
      </c>
      <c r="R30" s="389" t="s">
        <v>297</v>
      </c>
      <c r="S30" s="104">
        <v>3000</v>
      </c>
      <c r="T30" s="104">
        <v>7</v>
      </c>
      <c r="U30" s="105">
        <f>'４　経営収支'!$G$4</f>
        <v>55</v>
      </c>
      <c r="V30" s="134">
        <f t="shared" si="14"/>
        <v>623.37662337662334</v>
      </c>
    </row>
    <row r="31" spans="2:22" ht="15" customHeight="1" thickBot="1" x14ac:dyDescent="0.2">
      <c r="B31" s="606"/>
      <c r="C31" s="23" t="s">
        <v>446</v>
      </c>
      <c r="D31" s="50">
        <v>0.33400000000000002</v>
      </c>
      <c r="E31" s="30" t="s">
        <v>282</v>
      </c>
      <c r="F31" s="23">
        <v>11232</v>
      </c>
      <c r="G31" s="107">
        <f t="shared" si="13"/>
        <v>3751.4880000000003</v>
      </c>
      <c r="H31" s="119"/>
      <c r="I31" s="710"/>
      <c r="J31" s="192" t="s">
        <v>192</v>
      </c>
      <c r="K31" s="130">
        <f>SUM(K28:K30)</f>
        <v>0</v>
      </c>
      <c r="L31" s="132">
        <f>SUM(L28:L30)</f>
        <v>0</v>
      </c>
      <c r="M31" s="133"/>
      <c r="N31" s="124">
        <f>SUM(N28:N30)</f>
        <v>0</v>
      </c>
      <c r="P31" s="301" t="s">
        <v>301</v>
      </c>
      <c r="Q31" s="104">
        <v>3</v>
      </c>
      <c r="R31" s="389" t="s">
        <v>298</v>
      </c>
      <c r="S31" s="104">
        <v>4500</v>
      </c>
      <c r="T31" s="104">
        <v>7</v>
      </c>
      <c r="U31" s="105">
        <f>'４　経営収支'!$G$4</f>
        <v>55</v>
      </c>
      <c r="V31" s="134">
        <f t="shared" si="14"/>
        <v>350.64935064935065</v>
      </c>
    </row>
    <row r="32" spans="2:22" ht="15" customHeight="1" x14ac:dyDescent="0.15">
      <c r="B32" s="606"/>
      <c r="C32" s="285" t="s">
        <v>447</v>
      </c>
      <c r="D32" s="216">
        <v>0.3</v>
      </c>
      <c r="E32" s="30" t="s">
        <v>282</v>
      </c>
      <c r="F32" s="285">
        <v>4121</v>
      </c>
      <c r="G32" s="107">
        <f t="shared" si="13"/>
        <v>1236.3</v>
      </c>
      <c r="H32" s="119"/>
      <c r="I32" s="100"/>
      <c r="J32" s="100"/>
      <c r="K32" s="100"/>
      <c r="L32" s="100"/>
      <c r="M32" s="100"/>
      <c r="N32" s="100"/>
      <c r="P32" s="301" t="s">
        <v>303</v>
      </c>
      <c r="Q32" s="104">
        <v>3</v>
      </c>
      <c r="R32" s="389" t="s">
        <v>285</v>
      </c>
      <c r="S32" s="104">
        <v>700</v>
      </c>
      <c r="T32" s="104">
        <v>7</v>
      </c>
      <c r="U32" s="105">
        <f>'４　経営収支'!$G$4</f>
        <v>55</v>
      </c>
      <c r="V32" s="134">
        <f t="shared" ref="V32" si="16">Q32*S32/T32/U32*10</f>
        <v>54.54545454545454</v>
      </c>
    </row>
    <row r="33" spans="2:22" ht="15" customHeight="1" thickBot="1" x14ac:dyDescent="0.2">
      <c r="B33" s="606"/>
      <c r="C33" s="23" t="s">
        <v>448</v>
      </c>
      <c r="D33" s="216">
        <v>0.2</v>
      </c>
      <c r="E33" s="30" t="s">
        <v>282</v>
      </c>
      <c r="F33" s="285">
        <v>17003</v>
      </c>
      <c r="G33" s="107">
        <f t="shared" si="13"/>
        <v>3400.6000000000004</v>
      </c>
      <c r="H33" s="119"/>
      <c r="I33" s="94" t="s">
        <v>182</v>
      </c>
      <c r="J33" s="87"/>
      <c r="K33" s="87"/>
      <c r="L33" s="87"/>
      <c r="M33" s="87"/>
      <c r="P33" s="301"/>
      <c r="Q33" s="104"/>
      <c r="R33" s="389"/>
      <c r="S33" s="104"/>
      <c r="T33" s="104"/>
      <c r="U33" s="105"/>
      <c r="V33" s="134"/>
    </row>
    <row r="34" spans="2:22" ht="15" customHeight="1" thickBot="1" x14ac:dyDescent="0.2">
      <c r="B34" s="606"/>
      <c r="C34" s="23"/>
      <c r="D34" s="23"/>
      <c r="E34" s="30"/>
      <c r="F34" s="23"/>
      <c r="G34" s="107">
        <f t="shared" si="13"/>
        <v>0</v>
      </c>
      <c r="H34" s="119"/>
      <c r="I34" s="170" t="s">
        <v>169</v>
      </c>
      <c r="J34" s="171" t="s">
        <v>3</v>
      </c>
      <c r="K34" s="700" t="s">
        <v>170</v>
      </c>
      <c r="L34" s="701"/>
      <c r="M34" s="304" t="s">
        <v>231</v>
      </c>
      <c r="N34" s="193" t="s">
        <v>193</v>
      </c>
      <c r="P34" s="194" t="s">
        <v>174</v>
      </c>
      <c r="Q34" s="136"/>
      <c r="R34" s="136"/>
      <c r="S34" s="136"/>
      <c r="T34" s="136"/>
      <c r="U34" s="138"/>
      <c r="V34" s="137">
        <f>SUM(V24:V33)</f>
        <v>4485.7142857142853</v>
      </c>
    </row>
    <row r="35" spans="2:22" ht="15" customHeight="1" x14ac:dyDescent="0.15">
      <c r="B35" s="606"/>
      <c r="C35" s="265"/>
      <c r="D35" s="23"/>
      <c r="E35" s="30"/>
      <c r="F35" s="23"/>
      <c r="G35" s="107">
        <f t="shared" si="13"/>
        <v>0</v>
      </c>
      <c r="H35" s="119"/>
      <c r="I35" s="686" t="s">
        <v>0</v>
      </c>
      <c r="J35" s="227" t="str">
        <f>'６　固定資本装備と減価償却費'!C5</f>
        <v>作業場</v>
      </c>
      <c r="K35" s="698">
        <f>'６　固定資本装備と減価償却費'!G5</f>
        <v>1296000</v>
      </c>
      <c r="L35" s="698"/>
      <c r="M35" s="309">
        <f>'４　経営収支'!$G$4</f>
        <v>55</v>
      </c>
      <c r="N35" s="310">
        <f>+K35/M35*10*0.014*0.3</f>
        <v>989.67272727272723</v>
      </c>
    </row>
    <row r="36" spans="2:22" ht="15" customHeight="1" thickBot="1" x14ac:dyDescent="0.2">
      <c r="B36" s="606"/>
      <c r="C36" s="23"/>
      <c r="D36" s="23"/>
      <c r="E36" s="30"/>
      <c r="F36" s="23"/>
      <c r="G36" s="107">
        <f t="shared" si="13"/>
        <v>0</v>
      </c>
      <c r="H36" s="119"/>
      <c r="I36" s="705"/>
      <c r="J36" s="227" t="str">
        <f>'６　固定資本装備と減価償却費'!C6</f>
        <v>資材・農機具庫</v>
      </c>
      <c r="K36" s="698">
        <f>'６　固定資本装備と減価償却費'!G6</f>
        <v>2160000</v>
      </c>
      <c r="L36" s="698"/>
      <c r="M36" s="309">
        <f>'４　経営収支'!$G$4</f>
        <v>55</v>
      </c>
      <c r="N36" s="310">
        <f>+K36/M36*10*0.014*0.3</f>
        <v>1649.4545454545453</v>
      </c>
      <c r="P36" s="94" t="s">
        <v>175</v>
      </c>
      <c r="Q36" s="87"/>
      <c r="R36" s="87"/>
      <c r="S36" s="87"/>
      <c r="T36" s="87"/>
    </row>
    <row r="37" spans="2:22" ht="15" customHeight="1" x14ac:dyDescent="0.15">
      <c r="B37" s="606"/>
      <c r="C37" s="23"/>
      <c r="D37" s="23"/>
      <c r="E37" s="30"/>
      <c r="F37" s="23"/>
      <c r="G37" s="107">
        <f t="shared" si="13"/>
        <v>0</v>
      </c>
      <c r="H37" s="119"/>
      <c r="I37" s="705"/>
      <c r="J37" s="227"/>
      <c r="K37" s="698"/>
      <c r="L37" s="698"/>
      <c r="M37" s="309"/>
      <c r="N37" s="310"/>
      <c r="O37" s="131"/>
      <c r="P37" s="170" t="s">
        <v>168</v>
      </c>
      <c r="Q37" s="683" t="s">
        <v>176</v>
      </c>
      <c r="R37" s="683"/>
      <c r="S37" s="390" t="s">
        <v>179</v>
      </c>
      <c r="T37" s="390" t="s">
        <v>178</v>
      </c>
      <c r="U37" s="305" t="s">
        <v>231</v>
      </c>
      <c r="V37" s="195" t="s">
        <v>193</v>
      </c>
    </row>
    <row r="38" spans="2:22" ht="15" customHeight="1" thickBot="1" x14ac:dyDescent="0.2">
      <c r="B38" s="711"/>
      <c r="C38" s="108" t="s">
        <v>116</v>
      </c>
      <c r="D38" s="108"/>
      <c r="E38" s="108"/>
      <c r="F38" s="108"/>
      <c r="G38" s="109">
        <f>SUM(G28:G37)</f>
        <v>12786.588000000002</v>
      </c>
      <c r="H38" s="119"/>
      <c r="I38" s="705"/>
      <c r="J38" s="116"/>
      <c r="K38" s="698"/>
      <c r="L38" s="698"/>
      <c r="M38" s="309"/>
      <c r="N38" s="310"/>
      <c r="O38" s="131"/>
      <c r="P38" s="731" t="s">
        <v>177</v>
      </c>
      <c r="Q38" s="398" t="s">
        <v>181</v>
      </c>
      <c r="R38" s="311" t="s">
        <v>419</v>
      </c>
      <c r="S38" s="311">
        <f>27000*U38/10</f>
        <v>148500</v>
      </c>
      <c r="T38" s="312">
        <v>1</v>
      </c>
      <c r="U38" s="311">
        <f>'４　経営収支'!G4</f>
        <v>55</v>
      </c>
      <c r="V38" s="310">
        <f>+S38*T38/U38*10</f>
        <v>27000</v>
      </c>
    </row>
    <row r="39" spans="2:22" ht="15" customHeight="1" thickTop="1" x14ac:dyDescent="0.15">
      <c r="B39" s="709" t="s">
        <v>135</v>
      </c>
      <c r="C39" s="23" t="s">
        <v>444</v>
      </c>
      <c r="D39" s="50">
        <v>0.52</v>
      </c>
      <c r="E39" s="306" t="s">
        <v>282</v>
      </c>
      <c r="F39" s="23">
        <v>3621</v>
      </c>
      <c r="G39" s="107">
        <f>D39*F39</f>
        <v>1882.92</v>
      </c>
      <c r="H39" s="119"/>
      <c r="I39" s="705"/>
      <c r="J39" s="116"/>
      <c r="K39" s="698"/>
      <c r="L39" s="698"/>
      <c r="M39" s="392"/>
      <c r="N39" s="182"/>
      <c r="O39" s="131"/>
      <c r="P39" s="729"/>
      <c r="Q39" s="175"/>
      <c r="R39" s="198"/>
      <c r="S39" s="176"/>
      <c r="T39" s="199"/>
      <c r="U39" s="176"/>
      <c r="V39" s="182"/>
    </row>
    <row r="40" spans="2:22" ht="15" customHeight="1" x14ac:dyDescent="0.15">
      <c r="B40" s="606"/>
      <c r="C40" s="23" t="s">
        <v>442</v>
      </c>
      <c r="D40" s="50">
        <v>0.1</v>
      </c>
      <c r="E40" s="325" t="s">
        <v>278</v>
      </c>
      <c r="F40" s="307">
        <v>4941</v>
      </c>
      <c r="G40" s="107">
        <f>D40*F40</f>
        <v>494.1</v>
      </c>
      <c r="H40" s="119"/>
      <c r="I40" s="705"/>
      <c r="J40" s="116"/>
      <c r="K40" s="698"/>
      <c r="L40" s="698"/>
      <c r="M40" s="392"/>
      <c r="N40" s="182"/>
      <c r="O40" s="131"/>
      <c r="P40" s="729"/>
      <c r="Q40" s="175"/>
      <c r="R40" s="198"/>
      <c r="S40" s="176"/>
      <c r="T40" s="199"/>
      <c r="U40" s="176"/>
      <c r="V40" s="182"/>
    </row>
    <row r="41" spans="2:22" ht="15" customHeight="1" x14ac:dyDescent="0.15">
      <c r="B41" s="606"/>
      <c r="C41" s="23" t="s">
        <v>445</v>
      </c>
      <c r="D41" s="216">
        <v>0.3</v>
      </c>
      <c r="E41" s="325" t="s">
        <v>277</v>
      </c>
      <c r="F41" s="307">
        <v>11193</v>
      </c>
      <c r="G41" s="107">
        <f t="shared" ref="G41:G47" si="17">D41*F41</f>
        <v>3357.9</v>
      </c>
      <c r="H41" s="119"/>
      <c r="I41" s="705"/>
      <c r="J41" s="308"/>
      <c r="K41" s="704"/>
      <c r="L41" s="704"/>
      <c r="M41" s="393"/>
      <c r="N41" s="274"/>
      <c r="O41" s="131"/>
      <c r="P41" s="729"/>
      <c r="Q41" s="175"/>
      <c r="R41" s="198"/>
      <c r="S41" s="176"/>
      <c r="T41" s="199"/>
      <c r="U41" s="176"/>
      <c r="V41" s="182"/>
    </row>
    <row r="42" spans="2:22" ht="15" customHeight="1" thickBot="1" x14ac:dyDescent="0.2">
      <c r="B42" s="606"/>
      <c r="C42" s="285" t="s">
        <v>449</v>
      </c>
      <c r="D42" s="216">
        <v>0.3</v>
      </c>
      <c r="E42" s="325" t="s">
        <v>277</v>
      </c>
      <c r="F42" s="307">
        <v>11989</v>
      </c>
      <c r="G42" s="107">
        <f t="shared" si="17"/>
        <v>3596.7</v>
      </c>
      <c r="H42" s="119"/>
      <c r="I42" s="706"/>
      <c r="J42" s="172" t="s">
        <v>117</v>
      </c>
      <c r="K42" s="695"/>
      <c r="L42" s="696"/>
      <c r="M42" s="173"/>
      <c r="N42" s="179">
        <f>SUM(N35:N41)</f>
        <v>2639.1272727272726</v>
      </c>
      <c r="O42" s="131"/>
      <c r="P42" s="729"/>
      <c r="Q42" s="175"/>
      <c r="R42" s="198"/>
      <c r="S42" s="176"/>
      <c r="T42" s="199"/>
      <c r="U42" s="176"/>
      <c r="V42" s="182"/>
    </row>
    <row r="43" spans="2:22" ht="15" customHeight="1" thickTop="1" x14ac:dyDescent="0.15">
      <c r="B43" s="606"/>
      <c r="C43" s="285" t="s">
        <v>450</v>
      </c>
      <c r="D43" s="216">
        <v>0.3</v>
      </c>
      <c r="E43" s="325" t="s">
        <v>277</v>
      </c>
      <c r="F43" s="307">
        <v>5607</v>
      </c>
      <c r="G43" s="107">
        <f t="shared" si="17"/>
        <v>1682.1</v>
      </c>
      <c r="H43" s="119"/>
      <c r="I43" s="684" t="s">
        <v>171</v>
      </c>
      <c r="J43" s="174" t="str">
        <f>'６　固定資本装備と減価償却費'!C15</f>
        <v>軽トラック</v>
      </c>
      <c r="K43" s="697">
        <v>4100</v>
      </c>
      <c r="L43" s="697"/>
      <c r="M43" s="313">
        <f>'４　経営収支'!$G$4</f>
        <v>55</v>
      </c>
      <c r="N43" s="314">
        <f>K43/M43*10</f>
        <v>745.4545454545455</v>
      </c>
      <c r="O43" s="131"/>
      <c r="P43" s="729"/>
      <c r="Q43" s="175"/>
      <c r="R43" s="198"/>
      <c r="S43" s="176"/>
      <c r="T43" s="199"/>
      <c r="U43" s="176"/>
      <c r="V43" s="182"/>
    </row>
    <row r="44" spans="2:22" ht="15" customHeight="1" thickBot="1" x14ac:dyDescent="0.2">
      <c r="B44" s="606"/>
      <c r="C44" s="23" t="s">
        <v>448</v>
      </c>
      <c r="D44" s="50">
        <v>0.2</v>
      </c>
      <c r="E44" s="325" t="s">
        <v>278</v>
      </c>
      <c r="F44" s="307">
        <v>4547</v>
      </c>
      <c r="G44" s="107">
        <f t="shared" si="17"/>
        <v>909.40000000000009</v>
      </c>
      <c r="H44" s="119"/>
      <c r="I44" s="685"/>
      <c r="J44" s="175"/>
      <c r="K44" s="698"/>
      <c r="L44" s="698"/>
      <c r="M44" s="393"/>
      <c r="N44" s="274"/>
      <c r="O44" s="131"/>
      <c r="P44" s="732"/>
      <c r="Q44" s="183" t="s">
        <v>180</v>
      </c>
      <c r="R44" s="184"/>
      <c r="S44" s="184"/>
      <c r="T44" s="184"/>
      <c r="U44" s="184"/>
      <c r="V44" s="185">
        <f>SUM(V38:V43)</f>
        <v>27000</v>
      </c>
    </row>
    <row r="45" spans="2:22" ht="15" customHeight="1" thickTop="1" x14ac:dyDescent="0.15">
      <c r="B45" s="606"/>
      <c r="C45" s="23" t="s">
        <v>451</v>
      </c>
      <c r="D45" s="50">
        <v>0.15</v>
      </c>
      <c r="E45" s="325" t="s">
        <v>277</v>
      </c>
      <c r="F45" s="307">
        <v>13600</v>
      </c>
      <c r="G45" s="107">
        <f t="shared" si="17"/>
        <v>2040</v>
      </c>
      <c r="H45" s="119"/>
      <c r="I45" s="685"/>
      <c r="J45" s="116"/>
      <c r="K45" s="698"/>
      <c r="L45" s="698"/>
      <c r="M45" s="392"/>
      <c r="N45" s="182"/>
      <c r="O45" s="131"/>
      <c r="P45" s="728" t="s">
        <v>186</v>
      </c>
      <c r="Q45" s="725" t="s">
        <v>194</v>
      </c>
      <c r="R45" s="315" t="s">
        <v>185</v>
      </c>
      <c r="S45" s="311">
        <v>15600</v>
      </c>
      <c r="T45" s="312">
        <v>1</v>
      </c>
      <c r="U45" s="311">
        <f>'４　経営収支'!G4</f>
        <v>55</v>
      </c>
      <c r="V45" s="310">
        <f>+S45*T45/U45*10</f>
        <v>2836.363636363636</v>
      </c>
    </row>
    <row r="46" spans="2:22" ht="15" customHeight="1" thickBot="1" x14ac:dyDescent="0.2">
      <c r="B46" s="606"/>
      <c r="C46" s="23"/>
      <c r="D46" s="23"/>
      <c r="E46" s="23"/>
      <c r="F46" s="23"/>
      <c r="G46" s="107">
        <f t="shared" si="17"/>
        <v>0</v>
      </c>
      <c r="H46" s="119"/>
      <c r="I46" s="699"/>
      <c r="J46" s="172" t="s">
        <v>117</v>
      </c>
      <c r="K46" s="695"/>
      <c r="L46" s="696"/>
      <c r="M46" s="173"/>
      <c r="N46" s="179">
        <f>SUM(N43:N45)</f>
        <v>745.4545454545455</v>
      </c>
      <c r="O46" s="131"/>
      <c r="P46" s="729"/>
      <c r="Q46" s="726"/>
      <c r="R46" s="200"/>
      <c r="S46" s="175"/>
      <c r="T46" s="199"/>
      <c r="U46" s="175"/>
      <c r="V46" s="182"/>
    </row>
    <row r="47" spans="2:22" ht="15" customHeight="1" thickTop="1" x14ac:dyDescent="0.15">
      <c r="B47" s="606"/>
      <c r="C47" s="23"/>
      <c r="D47" s="23"/>
      <c r="E47" s="23"/>
      <c r="F47" s="23"/>
      <c r="G47" s="107">
        <f t="shared" si="17"/>
        <v>0</v>
      </c>
      <c r="H47" s="119"/>
      <c r="I47" s="684" t="s">
        <v>172</v>
      </c>
      <c r="J47" s="174"/>
      <c r="K47" s="697"/>
      <c r="L47" s="697"/>
      <c r="M47" s="391"/>
      <c r="N47" s="196"/>
      <c r="O47" s="131"/>
      <c r="P47" s="729"/>
      <c r="Q47" s="726"/>
      <c r="R47" s="200"/>
      <c r="S47" s="175"/>
      <c r="T47" s="175"/>
      <c r="U47" s="116"/>
      <c r="V47" s="201"/>
    </row>
    <row r="48" spans="2:22" ht="15" customHeight="1" x14ac:dyDescent="0.15">
      <c r="B48" s="606"/>
      <c r="C48" s="23"/>
      <c r="D48" s="23"/>
      <c r="E48" s="23"/>
      <c r="F48" s="23"/>
      <c r="G48" s="107">
        <f t="shared" ref="G48:G52" si="18">D48*F48</f>
        <v>0</v>
      </c>
      <c r="H48" s="119"/>
      <c r="I48" s="685"/>
      <c r="J48" s="175"/>
      <c r="K48" s="698"/>
      <c r="L48" s="698"/>
      <c r="M48" s="392"/>
      <c r="N48" s="182"/>
      <c r="O48" s="131"/>
      <c r="P48" s="729"/>
      <c r="Q48" s="726"/>
      <c r="R48" s="200"/>
      <c r="S48" s="175"/>
      <c r="T48" s="199"/>
      <c r="U48" s="175"/>
      <c r="V48" s="182"/>
    </row>
    <row r="49" spans="2:22" ht="15" customHeight="1" thickBot="1" x14ac:dyDescent="0.2">
      <c r="B49" s="711"/>
      <c r="C49" s="110" t="s">
        <v>117</v>
      </c>
      <c r="D49" s="111"/>
      <c r="E49" s="111"/>
      <c r="F49" s="111"/>
      <c r="G49" s="112">
        <f>SUM(G39:G48)</f>
        <v>13963.119999999999</v>
      </c>
      <c r="H49" s="119"/>
      <c r="I49" s="685"/>
      <c r="J49" s="116"/>
      <c r="K49" s="698"/>
      <c r="L49" s="698"/>
      <c r="M49" s="392"/>
      <c r="N49" s="182"/>
      <c r="O49" s="131"/>
      <c r="P49" s="729"/>
      <c r="Q49" s="727"/>
      <c r="R49" s="200"/>
      <c r="S49" s="175"/>
      <c r="T49" s="175"/>
      <c r="U49" s="116"/>
      <c r="V49" s="201"/>
    </row>
    <row r="50" spans="2:22" ht="15" customHeight="1" thickTop="1" thickBot="1" x14ac:dyDescent="0.2">
      <c r="B50" s="709" t="s">
        <v>29</v>
      </c>
      <c r="C50" s="23"/>
      <c r="D50" s="23"/>
      <c r="E50" s="30"/>
      <c r="F50" s="23"/>
      <c r="G50" s="107">
        <f t="shared" si="18"/>
        <v>0</v>
      </c>
      <c r="H50" s="119"/>
      <c r="I50" s="699"/>
      <c r="J50" s="172" t="s">
        <v>117</v>
      </c>
      <c r="K50" s="695"/>
      <c r="L50" s="696"/>
      <c r="M50" s="173"/>
      <c r="N50" s="179">
        <f>SUM(N47:N49)</f>
        <v>0</v>
      </c>
      <c r="O50" s="131"/>
      <c r="P50" s="729"/>
      <c r="Q50" s="183" t="s">
        <v>180</v>
      </c>
      <c r="R50" s="184"/>
      <c r="S50" s="184"/>
      <c r="T50" s="184"/>
      <c r="U50" s="184"/>
      <c r="V50" s="185">
        <f>SUM(V45:V49)</f>
        <v>2836.363636363636</v>
      </c>
    </row>
    <row r="51" spans="2:22" ht="15" customHeight="1" thickTop="1" x14ac:dyDescent="0.15">
      <c r="B51" s="606"/>
      <c r="C51" s="23"/>
      <c r="D51" s="23"/>
      <c r="E51" s="23"/>
      <c r="F51" s="23"/>
      <c r="G51" s="107">
        <f t="shared" si="18"/>
        <v>0</v>
      </c>
      <c r="H51" s="119"/>
      <c r="I51" s="684" t="s">
        <v>173</v>
      </c>
      <c r="J51" s="174" t="str">
        <f>'６　固定資本装備と減価償却費'!C13</f>
        <v>トラクター</v>
      </c>
      <c r="K51" s="687">
        <v>2400</v>
      </c>
      <c r="L51" s="688"/>
      <c r="M51" s="316">
        <f>'４　経営収支'!$G$4</f>
        <v>55</v>
      </c>
      <c r="N51" s="314">
        <f>+K51/M51*10</f>
        <v>436.36363636363632</v>
      </c>
      <c r="O51" s="131"/>
      <c r="P51" s="729"/>
      <c r="Q51" s="725" t="s">
        <v>195</v>
      </c>
      <c r="R51" s="200" t="s">
        <v>185</v>
      </c>
      <c r="S51" s="176">
        <v>25000</v>
      </c>
      <c r="T51" s="199">
        <v>1</v>
      </c>
      <c r="U51" s="176">
        <f>'４　経営収支'!G4</f>
        <v>55</v>
      </c>
      <c r="V51" s="274">
        <f>+S51*T51/U51*10</f>
        <v>4545.454545454546</v>
      </c>
    </row>
    <row r="52" spans="2:22" ht="15" customHeight="1" x14ac:dyDescent="0.15">
      <c r="B52" s="606"/>
      <c r="C52" s="23"/>
      <c r="D52" s="23"/>
      <c r="E52" s="23"/>
      <c r="F52" s="23"/>
      <c r="G52" s="107">
        <f t="shared" si="18"/>
        <v>0</v>
      </c>
      <c r="H52" s="119"/>
      <c r="I52" s="685"/>
      <c r="J52" s="175" t="str">
        <f>'６　固定資本装備と減価償却費'!C15</f>
        <v>軽トラック</v>
      </c>
      <c r="K52" s="689">
        <v>5000</v>
      </c>
      <c r="L52" s="690"/>
      <c r="M52" s="317">
        <f>'４　経営収支'!$G$4</f>
        <v>55</v>
      </c>
      <c r="N52" s="310">
        <f>+K52/M52*10</f>
        <v>909.09090909090901</v>
      </c>
      <c r="O52" s="131"/>
      <c r="P52" s="729"/>
      <c r="Q52" s="726"/>
      <c r="R52" s="200"/>
      <c r="S52" s="175"/>
      <c r="T52" s="199"/>
      <c r="U52" s="175"/>
      <c r="V52" s="182"/>
    </row>
    <row r="53" spans="2:22" ht="14.25" thickBot="1" x14ac:dyDescent="0.2">
      <c r="B53" s="711"/>
      <c r="C53" s="110" t="s">
        <v>117</v>
      </c>
      <c r="D53" s="111"/>
      <c r="E53" s="111"/>
      <c r="F53" s="111"/>
      <c r="G53" s="112">
        <f>SUM(G50:G52)</f>
        <v>0</v>
      </c>
      <c r="I53" s="685"/>
      <c r="J53" s="175"/>
      <c r="K53" s="689"/>
      <c r="L53" s="690"/>
      <c r="M53" s="186"/>
      <c r="N53" s="182"/>
      <c r="O53" s="131"/>
      <c r="P53" s="729"/>
      <c r="Q53" s="726"/>
      <c r="R53" s="200"/>
      <c r="S53" s="175"/>
      <c r="T53" s="175"/>
      <c r="U53" s="116"/>
      <c r="V53" s="201"/>
    </row>
    <row r="54" spans="2:22" ht="14.25" thickTop="1" x14ac:dyDescent="0.15">
      <c r="B54" s="709" t="s">
        <v>137</v>
      </c>
      <c r="C54" s="23" t="s">
        <v>444</v>
      </c>
      <c r="D54" s="23">
        <v>25</v>
      </c>
      <c r="E54" s="30" t="s">
        <v>119</v>
      </c>
      <c r="F54" s="23">
        <v>813</v>
      </c>
      <c r="G54" s="107">
        <f>D54*F54</f>
        <v>20325</v>
      </c>
      <c r="I54" s="685"/>
      <c r="J54" s="392"/>
      <c r="K54" s="691"/>
      <c r="L54" s="692"/>
      <c r="M54" s="186"/>
      <c r="N54" s="274"/>
      <c r="O54" s="131"/>
      <c r="P54" s="729"/>
      <c r="Q54" s="726"/>
      <c r="R54" s="200"/>
      <c r="S54" s="175"/>
      <c r="T54" s="199"/>
      <c r="U54" s="175"/>
      <c r="V54" s="182"/>
    </row>
    <row r="55" spans="2:22" x14ac:dyDescent="0.15">
      <c r="B55" s="606"/>
      <c r="C55" s="23"/>
      <c r="D55" s="23"/>
      <c r="E55" s="30"/>
      <c r="F55" s="23"/>
      <c r="G55" s="107">
        <f>D55*F55</f>
        <v>0</v>
      </c>
      <c r="I55" s="685"/>
      <c r="J55" s="175"/>
      <c r="K55" s="689"/>
      <c r="L55" s="690"/>
      <c r="M55" s="186"/>
      <c r="N55" s="197"/>
      <c r="O55" s="131"/>
      <c r="P55" s="729"/>
      <c r="Q55" s="727"/>
      <c r="R55" s="200"/>
      <c r="S55" s="175"/>
      <c r="T55" s="175"/>
      <c r="U55" s="116"/>
      <c r="V55" s="201"/>
    </row>
    <row r="56" spans="2:22" x14ac:dyDescent="0.15">
      <c r="B56" s="606"/>
      <c r="C56" s="23"/>
      <c r="D56" s="23"/>
      <c r="E56" s="30"/>
      <c r="F56" s="23"/>
      <c r="G56" s="107">
        <f>D56*F56</f>
        <v>0</v>
      </c>
      <c r="I56" s="686"/>
      <c r="J56" s="177" t="s">
        <v>117</v>
      </c>
      <c r="K56" s="693"/>
      <c r="L56" s="694"/>
      <c r="M56" s="178"/>
      <c r="N56" s="180">
        <f>SUM(N51:N55)</f>
        <v>1345.4545454545453</v>
      </c>
      <c r="O56" s="131"/>
      <c r="P56" s="730"/>
      <c r="Q56" s="204" t="s">
        <v>180</v>
      </c>
      <c r="R56" s="205"/>
      <c r="S56" s="205"/>
      <c r="T56" s="205"/>
      <c r="U56" s="205"/>
      <c r="V56" s="206">
        <f>SUM(V51:V55)</f>
        <v>4545.454545454546</v>
      </c>
    </row>
    <row r="57" spans="2:22" ht="14.25" thickBot="1" x14ac:dyDescent="0.2">
      <c r="B57" s="710"/>
      <c r="C57" s="113" t="s">
        <v>120</v>
      </c>
      <c r="D57" s="114"/>
      <c r="E57" s="114"/>
      <c r="F57" s="114"/>
      <c r="G57" s="115">
        <f>SUM(G54:G56)</f>
        <v>20325</v>
      </c>
      <c r="I57" s="702" t="s">
        <v>174</v>
      </c>
      <c r="J57" s="703"/>
      <c r="K57" s="707"/>
      <c r="L57" s="708"/>
      <c r="M57" s="138"/>
      <c r="N57" s="181">
        <f>SUM(N42,N46,N50,N56)</f>
        <v>4730.0363636363636</v>
      </c>
      <c r="O57" s="131"/>
      <c r="P57" s="723" t="s">
        <v>174</v>
      </c>
      <c r="Q57" s="724"/>
      <c r="R57" s="202"/>
      <c r="S57" s="202"/>
      <c r="T57" s="202"/>
      <c r="U57" s="202"/>
      <c r="V57" s="203">
        <f>SUM(V44,V50,V56)</f>
        <v>34381.818181818184</v>
      </c>
    </row>
    <row r="58" spans="2:22" x14ac:dyDescent="0.15">
      <c r="O58" s="131"/>
      <c r="V58" s="24"/>
    </row>
    <row r="59" spans="2:22" x14ac:dyDescent="0.15">
      <c r="I59" s="131"/>
      <c r="J59" s="131"/>
      <c r="K59" s="131"/>
      <c r="L59" s="131"/>
      <c r="M59" s="131"/>
      <c r="N59" s="131"/>
      <c r="O59" s="131"/>
    </row>
    <row r="60" spans="2:22" x14ac:dyDescent="0.15">
      <c r="I60" s="131"/>
      <c r="J60" s="131"/>
      <c r="K60" s="131"/>
      <c r="L60" s="131"/>
      <c r="M60" s="131"/>
      <c r="N60" s="131"/>
      <c r="O60" s="131"/>
    </row>
    <row r="61" spans="2:22" x14ac:dyDescent="0.15">
      <c r="I61" s="131"/>
      <c r="J61" s="131"/>
      <c r="K61" s="131"/>
      <c r="L61" s="131"/>
      <c r="M61" s="131"/>
      <c r="N61" s="131"/>
      <c r="O61" s="131"/>
    </row>
    <row r="62" spans="2:22" x14ac:dyDescent="0.15">
      <c r="I62" s="131"/>
      <c r="J62" s="131"/>
      <c r="K62" s="131"/>
      <c r="L62" s="131"/>
      <c r="M62" s="131"/>
      <c r="N62" s="131"/>
      <c r="O62" s="131"/>
    </row>
    <row r="63" spans="2:22" x14ac:dyDescent="0.15">
      <c r="I63" s="131"/>
      <c r="J63" s="131"/>
      <c r="K63" s="131"/>
      <c r="L63" s="131"/>
      <c r="M63" s="131"/>
      <c r="N63" s="131"/>
      <c r="O63" s="131"/>
    </row>
    <row r="64" spans="2:22" x14ac:dyDescent="0.15">
      <c r="I64" s="131"/>
      <c r="J64" s="131"/>
      <c r="K64" s="131"/>
      <c r="L64" s="131"/>
      <c r="M64" s="131"/>
      <c r="N64" s="131"/>
      <c r="O64" s="131"/>
    </row>
    <row r="65" spans="9:15" x14ac:dyDescent="0.15">
      <c r="I65" s="131"/>
      <c r="J65" s="131"/>
      <c r="K65" s="131"/>
      <c r="L65" s="131"/>
      <c r="M65" s="131"/>
      <c r="N65" s="131"/>
      <c r="O65" s="131"/>
    </row>
    <row r="66" spans="9:15" x14ac:dyDescent="0.15">
      <c r="I66" s="131"/>
      <c r="J66" s="131"/>
      <c r="K66" s="131"/>
      <c r="L66" s="131"/>
      <c r="M66" s="131"/>
      <c r="N66" s="131"/>
      <c r="O66" s="131"/>
    </row>
    <row r="67" spans="9:15" x14ac:dyDescent="0.15">
      <c r="I67" s="131"/>
      <c r="J67" s="131"/>
      <c r="K67" s="131"/>
      <c r="L67" s="131"/>
      <c r="M67" s="131"/>
      <c r="N67" s="131"/>
      <c r="O67" s="131"/>
    </row>
    <row r="68" spans="9:15" x14ac:dyDescent="0.15">
      <c r="I68" s="131"/>
      <c r="J68" s="131"/>
      <c r="K68" s="131"/>
      <c r="L68" s="131"/>
      <c r="M68" s="131"/>
      <c r="N68" s="131"/>
      <c r="O68" s="131"/>
    </row>
    <row r="69" spans="9:15" x14ac:dyDescent="0.15">
      <c r="I69" s="131"/>
      <c r="J69" s="131"/>
      <c r="K69" s="131"/>
      <c r="L69" s="131"/>
      <c r="M69" s="131"/>
      <c r="N69" s="131"/>
      <c r="O69" s="131"/>
    </row>
    <row r="70" spans="9:15" x14ac:dyDescent="0.15">
      <c r="I70" s="131"/>
      <c r="J70" s="131"/>
      <c r="K70" s="131"/>
      <c r="L70" s="131"/>
      <c r="M70" s="131"/>
      <c r="N70" s="131"/>
      <c r="O70" s="131"/>
    </row>
    <row r="71" spans="9:15" x14ac:dyDescent="0.15">
      <c r="I71" s="131"/>
      <c r="J71" s="131"/>
      <c r="K71" s="131"/>
      <c r="L71" s="131"/>
      <c r="M71" s="131"/>
      <c r="N71" s="131"/>
      <c r="O71" s="131"/>
    </row>
    <row r="72" spans="9:15" x14ac:dyDescent="0.15">
      <c r="I72" s="131"/>
      <c r="J72" s="131"/>
      <c r="K72" s="131"/>
      <c r="L72" s="131"/>
      <c r="M72" s="131"/>
      <c r="N72" s="131"/>
      <c r="O72" s="131"/>
    </row>
    <row r="73" spans="9:15" x14ac:dyDescent="0.15">
      <c r="I73" s="131"/>
      <c r="J73" s="131"/>
      <c r="K73" s="131"/>
      <c r="L73" s="131"/>
      <c r="M73" s="131"/>
      <c r="N73" s="131"/>
      <c r="O73" s="131"/>
    </row>
    <row r="74" spans="9:15" x14ac:dyDescent="0.15">
      <c r="I74" s="131"/>
      <c r="J74" s="131"/>
      <c r="K74" s="131"/>
      <c r="L74" s="131"/>
      <c r="M74" s="131"/>
      <c r="N74" s="131"/>
      <c r="O74" s="131"/>
    </row>
    <row r="75" spans="9:15" x14ac:dyDescent="0.15">
      <c r="I75" s="131"/>
      <c r="J75" s="131"/>
      <c r="K75" s="131"/>
      <c r="L75" s="131"/>
      <c r="M75" s="131"/>
      <c r="N75" s="131"/>
      <c r="O75" s="131"/>
    </row>
    <row r="76" spans="9:15" x14ac:dyDescent="0.15">
      <c r="I76" s="131"/>
      <c r="J76" s="131"/>
      <c r="K76" s="131"/>
      <c r="L76" s="131"/>
      <c r="M76" s="131"/>
      <c r="N76" s="131"/>
      <c r="O76" s="131"/>
    </row>
    <row r="77" spans="9:15" x14ac:dyDescent="0.15">
      <c r="I77" s="131"/>
      <c r="J77" s="131"/>
      <c r="K77" s="131"/>
      <c r="L77" s="131"/>
      <c r="M77" s="131"/>
      <c r="N77" s="131"/>
      <c r="O77" s="131"/>
    </row>
    <row r="78" spans="9:15" x14ac:dyDescent="0.15">
      <c r="I78" s="131"/>
      <c r="J78" s="131"/>
      <c r="K78" s="131"/>
      <c r="L78" s="131"/>
      <c r="M78" s="131"/>
      <c r="N78" s="131"/>
      <c r="O78" s="131"/>
    </row>
    <row r="79" spans="9:15" x14ac:dyDescent="0.15">
      <c r="I79" s="131"/>
      <c r="J79" s="131"/>
      <c r="K79" s="131"/>
      <c r="L79" s="131"/>
      <c r="M79" s="131"/>
      <c r="N79" s="131"/>
      <c r="O79" s="131"/>
    </row>
    <row r="80" spans="9:15" x14ac:dyDescent="0.15">
      <c r="I80" s="131"/>
      <c r="J80" s="131"/>
      <c r="K80" s="131"/>
      <c r="L80" s="131"/>
      <c r="M80" s="131"/>
      <c r="N80" s="131"/>
      <c r="O80" s="131"/>
    </row>
    <row r="81" spans="2:15" x14ac:dyDescent="0.15">
      <c r="I81" s="131"/>
      <c r="J81" s="131"/>
      <c r="K81" s="131"/>
      <c r="L81" s="131"/>
      <c r="M81" s="131"/>
      <c r="N81" s="131"/>
      <c r="O81" s="131"/>
    </row>
    <row r="82" spans="2:15" x14ac:dyDescent="0.15">
      <c r="I82" s="131"/>
      <c r="J82" s="131"/>
      <c r="K82" s="131"/>
      <c r="L82" s="131"/>
      <c r="M82" s="131"/>
      <c r="N82" s="131"/>
      <c r="O82" s="131"/>
    </row>
    <row r="83" spans="2:15" x14ac:dyDescent="0.15">
      <c r="B83" s="118"/>
      <c r="C83" s="119"/>
      <c r="D83" s="119"/>
      <c r="E83" s="119"/>
      <c r="F83" s="119"/>
      <c r="I83" s="131"/>
      <c r="J83" s="131"/>
      <c r="K83" s="131"/>
      <c r="L83" s="131"/>
      <c r="M83" s="131"/>
      <c r="N83" s="131"/>
      <c r="O83" s="131"/>
    </row>
    <row r="84" spans="2:15" x14ac:dyDescent="0.15">
      <c r="B84" s="118"/>
      <c r="C84" s="119"/>
      <c r="D84" s="119"/>
      <c r="E84" s="119"/>
      <c r="F84" s="119"/>
      <c r="I84" s="131"/>
      <c r="J84" s="131"/>
      <c r="K84" s="131"/>
      <c r="L84" s="131"/>
      <c r="M84" s="131"/>
      <c r="N84" s="131"/>
      <c r="O84" s="131"/>
    </row>
    <row r="85" spans="2:15" x14ac:dyDescent="0.15">
      <c r="I85" s="131"/>
      <c r="J85" s="131"/>
      <c r="K85" s="131"/>
      <c r="L85" s="131"/>
      <c r="M85" s="131"/>
      <c r="N85" s="131"/>
      <c r="O85" s="131"/>
    </row>
    <row r="86" spans="2:15" x14ac:dyDescent="0.15">
      <c r="I86" s="131"/>
      <c r="J86" s="131"/>
      <c r="K86" s="131"/>
      <c r="L86" s="131"/>
      <c r="M86" s="131"/>
      <c r="N86" s="131"/>
      <c r="O86" s="131"/>
    </row>
    <row r="87" spans="2:15" x14ac:dyDescent="0.15">
      <c r="I87" s="131"/>
      <c r="J87" s="131"/>
      <c r="K87" s="131"/>
      <c r="L87" s="131"/>
      <c r="M87" s="131"/>
      <c r="N87" s="131"/>
      <c r="O87" s="131"/>
    </row>
    <row r="88" spans="2:15" x14ac:dyDescent="0.15">
      <c r="I88" s="131"/>
      <c r="J88" s="131"/>
      <c r="K88" s="131"/>
      <c r="L88" s="131"/>
      <c r="M88" s="131"/>
      <c r="N88" s="131"/>
      <c r="O88" s="131"/>
    </row>
    <row r="89" spans="2:15" x14ac:dyDescent="0.15">
      <c r="I89" s="131"/>
      <c r="J89" s="131"/>
      <c r="K89" s="131"/>
      <c r="L89" s="131"/>
      <c r="M89" s="131"/>
      <c r="N89" s="131"/>
      <c r="O89" s="131"/>
    </row>
    <row r="90" spans="2:15" x14ac:dyDescent="0.15">
      <c r="I90" s="131"/>
      <c r="J90" s="131"/>
      <c r="K90" s="131"/>
      <c r="L90" s="131"/>
      <c r="M90" s="131"/>
      <c r="N90" s="131"/>
      <c r="O90" s="131"/>
    </row>
    <row r="91" spans="2:15" x14ac:dyDescent="0.15">
      <c r="I91" s="131"/>
      <c r="J91" s="131"/>
      <c r="K91" s="131"/>
      <c r="L91" s="131"/>
      <c r="M91" s="131"/>
      <c r="N91" s="131"/>
      <c r="O91" s="131"/>
    </row>
    <row r="92" spans="2:15" x14ac:dyDescent="0.15">
      <c r="I92" s="131"/>
      <c r="J92" s="131"/>
      <c r="K92" s="131"/>
      <c r="L92" s="131"/>
      <c r="M92" s="131"/>
      <c r="N92" s="131"/>
      <c r="O92" s="131"/>
    </row>
    <row r="93" spans="2:15" x14ac:dyDescent="0.15">
      <c r="I93" s="131"/>
      <c r="J93" s="131"/>
      <c r="K93" s="131"/>
      <c r="L93" s="131"/>
      <c r="M93" s="131"/>
      <c r="N93" s="131"/>
      <c r="O93" s="131"/>
    </row>
    <row r="94" spans="2:15" x14ac:dyDescent="0.15">
      <c r="I94" s="131"/>
      <c r="J94" s="131"/>
      <c r="K94" s="131"/>
      <c r="L94" s="131"/>
      <c r="M94" s="131"/>
      <c r="N94" s="131"/>
      <c r="O94" s="131"/>
    </row>
    <row r="95" spans="2:15" x14ac:dyDescent="0.15">
      <c r="I95" s="131"/>
      <c r="J95" s="131"/>
      <c r="K95" s="131"/>
      <c r="L95" s="131"/>
      <c r="M95" s="131"/>
      <c r="N95" s="131"/>
      <c r="O95" s="131"/>
    </row>
    <row r="96" spans="2:15" x14ac:dyDescent="0.15">
      <c r="I96" s="131"/>
      <c r="J96" s="131"/>
      <c r="K96" s="131"/>
      <c r="L96" s="131"/>
      <c r="M96" s="131"/>
      <c r="N96" s="131"/>
      <c r="O96" s="131"/>
    </row>
    <row r="97" spans="9:15" x14ac:dyDescent="0.15">
      <c r="I97" s="131"/>
      <c r="J97" s="131"/>
      <c r="K97" s="131"/>
      <c r="L97" s="131"/>
      <c r="M97" s="131"/>
      <c r="N97" s="131"/>
      <c r="O97" s="131"/>
    </row>
    <row r="98" spans="9:15" x14ac:dyDescent="0.15">
      <c r="I98" s="131"/>
      <c r="J98" s="131"/>
      <c r="K98" s="131"/>
      <c r="L98" s="131"/>
      <c r="M98" s="131"/>
      <c r="N98" s="131"/>
      <c r="O98" s="131"/>
    </row>
    <row r="99" spans="9:15" x14ac:dyDescent="0.15">
      <c r="I99" s="131"/>
      <c r="J99" s="131"/>
      <c r="K99" s="131"/>
      <c r="L99" s="131"/>
      <c r="M99" s="131"/>
      <c r="N99" s="131"/>
      <c r="O99" s="131"/>
    </row>
    <row r="100" spans="9:15" x14ac:dyDescent="0.15">
      <c r="I100" s="131"/>
      <c r="J100" s="131"/>
      <c r="K100" s="131"/>
      <c r="L100" s="131"/>
      <c r="M100" s="131"/>
      <c r="N100" s="131"/>
      <c r="O100" s="131"/>
    </row>
    <row r="101" spans="9:15" x14ac:dyDescent="0.15">
      <c r="I101" s="131"/>
      <c r="J101" s="131"/>
      <c r="K101" s="131"/>
      <c r="L101" s="131"/>
      <c r="M101" s="131"/>
      <c r="N101" s="131"/>
      <c r="O101" s="131"/>
    </row>
    <row r="102" spans="9:15" x14ac:dyDescent="0.15">
      <c r="I102" s="131"/>
      <c r="J102" s="131"/>
      <c r="K102" s="131"/>
      <c r="L102" s="131"/>
      <c r="M102" s="131"/>
      <c r="N102" s="131"/>
      <c r="O102" s="131"/>
    </row>
    <row r="103" spans="9:15" x14ac:dyDescent="0.15">
      <c r="I103" s="131"/>
      <c r="J103" s="131"/>
      <c r="K103" s="131"/>
      <c r="L103" s="131"/>
      <c r="M103" s="131"/>
      <c r="N103" s="131"/>
      <c r="O103" s="131"/>
    </row>
    <row r="104" spans="9:15" x14ac:dyDescent="0.15">
      <c r="I104" s="131"/>
      <c r="J104" s="131"/>
      <c r="K104" s="131"/>
      <c r="L104" s="131"/>
      <c r="M104" s="131"/>
      <c r="N104" s="131"/>
      <c r="O104" s="131"/>
    </row>
    <row r="105" spans="9:15" x14ac:dyDescent="0.15">
      <c r="I105" s="131"/>
      <c r="J105" s="131"/>
      <c r="K105" s="131"/>
      <c r="L105" s="131"/>
      <c r="M105" s="131"/>
      <c r="N105" s="131"/>
      <c r="O105" s="131"/>
    </row>
    <row r="106" spans="9:15" x14ac:dyDescent="0.15">
      <c r="I106" s="131"/>
      <c r="J106" s="131"/>
      <c r="K106" s="131"/>
      <c r="L106" s="131"/>
      <c r="M106" s="131"/>
      <c r="N106" s="131"/>
      <c r="O106" s="131"/>
    </row>
    <row r="107" spans="9:15" x14ac:dyDescent="0.15">
      <c r="I107" s="131"/>
      <c r="J107" s="131"/>
      <c r="K107" s="131"/>
      <c r="L107" s="131"/>
      <c r="M107" s="131"/>
      <c r="N107" s="131"/>
      <c r="O107" s="131"/>
    </row>
    <row r="108" spans="9:15" x14ac:dyDescent="0.15">
      <c r="I108" s="131"/>
      <c r="J108" s="131"/>
      <c r="K108" s="131"/>
      <c r="L108" s="131"/>
      <c r="M108" s="131"/>
      <c r="N108" s="131"/>
      <c r="O108" s="131"/>
    </row>
    <row r="109" spans="9:15" x14ac:dyDescent="0.15">
      <c r="I109" s="131"/>
      <c r="J109" s="131"/>
      <c r="K109" s="131"/>
      <c r="L109" s="131"/>
      <c r="M109" s="131"/>
      <c r="N109" s="131"/>
      <c r="O109" s="131"/>
    </row>
    <row r="110" spans="9:15" x14ac:dyDescent="0.15">
      <c r="I110" s="131"/>
      <c r="J110" s="131"/>
      <c r="K110" s="131"/>
      <c r="L110" s="131"/>
      <c r="M110" s="131"/>
      <c r="N110" s="131"/>
      <c r="O110" s="131"/>
    </row>
    <row r="111" spans="9:15" x14ac:dyDescent="0.15">
      <c r="I111" s="131"/>
      <c r="J111" s="131"/>
      <c r="K111" s="131"/>
      <c r="L111" s="131"/>
      <c r="M111" s="131"/>
      <c r="N111" s="131"/>
      <c r="O111" s="131"/>
    </row>
    <row r="112" spans="9:15" x14ac:dyDescent="0.15">
      <c r="I112" s="131"/>
      <c r="J112" s="131"/>
      <c r="K112" s="131"/>
      <c r="L112" s="131"/>
      <c r="M112" s="131"/>
      <c r="N112" s="131"/>
      <c r="O112" s="131"/>
    </row>
    <row r="113" spans="9:15" x14ac:dyDescent="0.15">
      <c r="I113" s="131"/>
      <c r="J113" s="131"/>
      <c r="K113" s="131"/>
      <c r="L113" s="131"/>
      <c r="M113" s="131"/>
      <c r="N113" s="131"/>
      <c r="O113" s="131"/>
    </row>
    <row r="114" spans="9:15" x14ac:dyDescent="0.15">
      <c r="I114" s="131"/>
      <c r="J114" s="131"/>
      <c r="K114" s="131"/>
      <c r="L114" s="131"/>
      <c r="M114" s="131"/>
      <c r="N114" s="131"/>
      <c r="O114" s="131"/>
    </row>
    <row r="115" spans="9:15" x14ac:dyDescent="0.15">
      <c r="I115" s="131"/>
      <c r="J115" s="131"/>
      <c r="K115" s="131"/>
      <c r="L115" s="131"/>
      <c r="M115" s="131"/>
      <c r="N115" s="131"/>
      <c r="O115" s="131"/>
    </row>
    <row r="116" spans="9:15" x14ac:dyDescent="0.15">
      <c r="I116" s="131"/>
      <c r="J116" s="131"/>
      <c r="K116" s="131"/>
      <c r="L116" s="131"/>
      <c r="M116" s="131"/>
      <c r="N116" s="131"/>
      <c r="O116" s="131"/>
    </row>
    <row r="117" spans="9:15" x14ac:dyDescent="0.15">
      <c r="I117" s="131"/>
      <c r="J117" s="131"/>
      <c r="K117" s="131"/>
      <c r="L117" s="131"/>
      <c r="M117" s="131"/>
      <c r="N117" s="131"/>
      <c r="O117" s="131"/>
    </row>
    <row r="118" spans="9:15" x14ac:dyDescent="0.15">
      <c r="I118" s="131"/>
      <c r="J118" s="131"/>
      <c r="K118" s="131"/>
      <c r="L118" s="131"/>
      <c r="M118" s="131"/>
      <c r="N118" s="131"/>
      <c r="O118" s="131"/>
    </row>
    <row r="119" spans="9:15" x14ac:dyDescent="0.15">
      <c r="I119" s="131"/>
      <c r="J119" s="131"/>
      <c r="K119" s="131"/>
      <c r="L119" s="131"/>
      <c r="M119" s="131"/>
      <c r="N119" s="131"/>
      <c r="O119" s="131"/>
    </row>
    <row r="120" spans="9:15" x14ac:dyDescent="0.15">
      <c r="I120" s="131"/>
      <c r="J120" s="131"/>
      <c r="K120" s="131"/>
      <c r="L120" s="131"/>
      <c r="M120" s="131"/>
      <c r="N120" s="131"/>
      <c r="O120" s="131"/>
    </row>
    <row r="121" spans="9:15" x14ac:dyDescent="0.15">
      <c r="I121" s="131"/>
      <c r="J121" s="131"/>
      <c r="K121" s="131"/>
      <c r="L121" s="131"/>
      <c r="M121" s="131"/>
      <c r="N121" s="131"/>
      <c r="O121" s="131"/>
    </row>
    <row r="122" spans="9:15" x14ac:dyDescent="0.15">
      <c r="I122" s="131"/>
      <c r="J122" s="131"/>
      <c r="K122" s="131"/>
      <c r="L122" s="131"/>
      <c r="M122" s="131"/>
      <c r="N122" s="131"/>
      <c r="O122" s="131"/>
    </row>
    <row r="123" spans="9:15" x14ac:dyDescent="0.15">
      <c r="I123" s="131"/>
      <c r="J123" s="131"/>
      <c r="K123" s="131"/>
      <c r="L123" s="131"/>
      <c r="M123" s="131"/>
      <c r="N123" s="131"/>
      <c r="O123" s="131"/>
    </row>
    <row r="124" spans="9:15" x14ac:dyDescent="0.15">
      <c r="I124" s="131"/>
      <c r="J124" s="131"/>
      <c r="K124" s="131"/>
      <c r="L124" s="131"/>
      <c r="M124" s="131"/>
      <c r="N124" s="131"/>
      <c r="O124" s="131"/>
    </row>
    <row r="125" spans="9:15" x14ac:dyDescent="0.15">
      <c r="I125" s="131"/>
      <c r="J125" s="131"/>
      <c r="K125" s="131"/>
      <c r="L125" s="131"/>
      <c r="M125" s="131"/>
      <c r="N125" s="131"/>
      <c r="O125" s="131"/>
    </row>
    <row r="126" spans="9:15" x14ac:dyDescent="0.15">
      <c r="I126" s="131"/>
      <c r="J126" s="131"/>
      <c r="K126" s="131"/>
      <c r="L126" s="131"/>
      <c r="M126" s="131"/>
      <c r="N126" s="131"/>
      <c r="O126" s="131"/>
    </row>
    <row r="127" spans="9:15" x14ac:dyDescent="0.15">
      <c r="I127" s="131"/>
      <c r="J127" s="131"/>
      <c r="K127" s="131"/>
      <c r="L127" s="131"/>
      <c r="M127" s="131"/>
      <c r="N127" s="131"/>
      <c r="O127" s="131"/>
    </row>
    <row r="128" spans="9:15" x14ac:dyDescent="0.15">
      <c r="I128" s="131"/>
      <c r="J128" s="131"/>
      <c r="K128" s="131"/>
      <c r="L128" s="131"/>
      <c r="M128" s="131"/>
      <c r="N128" s="131"/>
      <c r="O128" s="131"/>
    </row>
    <row r="129" spans="9:15" x14ac:dyDescent="0.15">
      <c r="I129" s="131"/>
      <c r="J129" s="131"/>
      <c r="K129" s="131"/>
      <c r="L129" s="131"/>
      <c r="M129" s="131"/>
      <c r="N129" s="131"/>
      <c r="O129" s="131"/>
    </row>
    <row r="130" spans="9:15" x14ac:dyDescent="0.15">
      <c r="I130" s="131"/>
      <c r="J130" s="131"/>
      <c r="K130" s="131"/>
      <c r="L130" s="131"/>
      <c r="M130" s="131"/>
      <c r="N130" s="131"/>
      <c r="O130" s="131"/>
    </row>
    <row r="131" spans="9:15" x14ac:dyDescent="0.15">
      <c r="I131" s="131"/>
      <c r="J131" s="131"/>
      <c r="K131" s="131"/>
      <c r="L131" s="131"/>
      <c r="M131" s="131"/>
      <c r="N131" s="131"/>
      <c r="O131" s="131"/>
    </row>
    <row r="132" spans="9:15" x14ac:dyDescent="0.15">
      <c r="I132" s="131"/>
      <c r="J132" s="131"/>
      <c r="K132" s="131"/>
      <c r="L132" s="131"/>
      <c r="M132" s="131"/>
      <c r="N132" s="131"/>
      <c r="O132" s="131"/>
    </row>
    <row r="133" spans="9:15" x14ac:dyDescent="0.15">
      <c r="I133" s="131"/>
      <c r="J133" s="131"/>
      <c r="K133" s="131"/>
      <c r="L133" s="131"/>
      <c r="M133" s="131"/>
      <c r="N133" s="131"/>
      <c r="O133" s="131"/>
    </row>
    <row r="134" spans="9:15" x14ac:dyDescent="0.15">
      <c r="I134" s="131"/>
      <c r="J134" s="131"/>
      <c r="K134" s="131"/>
      <c r="L134" s="131"/>
      <c r="M134" s="131"/>
      <c r="N134" s="131"/>
      <c r="O134" s="131"/>
    </row>
    <row r="135" spans="9:15" x14ac:dyDescent="0.15">
      <c r="I135" s="131"/>
      <c r="J135" s="131"/>
      <c r="K135" s="131"/>
      <c r="L135" s="131"/>
      <c r="M135" s="131"/>
      <c r="N135" s="131"/>
      <c r="O135" s="131"/>
    </row>
    <row r="136" spans="9:15" x14ac:dyDescent="0.15">
      <c r="I136" s="131"/>
      <c r="J136" s="131"/>
      <c r="K136" s="131"/>
      <c r="L136" s="131"/>
      <c r="M136" s="131"/>
      <c r="N136" s="131"/>
      <c r="O136" s="131"/>
    </row>
    <row r="137" spans="9:15" x14ac:dyDescent="0.15">
      <c r="I137" s="131"/>
      <c r="J137" s="131"/>
      <c r="K137" s="131"/>
      <c r="L137" s="131"/>
      <c r="M137" s="131"/>
      <c r="N137" s="131"/>
      <c r="O137" s="131"/>
    </row>
    <row r="138" spans="9:15" x14ac:dyDescent="0.15">
      <c r="I138" s="131"/>
      <c r="J138" s="131"/>
      <c r="K138" s="131"/>
      <c r="L138" s="131"/>
      <c r="M138" s="131"/>
      <c r="N138" s="131"/>
      <c r="O138" s="131"/>
    </row>
    <row r="139" spans="9:15" x14ac:dyDescent="0.15">
      <c r="I139" s="131"/>
      <c r="J139" s="131"/>
      <c r="K139" s="131"/>
      <c r="L139" s="131"/>
      <c r="M139" s="131"/>
      <c r="N139" s="131"/>
    </row>
    <row r="140" spans="9:15" x14ac:dyDescent="0.15">
      <c r="I140" s="131"/>
      <c r="J140" s="131"/>
      <c r="K140" s="131"/>
      <c r="L140" s="131"/>
      <c r="M140" s="131"/>
      <c r="N140" s="131"/>
    </row>
    <row r="141" spans="9:15" x14ac:dyDescent="0.15">
      <c r="I141" s="131"/>
      <c r="J141" s="131"/>
      <c r="K141" s="131"/>
      <c r="L141" s="131"/>
      <c r="M141" s="131"/>
      <c r="N141" s="131"/>
    </row>
    <row r="142" spans="9:15" x14ac:dyDescent="0.15">
      <c r="I142" s="131"/>
      <c r="J142" s="131"/>
      <c r="K142" s="131"/>
      <c r="L142" s="131"/>
      <c r="M142" s="131"/>
      <c r="N142" s="131"/>
    </row>
    <row r="143" spans="9:15" x14ac:dyDescent="0.15">
      <c r="I143" s="131"/>
      <c r="J143" s="131"/>
      <c r="K143" s="131"/>
      <c r="L143" s="131"/>
      <c r="M143" s="131"/>
      <c r="N143" s="131"/>
    </row>
    <row r="144" spans="9:15" x14ac:dyDescent="0.15">
      <c r="I144" s="131"/>
      <c r="J144" s="131"/>
      <c r="K144" s="131"/>
      <c r="L144" s="131"/>
      <c r="M144" s="131"/>
      <c r="N144" s="131"/>
    </row>
    <row r="145" spans="9:14" x14ac:dyDescent="0.15">
      <c r="I145" s="131"/>
      <c r="J145" s="131"/>
      <c r="K145" s="131"/>
      <c r="L145" s="131"/>
      <c r="M145" s="131"/>
      <c r="N145" s="131"/>
    </row>
    <row r="146" spans="9:14" x14ac:dyDescent="0.15">
      <c r="I146" s="131"/>
      <c r="J146" s="131"/>
      <c r="K146" s="131"/>
      <c r="L146" s="131"/>
      <c r="M146" s="131"/>
      <c r="N146" s="131"/>
    </row>
    <row r="147" spans="9:14" x14ac:dyDescent="0.15">
      <c r="I147" s="131"/>
      <c r="J147" s="131"/>
      <c r="K147" s="131"/>
      <c r="L147" s="131"/>
      <c r="M147" s="131"/>
      <c r="N147" s="131"/>
    </row>
    <row r="148" spans="9:14" x14ac:dyDescent="0.15">
      <c r="I148" s="131"/>
      <c r="J148" s="131"/>
      <c r="K148" s="131"/>
      <c r="L148" s="131"/>
      <c r="M148" s="131"/>
      <c r="N148" s="131"/>
    </row>
    <row r="149" spans="9:14" x14ac:dyDescent="0.15">
      <c r="I149" s="131"/>
      <c r="J149" s="131"/>
      <c r="K149" s="131"/>
      <c r="L149" s="131"/>
      <c r="M149" s="131"/>
      <c r="N149" s="131"/>
    </row>
    <row r="150" spans="9:14" x14ac:dyDescent="0.15">
      <c r="I150" s="131"/>
      <c r="J150" s="131"/>
      <c r="K150" s="131"/>
      <c r="L150" s="131"/>
      <c r="M150" s="131"/>
      <c r="N150" s="131"/>
    </row>
    <row r="151" spans="9:14" x14ac:dyDescent="0.15">
      <c r="I151" s="131"/>
      <c r="J151" s="131"/>
      <c r="K151" s="131"/>
      <c r="L151" s="131"/>
      <c r="M151" s="131"/>
      <c r="N151" s="131"/>
    </row>
    <row r="152" spans="9:14" x14ac:dyDescent="0.15">
      <c r="I152" s="131"/>
      <c r="J152" s="131"/>
      <c r="K152" s="131"/>
      <c r="L152" s="131"/>
      <c r="M152" s="131"/>
      <c r="N152" s="131"/>
    </row>
    <row r="153" spans="9:14" x14ac:dyDescent="0.15">
      <c r="I153" s="131"/>
      <c r="J153" s="131"/>
      <c r="K153" s="131"/>
      <c r="L153" s="131"/>
      <c r="M153" s="131"/>
      <c r="N153" s="131"/>
    </row>
    <row r="154" spans="9:14" x14ac:dyDescent="0.15">
      <c r="I154" s="131"/>
      <c r="J154" s="131"/>
      <c r="K154" s="131"/>
      <c r="L154" s="131"/>
      <c r="M154" s="131"/>
      <c r="N154" s="131"/>
    </row>
    <row r="155" spans="9:14" x14ac:dyDescent="0.15">
      <c r="J155" s="131"/>
      <c r="K155" s="131"/>
      <c r="L155" s="131"/>
      <c r="M155" s="131"/>
      <c r="N155" s="131"/>
    </row>
    <row r="156" spans="9:14" x14ac:dyDescent="0.15">
      <c r="J156" s="131"/>
      <c r="K156" s="131"/>
      <c r="L156" s="131"/>
      <c r="M156" s="131"/>
      <c r="N156" s="131"/>
    </row>
    <row r="172" spans="15:15" x14ac:dyDescent="0.15">
      <c r="O172" s="131"/>
    </row>
    <row r="173" spans="15:15" x14ac:dyDescent="0.15">
      <c r="O173" s="131"/>
    </row>
    <row r="174" spans="15:15" x14ac:dyDescent="0.15">
      <c r="O174" s="131"/>
    </row>
    <row r="175" spans="15:15" x14ac:dyDescent="0.15">
      <c r="O175" s="131"/>
    </row>
    <row r="176" spans="15:15" x14ac:dyDescent="0.15">
      <c r="O176" s="131"/>
    </row>
    <row r="177" spans="15:15" x14ac:dyDescent="0.15">
      <c r="O177" s="131"/>
    </row>
    <row r="178" spans="15:15" x14ac:dyDescent="0.15">
      <c r="O178" s="131"/>
    </row>
    <row r="179" spans="15:15" x14ac:dyDescent="0.15">
      <c r="O179" s="131"/>
    </row>
    <row r="180" spans="15:15" x14ac:dyDescent="0.15">
      <c r="O180" s="131"/>
    </row>
    <row r="181" spans="15:15" x14ac:dyDescent="0.15">
      <c r="O181" s="131"/>
    </row>
    <row r="182" spans="15:15" x14ac:dyDescent="0.15">
      <c r="O182" s="131"/>
    </row>
    <row r="183" spans="15:15" x14ac:dyDescent="0.15">
      <c r="O183" s="131"/>
    </row>
    <row r="184" spans="15:15" x14ac:dyDescent="0.15">
      <c r="O184" s="131"/>
    </row>
    <row r="185" spans="15:15" x14ac:dyDescent="0.15">
      <c r="O185" s="131"/>
    </row>
    <row r="186" spans="15:15" x14ac:dyDescent="0.15">
      <c r="O186" s="131"/>
    </row>
    <row r="187" spans="15:15" x14ac:dyDescent="0.15">
      <c r="O187" s="131"/>
    </row>
    <row r="188" spans="15:15" x14ac:dyDescent="0.15">
      <c r="O188" s="131"/>
    </row>
    <row r="189" spans="15:15" x14ac:dyDescent="0.15">
      <c r="O189" s="131"/>
    </row>
    <row r="190" spans="15:15" x14ac:dyDescent="0.15">
      <c r="O190" s="131"/>
    </row>
    <row r="191" spans="15:15" x14ac:dyDescent="0.15">
      <c r="O191" s="131"/>
    </row>
  </sheetData>
  <mergeCells count="71">
    <mergeCell ref="P57:Q57"/>
    <mergeCell ref="Q45:Q49"/>
    <mergeCell ref="Q51:Q55"/>
    <mergeCell ref="P45:P56"/>
    <mergeCell ref="P38:P44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K34:L34"/>
    <mergeCell ref="K35:L35"/>
    <mergeCell ref="K36:L36"/>
    <mergeCell ref="K39:L39"/>
    <mergeCell ref="K40:L40"/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/>
  <ignoredErrors>
    <ignoredError sqref="V29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0"/>
  <sheetViews>
    <sheetView zoomScale="75" zoomScaleNormal="75" zoomScaleSheetLayoutView="80" workbookViewId="0"/>
  </sheetViews>
  <sheetFormatPr defaultRowHeight="13.5" x14ac:dyDescent="0.15"/>
  <cols>
    <col min="1" max="1" width="1.625" style="24" customWidth="1"/>
    <col min="2" max="2" width="18" style="24" customWidth="1"/>
    <col min="3" max="15" width="6.125" style="24" customWidth="1"/>
    <col min="16" max="16384" width="9" style="24"/>
  </cols>
  <sheetData>
    <row r="1" spans="2:15" ht="9.9499999999999993" customHeight="1" x14ac:dyDescent="0.15"/>
    <row r="2" spans="2:15" ht="24.95" customHeight="1" x14ac:dyDescent="0.15">
      <c r="B2" s="24" t="s">
        <v>264</v>
      </c>
    </row>
    <row r="3" spans="2:15" ht="20.100000000000001" customHeight="1" x14ac:dyDescent="0.15">
      <c r="D3" s="77" t="s">
        <v>196</v>
      </c>
      <c r="E3" s="76" t="s">
        <v>263</v>
      </c>
      <c r="F3" s="76"/>
      <c r="G3" s="77" t="s">
        <v>197</v>
      </c>
      <c r="H3" s="76" t="s">
        <v>254</v>
      </c>
      <c r="I3" s="76"/>
    </row>
    <row r="4" spans="2:15" ht="20.100000000000001" customHeight="1" thickBot="1" x14ac:dyDescent="0.2">
      <c r="B4" s="1" t="s">
        <v>210</v>
      </c>
      <c r="C4" s="1" t="s">
        <v>211</v>
      </c>
      <c r="D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20.100000000000001" customHeight="1" x14ac:dyDescent="0.15">
      <c r="B5" s="277" t="s">
        <v>255</v>
      </c>
      <c r="C5" s="278">
        <v>1</v>
      </c>
      <c r="D5" s="278">
        <v>2</v>
      </c>
      <c r="E5" s="278">
        <v>3</v>
      </c>
      <c r="F5" s="278">
        <v>4</v>
      </c>
      <c r="G5" s="278">
        <v>5</v>
      </c>
      <c r="H5" s="278">
        <v>6</v>
      </c>
      <c r="I5" s="278">
        <v>7</v>
      </c>
      <c r="J5" s="278">
        <v>8</v>
      </c>
      <c r="K5" s="278">
        <v>9</v>
      </c>
      <c r="L5" s="278">
        <v>10</v>
      </c>
      <c r="M5" s="278">
        <v>11</v>
      </c>
      <c r="N5" s="278">
        <v>12</v>
      </c>
      <c r="O5" s="106" t="s">
        <v>212</v>
      </c>
    </row>
    <row r="6" spans="2:15" ht="20.100000000000001" customHeight="1" x14ac:dyDescent="0.15">
      <c r="B6" s="279" t="s">
        <v>258</v>
      </c>
      <c r="C6" s="227">
        <v>459</v>
      </c>
      <c r="D6" s="227">
        <v>533</v>
      </c>
      <c r="E6" s="227">
        <v>637</v>
      </c>
      <c r="F6" s="227">
        <v>610</v>
      </c>
      <c r="G6" s="227">
        <v>482</v>
      </c>
      <c r="H6" s="227">
        <v>369</v>
      </c>
      <c r="I6" s="227">
        <v>389</v>
      </c>
      <c r="J6" s="227">
        <v>543</v>
      </c>
      <c r="K6" s="227">
        <v>691</v>
      </c>
      <c r="L6" s="227">
        <v>435</v>
      </c>
      <c r="M6" s="227">
        <v>345</v>
      </c>
      <c r="N6" s="227">
        <v>445</v>
      </c>
      <c r="O6" s="280">
        <v>480</v>
      </c>
    </row>
    <row r="7" spans="2:15" ht="20.100000000000001" customHeight="1" x14ac:dyDescent="0.15">
      <c r="B7" s="279" t="s">
        <v>259</v>
      </c>
      <c r="C7" s="227">
        <v>541</v>
      </c>
      <c r="D7" s="227">
        <v>573</v>
      </c>
      <c r="E7" s="227">
        <v>569</v>
      </c>
      <c r="F7" s="227">
        <v>619</v>
      </c>
      <c r="G7" s="227">
        <v>476</v>
      </c>
      <c r="H7" s="227">
        <v>351</v>
      </c>
      <c r="I7" s="227">
        <v>423</v>
      </c>
      <c r="J7" s="227">
        <v>572</v>
      </c>
      <c r="K7" s="227">
        <v>855</v>
      </c>
      <c r="L7" s="227">
        <v>833</v>
      </c>
      <c r="M7" s="227">
        <v>718</v>
      </c>
      <c r="N7" s="227">
        <v>480</v>
      </c>
      <c r="O7" s="280">
        <v>548</v>
      </c>
    </row>
    <row r="8" spans="2:15" ht="20.100000000000001" customHeight="1" x14ac:dyDescent="0.15">
      <c r="B8" s="279" t="s">
        <v>260</v>
      </c>
      <c r="C8" s="227">
        <v>425</v>
      </c>
      <c r="D8" s="227">
        <v>546</v>
      </c>
      <c r="E8" s="227">
        <v>447</v>
      </c>
      <c r="F8" s="227">
        <v>405</v>
      </c>
      <c r="G8" s="227">
        <v>279</v>
      </c>
      <c r="H8" s="227">
        <v>414</v>
      </c>
      <c r="I8" s="227">
        <v>593</v>
      </c>
      <c r="J8" s="227">
        <v>617</v>
      </c>
      <c r="K8" s="227">
        <v>753</v>
      </c>
      <c r="L8" s="227">
        <v>811</v>
      </c>
      <c r="M8" s="227">
        <v>540</v>
      </c>
      <c r="N8" s="227">
        <v>607</v>
      </c>
      <c r="O8" s="280">
        <v>495</v>
      </c>
    </row>
    <row r="9" spans="2:15" ht="20.100000000000001" customHeight="1" x14ac:dyDescent="0.15">
      <c r="B9" s="279" t="s">
        <v>261</v>
      </c>
      <c r="C9" s="227">
        <v>620</v>
      </c>
      <c r="D9" s="227">
        <v>765</v>
      </c>
      <c r="E9" s="227">
        <v>737</v>
      </c>
      <c r="F9" s="227">
        <v>655</v>
      </c>
      <c r="G9" s="227">
        <v>511</v>
      </c>
      <c r="H9" s="227">
        <v>445</v>
      </c>
      <c r="I9" s="227">
        <v>539</v>
      </c>
      <c r="J9" s="227">
        <v>500</v>
      </c>
      <c r="K9" s="227">
        <v>758</v>
      </c>
      <c r="L9" s="227">
        <v>838</v>
      </c>
      <c r="M9" s="227">
        <v>732</v>
      </c>
      <c r="N9" s="227">
        <v>591</v>
      </c>
      <c r="O9" s="280">
        <v>630</v>
      </c>
    </row>
    <row r="10" spans="2:15" ht="20.100000000000001" customHeight="1" x14ac:dyDescent="0.15">
      <c r="B10" s="279" t="s">
        <v>262</v>
      </c>
      <c r="C10" s="227">
        <v>489</v>
      </c>
      <c r="D10" s="227">
        <v>624</v>
      </c>
      <c r="E10" s="227">
        <v>641</v>
      </c>
      <c r="F10" s="227">
        <v>567</v>
      </c>
      <c r="G10" s="227">
        <v>426</v>
      </c>
      <c r="H10" s="227">
        <v>388</v>
      </c>
      <c r="I10" s="227">
        <v>539</v>
      </c>
      <c r="J10" s="227">
        <v>548</v>
      </c>
      <c r="K10" s="227">
        <v>835</v>
      </c>
      <c r="L10" s="227">
        <v>682</v>
      </c>
      <c r="M10" s="227">
        <v>578</v>
      </c>
      <c r="N10" s="227">
        <v>677</v>
      </c>
      <c r="O10" s="280">
        <v>571</v>
      </c>
    </row>
    <row r="11" spans="2:15" ht="20.100000000000001" customHeight="1" thickBot="1" x14ac:dyDescent="0.2">
      <c r="B11" s="281" t="s">
        <v>213</v>
      </c>
      <c r="C11" s="282">
        <f>AVERAGE(C6:C10)</f>
        <v>506.8</v>
      </c>
      <c r="D11" s="282">
        <f t="shared" ref="D11:O11" si="0">AVERAGE(D6:D10)</f>
        <v>608.20000000000005</v>
      </c>
      <c r="E11" s="282">
        <f t="shared" si="0"/>
        <v>606.20000000000005</v>
      </c>
      <c r="F11" s="282">
        <f t="shared" si="0"/>
        <v>571.20000000000005</v>
      </c>
      <c r="G11" s="282">
        <f t="shared" si="0"/>
        <v>434.8</v>
      </c>
      <c r="H11" s="282">
        <f t="shared" si="0"/>
        <v>393.4</v>
      </c>
      <c r="I11" s="282">
        <f t="shared" si="0"/>
        <v>496.6</v>
      </c>
      <c r="J11" s="282">
        <f t="shared" si="0"/>
        <v>556</v>
      </c>
      <c r="K11" s="282">
        <f t="shared" si="0"/>
        <v>778.4</v>
      </c>
      <c r="L11" s="282">
        <f t="shared" si="0"/>
        <v>719.8</v>
      </c>
      <c r="M11" s="282">
        <f t="shared" si="0"/>
        <v>582.6</v>
      </c>
      <c r="N11" s="282">
        <f t="shared" si="0"/>
        <v>560</v>
      </c>
      <c r="O11" s="283">
        <f t="shared" si="0"/>
        <v>544.79999999999995</v>
      </c>
    </row>
    <row r="12" spans="2:15" ht="20.100000000000001" customHeight="1" x14ac:dyDescent="0.15"/>
    <row r="13" spans="2:15" ht="20.100000000000001" customHeight="1" thickBot="1" x14ac:dyDescent="0.2">
      <c r="B13" s="1" t="s">
        <v>210</v>
      </c>
      <c r="C13" s="1" t="s">
        <v>256</v>
      </c>
      <c r="D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ht="20.100000000000001" customHeight="1" x14ac:dyDescent="0.15">
      <c r="B14" s="277" t="s">
        <v>255</v>
      </c>
      <c r="C14" s="278">
        <v>1</v>
      </c>
      <c r="D14" s="278">
        <v>2</v>
      </c>
      <c r="E14" s="278">
        <v>3</v>
      </c>
      <c r="F14" s="278">
        <v>4</v>
      </c>
      <c r="G14" s="278">
        <v>5</v>
      </c>
      <c r="H14" s="278">
        <v>6</v>
      </c>
      <c r="I14" s="278">
        <v>7</v>
      </c>
      <c r="J14" s="278">
        <v>8</v>
      </c>
      <c r="K14" s="278">
        <v>9</v>
      </c>
      <c r="L14" s="278">
        <v>10</v>
      </c>
      <c r="M14" s="278">
        <v>11</v>
      </c>
      <c r="N14" s="278">
        <v>12</v>
      </c>
      <c r="O14" s="106" t="s">
        <v>212</v>
      </c>
    </row>
    <row r="15" spans="2:15" ht="20.100000000000001" customHeight="1" x14ac:dyDescent="0.15">
      <c r="B15" s="279" t="s">
        <v>258</v>
      </c>
      <c r="C15" s="227">
        <v>556</v>
      </c>
      <c r="D15" s="227">
        <v>570</v>
      </c>
      <c r="E15" s="227">
        <v>597</v>
      </c>
      <c r="F15" s="227">
        <v>574</v>
      </c>
      <c r="G15" s="227">
        <v>621</v>
      </c>
      <c r="H15" s="227">
        <v>335</v>
      </c>
      <c r="I15" s="227">
        <v>262</v>
      </c>
      <c r="J15" s="227">
        <v>403</v>
      </c>
      <c r="K15" s="227">
        <v>535</v>
      </c>
      <c r="L15" s="227">
        <v>354</v>
      </c>
      <c r="M15" s="227">
        <v>331</v>
      </c>
      <c r="N15" s="227">
        <v>500</v>
      </c>
      <c r="O15" s="280">
        <v>556</v>
      </c>
    </row>
    <row r="16" spans="2:15" ht="20.100000000000001" customHeight="1" x14ac:dyDescent="0.15">
      <c r="B16" s="279" t="s">
        <v>259</v>
      </c>
      <c r="C16" s="227">
        <v>533</v>
      </c>
      <c r="D16" s="227">
        <v>619</v>
      </c>
      <c r="E16" s="227">
        <v>529</v>
      </c>
      <c r="F16" s="227">
        <v>455</v>
      </c>
      <c r="G16" s="227">
        <v>524</v>
      </c>
      <c r="H16" s="227">
        <v>261</v>
      </c>
      <c r="I16" s="227">
        <v>351</v>
      </c>
      <c r="J16" s="227">
        <v>478</v>
      </c>
      <c r="K16" s="227">
        <v>639</v>
      </c>
      <c r="L16" s="227">
        <v>565</v>
      </c>
      <c r="M16" s="227">
        <v>465</v>
      </c>
      <c r="N16" s="227">
        <v>600</v>
      </c>
      <c r="O16" s="280">
        <v>457</v>
      </c>
    </row>
    <row r="17" spans="2:17" ht="20.100000000000001" customHeight="1" x14ac:dyDescent="0.15">
      <c r="B17" s="279" t="s">
        <v>260</v>
      </c>
      <c r="C17" s="227">
        <v>585</v>
      </c>
      <c r="D17" s="227">
        <v>557</v>
      </c>
      <c r="E17" s="227">
        <v>526</v>
      </c>
      <c r="F17" s="227">
        <v>506</v>
      </c>
      <c r="G17" s="227">
        <v>397</v>
      </c>
      <c r="H17" s="227">
        <v>424</v>
      </c>
      <c r="I17" s="227">
        <v>482</v>
      </c>
      <c r="J17" s="227">
        <v>570</v>
      </c>
      <c r="K17" s="227">
        <v>683</v>
      </c>
      <c r="L17" s="227">
        <v>634</v>
      </c>
      <c r="M17" s="227">
        <v>459</v>
      </c>
      <c r="N17" s="227">
        <v>599</v>
      </c>
      <c r="O17" s="280">
        <v>585</v>
      </c>
    </row>
    <row r="18" spans="2:17" ht="20.100000000000001" customHeight="1" x14ac:dyDescent="0.15">
      <c r="B18" s="279" t="s">
        <v>261</v>
      </c>
      <c r="C18" s="227">
        <v>595</v>
      </c>
      <c r="D18" s="227">
        <v>638</v>
      </c>
      <c r="E18" s="227">
        <v>606</v>
      </c>
      <c r="F18" s="227">
        <v>635</v>
      </c>
      <c r="G18" s="227">
        <v>691</v>
      </c>
      <c r="H18" s="227">
        <v>578</v>
      </c>
      <c r="I18" s="227">
        <v>431</v>
      </c>
      <c r="J18" s="227">
        <v>444</v>
      </c>
      <c r="K18" s="227">
        <v>659</v>
      </c>
      <c r="L18" s="227">
        <v>749</v>
      </c>
      <c r="M18" s="227">
        <v>673</v>
      </c>
      <c r="N18" s="227">
        <v>609</v>
      </c>
      <c r="O18" s="280">
        <v>545</v>
      </c>
    </row>
    <row r="19" spans="2:17" ht="20.100000000000001" customHeight="1" x14ac:dyDescent="0.15">
      <c r="B19" s="279" t="s">
        <v>262</v>
      </c>
      <c r="C19" s="227">
        <v>426</v>
      </c>
      <c r="D19" s="227">
        <v>476</v>
      </c>
      <c r="E19" s="227">
        <v>652</v>
      </c>
      <c r="F19" s="227">
        <v>652</v>
      </c>
      <c r="G19" s="227">
        <v>592</v>
      </c>
      <c r="H19" s="227">
        <v>254</v>
      </c>
      <c r="I19" s="227">
        <v>453</v>
      </c>
      <c r="J19" s="227">
        <v>522</v>
      </c>
      <c r="K19" s="227">
        <v>809</v>
      </c>
      <c r="L19" s="227">
        <v>638</v>
      </c>
      <c r="M19" s="227">
        <v>491</v>
      </c>
      <c r="N19" s="227">
        <v>542</v>
      </c>
      <c r="O19" s="280">
        <v>543</v>
      </c>
    </row>
    <row r="20" spans="2:17" ht="20.100000000000001" customHeight="1" thickBot="1" x14ac:dyDescent="0.2">
      <c r="B20" s="281" t="s">
        <v>213</v>
      </c>
      <c r="C20" s="282">
        <f>AVERAGE(C15:C19)</f>
        <v>539</v>
      </c>
      <c r="D20" s="282">
        <f t="shared" ref="D20" si="1">AVERAGE(D15:D19)</f>
        <v>572</v>
      </c>
      <c r="E20" s="282">
        <f t="shared" ref="E20" si="2">AVERAGE(E15:E19)</f>
        <v>582</v>
      </c>
      <c r="F20" s="282">
        <f t="shared" ref="F20" si="3">AVERAGE(F15:F19)</f>
        <v>564.4</v>
      </c>
      <c r="G20" s="282">
        <f t="shared" ref="G20" si="4">AVERAGE(G15:G19)</f>
        <v>565</v>
      </c>
      <c r="H20" s="282">
        <f t="shared" ref="H20" si="5">AVERAGE(H15:H19)</f>
        <v>370.4</v>
      </c>
      <c r="I20" s="282">
        <f t="shared" ref="I20" si="6">AVERAGE(I15:I19)</f>
        <v>395.8</v>
      </c>
      <c r="J20" s="282">
        <f t="shared" ref="J20" si="7">AVERAGE(J15:J19)</f>
        <v>483.4</v>
      </c>
      <c r="K20" s="282">
        <f t="shared" ref="K20" si="8">AVERAGE(K15:K19)</f>
        <v>665</v>
      </c>
      <c r="L20" s="282">
        <f t="shared" ref="L20" si="9">AVERAGE(L15:L19)</f>
        <v>588</v>
      </c>
      <c r="M20" s="282">
        <f t="shared" ref="M20" si="10">AVERAGE(M15:M19)</f>
        <v>483.8</v>
      </c>
      <c r="N20" s="282">
        <f t="shared" ref="N20" si="11">AVERAGE(N15:N19)</f>
        <v>570</v>
      </c>
      <c r="O20" s="283">
        <f t="shared" ref="O20" si="12">AVERAGE(O15:O19)</f>
        <v>537.20000000000005</v>
      </c>
      <c r="Q20" s="348"/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１　対象経営の概要，２　前提条件</vt:lpstr>
      <vt:lpstr>３　ミニトマト標準技術</vt:lpstr>
      <vt:lpstr>４　経営収支</vt:lpstr>
      <vt:lpstr>５　ミニトマト作業時間</vt:lpstr>
      <vt:lpstr>６　固定資本装備と減価償却費</vt:lpstr>
      <vt:lpstr>７　ミニトマト部門収支</vt:lpstr>
      <vt:lpstr>８　ミニトマト算出基礎</vt:lpstr>
      <vt:lpstr>９　ミニトマト単価算出基礎</vt:lpstr>
      <vt:lpstr>'３　ミニトマト標準技術'!Print_Area</vt:lpstr>
      <vt:lpstr>'４　経営収支'!Print_Area</vt:lpstr>
      <vt:lpstr>'５　ミニトマト作業時間'!Print_Area</vt:lpstr>
      <vt:lpstr>'６　固定資本装備と減価償却費'!Print_Area</vt:lpstr>
      <vt:lpstr>'７　ミニトマト部門収支'!Print_Area</vt:lpstr>
      <vt:lpstr>'９　ミニトマト単価算出基礎'!Print_Area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2015-02-17T00:57:54Z</cp:lastPrinted>
  <dcterms:created xsi:type="dcterms:W3CDTF">2005-02-26T02:20:11Z</dcterms:created>
  <dcterms:modified xsi:type="dcterms:W3CDTF">2015-03-24T04:29:40Z</dcterms:modified>
</cp:coreProperties>
</file>