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210" windowWidth="24030" windowHeight="9795" tabRatio="815"/>
  </bookViews>
  <sheets>
    <sheet name="１　対象経営の概要，２　前提条件" sheetId="19" r:id="rId1"/>
    <sheet name="３　促成トマト標準技術" sheetId="24" r:id="rId2"/>
    <sheet name="４　経営収支" sheetId="22" r:id="rId3"/>
    <sheet name="５　促成トマト作業時間" sheetId="27" r:id="rId4"/>
    <sheet name="６　固定資本装備と減価償却費" sheetId="30" r:id="rId5"/>
    <sheet name="７　促成トマト部門収支" sheetId="35" r:id="rId6"/>
    <sheet name="８　促成トマト算出基礎" sheetId="36" r:id="rId7"/>
    <sheet name="９　促成トマト単価算出基礎" sheetId="42" r:id="rId8"/>
  </sheets>
  <definedNames>
    <definedName name="_a1" hidden="1">#REF!</definedName>
    <definedName name="_a2" hidden="1">#REF!</definedName>
    <definedName name="_a3" hidden="1">#REF!</definedName>
    <definedName name="_a4" hidden="1">#REF!</definedName>
    <definedName name="_a5" hidden="1">#REF!</definedName>
    <definedName name="_a6" hidden="1">#REF!</definedName>
    <definedName name="_a7" hidden="1">#REF!</definedName>
    <definedName name="aaa" hidden="1">#REF!</definedName>
    <definedName name="bbb" hidden="1">#REF!</definedName>
    <definedName name="ccc" hidden="1">#REF!</definedName>
    <definedName name="ddd" hidden="1">#REF!</definedName>
    <definedName name="eee" hidden="1">#REF!</definedName>
    <definedName name="fff" hidden="1">#REF!</definedName>
    <definedName name="ggg" hidden="1">#REF!</definedName>
    <definedName name="hhh" hidden="1">#REF!</definedName>
    <definedName name="_xlnm.Print_Area" localSheetId="2">'４　経営収支'!$A$1:$N$38</definedName>
    <definedName name="_xlnm.Print_Area" localSheetId="3">'５　促成トマト作業時間'!$A$1:$AN$49</definedName>
    <definedName name="_xlnm.Print_Area" localSheetId="4">'６　固定資本装備と減価償却費'!$1:$36</definedName>
    <definedName name="_xlnm.Print_Area" localSheetId="5">'７　促成トマト部門収支'!$A$1:$S$39</definedName>
    <definedName name="_xlnm.Print_Area" localSheetId="7">'９　促成トマト単価算出基礎'!$A$1:$P$20</definedName>
    <definedName name="simizu" hidden="1">#REF!</definedName>
  </definedNames>
  <calcPr calcId="145621"/>
</workbook>
</file>

<file path=xl/calcChain.xml><?xml version="1.0" encoding="utf-8"?>
<calcChain xmlns="http://schemas.openxmlformats.org/spreadsheetml/2006/main">
  <c r="R6" i="35" l="1"/>
  <c r="R7" i="35"/>
  <c r="R8" i="35"/>
  <c r="R9" i="35"/>
  <c r="F18" i="35" l="1"/>
  <c r="I16" i="30" l="1"/>
  <c r="L16" i="30" s="1"/>
  <c r="N16" i="30" s="1"/>
  <c r="P16" i="30" s="1"/>
  <c r="K16" i="30"/>
  <c r="K20" i="30" l="1"/>
  <c r="K19" i="30"/>
  <c r="K18" i="30"/>
  <c r="K17" i="30"/>
  <c r="K15" i="30"/>
  <c r="K14" i="30"/>
  <c r="K13" i="30"/>
  <c r="K7" i="30"/>
  <c r="K6" i="30"/>
  <c r="K5" i="30"/>
  <c r="G18" i="30"/>
  <c r="G19" i="30"/>
  <c r="O20" i="42"/>
  <c r="N20" i="42"/>
  <c r="M20" i="42"/>
  <c r="L20" i="42"/>
  <c r="K20" i="42"/>
  <c r="J20" i="42"/>
  <c r="I20" i="42"/>
  <c r="H20" i="42"/>
  <c r="G20" i="42"/>
  <c r="F20" i="42"/>
  <c r="E20" i="42"/>
  <c r="D20" i="42"/>
  <c r="C20" i="42"/>
  <c r="O11" i="42"/>
  <c r="N11" i="42"/>
  <c r="M11" i="42"/>
  <c r="L11" i="42"/>
  <c r="K11" i="42"/>
  <c r="J11" i="42"/>
  <c r="I11" i="42"/>
  <c r="H11" i="42"/>
  <c r="G11" i="42"/>
  <c r="F11" i="42"/>
  <c r="E11" i="42"/>
  <c r="D11" i="42"/>
  <c r="C11" i="42"/>
  <c r="G7" i="30" l="1"/>
  <c r="V5" i="36"/>
  <c r="V16" i="36" l="1"/>
  <c r="P11" i="35"/>
  <c r="V15" i="36" l="1"/>
  <c r="V37" i="36" l="1"/>
  <c r="N51" i="36" l="1"/>
  <c r="V8" i="36" l="1"/>
  <c r="V12" i="36" l="1"/>
  <c r="N42" i="36" l="1"/>
  <c r="G6" i="30"/>
  <c r="G5" i="30"/>
  <c r="V29" i="36" l="1"/>
  <c r="N11" i="36"/>
  <c r="G9" i="36" l="1"/>
  <c r="N24" i="36" l="1"/>
  <c r="G7" i="36"/>
  <c r="G5" i="36"/>
  <c r="V27" i="36" l="1"/>
  <c r="V28" i="36"/>
  <c r="V23" i="36"/>
  <c r="G43" i="36" l="1"/>
  <c r="G40" i="36"/>
  <c r="G26" i="22" l="1"/>
  <c r="F26" i="22" s="1"/>
  <c r="G27" i="22"/>
  <c r="F27" i="22" s="1"/>
  <c r="G29" i="22"/>
  <c r="F29" i="22" s="1"/>
  <c r="G14" i="22"/>
  <c r="F14" i="22" s="1"/>
  <c r="G20" i="22"/>
  <c r="F20" i="22" s="1"/>
  <c r="M5" i="35"/>
  <c r="Q5" i="35"/>
  <c r="M11" i="35"/>
  <c r="M10" i="35"/>
  <c r="M9" i="35"/>
  <c r="M8" i="35"/>
  <c r="M7" i="35"/>
  <c r="M6" i="35"/>
  <c r="G6" i="22"/>
  <c r="F6" i="22" s="1"/>
  <c r="G42" i="36" l="1"/>
  <c r="G44" i="36"/>
  <c r="G45" i="36"/>
  <c r="G46" i="36"/>
  <c r="G33" i="36"/>
  <c r="G34" i="36"/>
  <c r="G35" i="36"/>
  <c r="G36" i="36"/>
  <c r="L27" i="36"/>
  <c r="K27" i="36"/>
  <c r="N26" i="36"/>
  <c r="N25" i="36"/>
  <c r="N27" i="36" l="1"/>
  <c r="P35" i="35" s="1"/>
  <c r="N49" i="36"/>
  <c r="N45" i="36"/>
  <c r="N36" i="36"/>
  <c r="N35" i="36"/>
  <c r="N50" i="36"/>
  <c r="V50" i="36"/>
  <c r="V55" i="36" s="1"/>
  <c r="V44" i="36"/>
  <c r="V49" i="36" s="1"/>
  <c r="V43" i="36"/>
  <c r="V26" i="36"/>
  <c r="V25" i="36"/>
  <c r="V24" i="36"/>
  <c r="N55" i="36" l="1"/>
  <c r="V56" i="36"/>
  <c r="N41" i="36"/>
  <c r="I6" i="30"/>
  <c r="I7" i="30"/>
  <c r="I5" i="30"/>
  <c r="N56" i="36" l="1"/>
  <c r="L6" i="30"/>
  <c r="L7" i="30"/>
  <c r="AM47" i="27" l="1"/>
  <c r="AL47" i="27"/>
  <c r="AK47" i="27"/>
  <c r="AJ47" i="27"/>
  <c r="AI47" i="27"/>
  <c r="AH47" i="27"/>
  <c r="AG47" i="27"/>
  <c r="AF47" i="27"/>
  <c r="AE47" i="27"/>
  <c r="AD47" i="27"/>
  <c r="AC47" i="27"/>
  <c r="AB47" i="27"/>
  <c r="AA47" i="27"/>
  <c r="Z47" i="27"/>
  <c r="Y47" i="27"/>
  <c r="X47" i="27"/>
  <c r="W47" i="27"/>
  <c r="V47" i="27"/>
  <c r="U47" i="27"/>
  <c r="T47" i="27"/>
  <c r="S47" i="27"/>
  <c r="R47" i="27"/>
  <c r="Q47" i="27"/>
  <c r="P47" i="27"/>
  <c r="O47" i="27"/>
  <c r="N47" i="27"/>
  <c r="M47" i="27"/>
  <c r="L47" i="27"/>
  <c r="K47" i="27"/>
  <c r="J47" i="27"/>
  <c r="I47" i="27"/>
  <c r="H47" i="27"/>
  <c r="G47" i="27"/>
  <c r="F47" i="27"/>
  <c r="E47" i="27"/>
  <c r="D47" i="27"/>
  <c r="AN46" i="27"/>
  <c r="AN45" i="27"/>
  <c r="AN44" i="27"/>
  <c r="AN43" i="27"/>
  <c r="G22" i="36"/>
  <c r="G21" i="36"/>
  <c r="V10" i="36"/>
  <c r="L31" i="36"/>
  <c r="K31" i="36"/>
  <c r="L23" i="36"/>
  <c r="K23" i="36"/>
  <c r="L19" i="36"/>
  <c r="K19" i="36"/>
  <c r="N30" i="36"/>
  <c r="N29" i="36"/>
  <c r="N22" i="36"/>
  <c r="N21" i="36"/>
  <c r="N18" i="36"/>
  <c r="N17" i="36"/>
  <c r="L15" i="36"/>
  <c r="K15" i="36"/>
  <c r="L10" i="36"/>
  <c r="K10" i="36"/>
  <c r="N14" i="36"/>
  <c r="N13" i="36"/>
  <c r="N12" i="36"/>
  <c r="N7" i="36"/>
  <c r="N8" i="36"/>
  <c r="N9" i="36"/>
  <c r="N6" i="36"/>
  <c r="G26" i="36"/>
  <c r="G25" i="36"/>
  <c r="G24" i="36"/>
  <c r="G20" i="36"/>
  <c r="G18" i="36"/>
  <c r="G17" i="36"/>
  <c r="G16" i="36"/>
  <c r="G15" i="36"/>
  <c r="G13" i="36"/>
  <c r="G12" i="36"/>
  <c r="G11" i="36"/>
  <c r="G8" i="36"/>
  <c r="G6" i="36"/>
  <c r="V14" i="36"/>
  <c r="V13" i="36"/>
  <c r="V11" i="36"/>
  <c r="V9" i="36"/>
  <c r="V7" i="36"/>
  <c r="V6" i="36"/>
  <c r="V19" i="36" s="1"/>
  <c r="G55" i="36"/>
  <c r="G54" i="36"/>
  <c r="G53" i="36"/>
  <c r="G51" i="36"/>
  <c r="G50" i="36"/>
  <c r="G49" i="36"/>
  <c r="G47" i="36"/>
  <c r="G41" i="36"/>
  <c r="G38" i="36"/>
  <c r="G37" i="36"/>
  <c r="G32" i="36"/>
  <c r="G31" i="36"/>
  <c r="N7" i="35"/>
  <c r="N8" i="35"/>
  <c r="N9" i="35"/>
  <c r="N10" i="35"/>
  <c r="N11" i="35"/>
  <c r="N6" i="35"/>
  <c r="P13" i="35"/>
  <c r="P15" i="35" s="1"/>
  <c r="R5" i="35"/>
  <c r="N5" i="35"/>
  <c r="I19" i="30"/>
  <c r="L19" i="30" s="1"/>
  <c r="I14" i="30"/>
  <c r="L14" i="30" s="1"/>
  <c r="P27" i="30"/>
  <c r="P26" i="30"/>
  <c r="P21" i="30"/>
  <c r="I20" i="30"/>
  <c r="L20" i="30" s="1"/>
  <c r="N20" i="30" s="1"/>
  <c r="I17" i="30"/>
  <c r="I15" i="30"/>
  <c r="L15" i="30" s="1"/>
  <c r="G35" i="30"/>
  <c r="P34" i="30"/>
  <c r="P33" i="30"/>
  <c r="P32" i="30"/>
  <c r="G30" i="30"/>
  <c r="P28" i="30"/>
  <c r="P25" i="30"/>
  <c r="I18" i="30"/>
  <c r="L18" i="30" s="1"/>
  <c r="I13" i="30"/>
  <c r="G12" i="30"/>
  <c r="AN30" i="27"/>
  <c r="AN31" i="27"/>
  <c r="AN22" i="27"/>
  <c r="AN23" i="27"/>
  <c r="AN24" i="27"/>
  <c r="AN25" i="27"/>
  <c r="AN26" i="27"/>
  <c r="AN27" i="27"/>
  <c r="AN28" i="27"/>
  <c r="AN9" i="27"/>
  <c r="AM32" i="27"/>
  <c r="AM41" i="27" s="1"/>
  <c r="AL32" i="27"/>
  <c r="AL41" i="27" s="1"/>
  <c r="AK32" i="27"/>
  <c r="AK41" i="27" s="1"/>
  <c r="AJ32" i="27"/>
  <c r="AJ41" i="27" s="1"/>
  <c r="AI32" i="27"/>
  <c r="AI41" i="27" s="1"/>
  <c r="AH32" i="27"/>
  <c r="AH41" i="27" s="1"/>
  <c r="AG32" i="27"/>
  <c r="AG41" i="27" s="1"/>
  <c r="AF32" i="27"/>
  <c r="AF41" i="27" s="1"/>
  <c r="AE32" i="27"/>
  <c r="AE41" i="27" s="1"/>
  <c r="AD32" i="27"/>
  <c r="AD41" i="27" s="1"/>
  <c r="AC32" i="27"/>
  <c r="AC41" i="27" s="1"/>
  <c r="AB32" i="27"/>
  <c r="AB41" i="27" s="1"/>
  <c r="AA32" i="27"/>
  <c r="AA41" i="27" s="1"/>
  <c r="Z32" i="27"/>
  <c r="Z41" i="27" s="1"/>
  <c r="Y32" i="27"/>
  <c r="Y41" i="27" s="1"/>
  <c r="X32" i="27"/>
  <c r="X41" i="27" s="1"/>
  <c r="W32" i="27"/>
  <c r="W41" i="27" s="1"/>
  <c r="V32" i="27"/>
  <c r="V41" i="27" s="1"/>
  <c r="U32" i="27"/>
  <c r="U41" i="27" s="1"/>
  <c r="T32" i="27"/>
  <c r="T41" i="27" s="1"/>
  <c r="S32" i="27"/>
  <c r="S41" i="27" s="1"/>
  <c r="R32" i="27"/>
  <c r="R41" i="27" s="1"/>
  <c r="Q32" i="27"/>
  <c r="Q41" i="27" s="1"/>
  <c r="P32" i="27"/>
  <c r="P41" i="27" s="1"/>
  <c r="O32" i="27"/>
  <c r="O41" i="27" s="1"/>
  <c r="N32" i="27"/>
  <c r="N41" i="27" s="1"/>
  <c r="M32" i="27"/>
  <c r="M41" i="27" s="1"/>
  <c r="L32" i="27"/>
  <c r="L41" i="27" s="1"/>
  <c r="K32" i="27"/>
  <c r="K41" i="27" s="1"/>
  <c r="J32" i="27"/>
  <c r="J41" i="27" s="1"/>
  <c r="I32" i="27"/>
  <c r="I41" i="27" s="1"/>
  <c r="H32" i="27"/>
  <c r="H41" i="27" s="1"/>
  <c r="G32" i="27"/>
  <c r="G41" i="27" s="1"/>
  <c r="F32" i="27"/>
  <c r="F41" i="27" s="1"/>
  <c r="E32" i="27"/>
  <c r="E41" i="27" s="1"/>
  <c r="D32" i="27"/>
  <c r="D41" i="27" s="1"/>
  <c r="AN21" i="27"/>
  <c r="AN20" i="27"/>
  <c r="AN19" i="27"/>
  <c r="AN17" i="27"/>
  <c r="AN16" i="27"/>
  <c r="AN18" i="27"/>
  <c r="AN15" i="27"/>
  <c r="AN14" i="27"/>
  <c r="AN13" i="27"/>
  <c r="AN12" i="27"/>
  <c r="AN11" i="27"/>
  <c r="AN10" i="27"/>
  <c r="G10" i="36" l="1"/>
  <c r="P17" i="35" s="1"/>
  <c r="F21" i="35"/>
  <c r="G23" i="22" s="1"/>
  <c r="F23" i="22" s="1"/>
  <c r="F22" i="35"/>
  <c r="G24" i="22" s="1"/>
  <c r="F24" i="22" s="1"/>
  <c r="W48" i="27"/>
  <c r="W49" i="27" s="1"/>
  <c r="G14" i="36"/>
  <c r="F10" i="35"/>
  <c r="G12" i="22" s="1"/>
  <c r="F12" i="22" s="1"/>
  <c r="F6" i="35"/>
  <c r="G8" i="22" s="1"/>
  <c r="F8" i="22" s="1"/>
  <c r="P20" i="30"/>
  <c r="I35" i="30"/>
  <c r="L5" i="30"/>
  <c r="N5" i="30" s="1"/>
  <c r="P5" i="30" s="1"/>
  <c r="S48" i="27"/>
  <c r="S49" i="27" s="1"/>
  <c r="G48" i="27"/>
  <c r="G49" i="27" s="1"/>
  <c r="K48" i="27"/>
  <c r="K49" i="27" s="1"/>
  <c r="O48" i="27"/>
  <c r="O49" i="27" s="1"/>
  <c r="AE48" i="27"/>
  <c r="AE49" i="27" s="1"/>
  <c r="AI48" i="27"/>
  <c r="AI49" i="27" s="1"/>
  <c r="AM48" i="27"/>
  <c r="AM49" i="27" s="1"/>
  <c r="N48" i="27"/>
  <c r="N49" i="27" s="1"/>
  <c r="V48" i="27"/>
  <c r="V49" i="27" s="1"/>
  <c r="AD48" i="27"/>
  <c r="AD49" i="27" s="1"/>
  <c r="AH48" i="27"/>
  <c r="AH49" i="27" s="1"/>
  <c r="E48" i="27"/>
  <c r="E49" i="27" s="1"/>
  <c r="M48" i="27"/>
  <c r="M49" i="27" s="1"/>
  <c r="U48" i="27"/>
  <c r="U49" i="27" s="1"/>
  <c r="Y48" i="27"/>
  <c r="Y49" i="27" s="1"/>
  <c r="AG48" i="27"/>
  <c r="AG49" i="27" s="1"/>
  <c r="AK48" i="27"/>
  <c r="AK49" i="27" s="1"/>
  <c r="F48" i="27"/>
  <c r="F49" i="27" s="1"/>
  <c r="J48" i="27"/>
  <c r="J49" i="27" s="1"/>
  <c r="R48" i="27"/>
  <c r="R49" i="27" s="1"/>
  <c r="Z48" i="27"/>
  <c r="Z49" i="27" s="1"/>
  <c r="AL48" i="27"/>
  <c r="AL49" i="27" s="1"/>
  <c r="I48" i="27"/>
  <c r="I49" i="27" s="1"/>
  <c r="Q48" i="27"/>
  <c r="Q49" i="27" s="1"/>
  <c r="AC48" i="27"/>
  <c r="AC49" i="27" s="1"/>
  <c r="T48" i="27"/>
  <c r="T49" i="27" s="1"/>
  <c r="AF48" i="27"/>
  <c r="AF49" i="27" s="1"/>
  <c r="AA48" i="27"/>
  <c r="AA49" i="27" s="1"/>
  <c r="X48" i="27"/>
  <c r="X49" i="27" s="1"/>
  <c r="P48" i="27"/>
  <c r="P49" i="27" s="1"/>
  <c r="H48" i="27"/>
  <c r="H49" i="27" s="1"/>
  <c r="L48" i="27"/>
  <c r="L49" i="27" s="1"/>
  <c r="AJ48" i="27"/>
  <c r="AJ49" i="27" s="1"/>
  <c r="AB48" i="27"/>
  <c r="AB49" i="27" s="1"/>
  <c r="D48" i="27"/>
  <c r="D49" i="27" s="1"/>
  <c r="AN47" i="27"/>
  <c r="I37" i="22" s="1"/>
  <c r="K33" i="27"/>
  <c r="H33" i="27"/>
  <c r="G23" i="36"/>
  <c r="P20" i="35" s="1"/>
  <c r="R11" i="35"/>
  <c r="N15" i="36"/>
  <c r="P31" i="35" s="1"/>
  <c r="V33" i="36"/>
  <c r="F11" i="35" s="1"/>
  <c r="G13" i="22" s="1"/>
  <c r="F13" i="22" s="1"/>
  <c r="N31" i="36"/>
  <c r="P36" i="35" s="1"/>
  <c r="N19" i="36"/>
  <c r="P33" i="35" s="1"/>
  <c r="N23" i="36"/>
  <c r="P34" i="35" s="1"/>
  <c r="N10" i="36"/>
  <c r="P30" i="35" s="1"/>
  <c r="P18" i="35"/>
  <c r="G19" i="36"/>
  <c r="P19" i="35" s="1"/>
  <c r="G27" i="36"/>
  <c r="G52" i="36"/>
  <c r="P26" i="35" s="1"/>
  <c r="G56" i="36"/>
  <c r="P27" i="35" s="1"/>
  <c r="G48" i="36"/>
  <c r="P25" i="35" s="1"/>
  <c r="G39" i="36"/>
  <c r="P24" i="35" s="1"/>
  <c r="L17" i="30"/>
  <c r="N15" i="30"/>
  <c r="P15" i="30" s="1"/>
  <c r="I30" i="30"/>
  <c r="G36" i="30"/>
  <c r="I12" i="30"/>
  <c r="P29" i="30"/>
  <c r="N7" i="30"/>
  <c r="P7" i="30" s="1"/>
  <c r="N6" i="30"/>
  <c r="P6" i="30" s="1"/>
  <c r="P23" i="30"/>
  <c r="P24" i="30"/>
  <c r="N19" i="30"/>
  <c r="P19" i="30" s="1"/>
  <c r="L13" i="30"/>
  <c r="AN32" i="27"/>
  <c r="T33" i="27"/>
  <c r="T42" i="27" s="1"/>
  <c r="AF33" i="27"/>
  <c r="AF42" i="27" s="1"/>
  <c r="W33" i="27"/>
  <c r="W42" i="27" s="1"/>
  <c r="AI33" i="27"/>
  <c r="AI42" i="27" s="1"/>
  <c r="AL33" i="27"/>
  <c r="AL42" i="27" s="1"/>
  <c r="AN33" i="27"/>
  <c r="E33" i="27"/>
  <c r="E42" i="27" s="1"/>
  <c r="Q33" i="27"/>
  <c r="Q42" i="27" s="1"/>
  <c r="AC33" i="27"/>
  <c r="AC42" i="27" s="1"/>
  <c r="N33" i="27"/>
  <c r="N42" i="27" s="1"/>
  <c r="Z33" i="27"/>
  <c r="Z42" i="27" s="1"/>
  <c r="P28" i="35" l="1"/>
  <c r="F8" i="35" s="1"/>
  <c r="G10" i="22" s="1"/>
  <c r="F10" i="22" s="1"/>
  <c r="P22" i="35"/>
  <c r="P32" i="35"/>
  <c r="P37" i="35" s="1"/>
  <c r="AN49" i="27"/>
  <c r="G33" i="22" s="1"/>
  <c r="F33" i="22" s="1"/>
  <c r="F4" i="35"/>
  <c r="F23" i="35" s="1"/>
  <c r="P12" i="30"/>
  <c r="F15" i="35" s="1"/>
  <c r="G17" i="22" s="1"/>
  <c r="F17" i="22" s="1"/>
  <c r="N17" i="30"/>
  <c r="P17" i="30" s="1"/>
  <c r="F26" i="35"/>
  <c r="L12" i="30"/>
  <c r="F13" i="35" s="1"/>
  <c r="G15" i="22" s="1"/>
  <c r="F15" i="22" s="1"/>
  <c r="AN48" i="27"/>
  <c r="K42" i="27"/>
  <c r="H42" i="27"/>
  <c r="AN41" i="27"/>
  <c r="F7" i="35"/>
  <c r="G9" i="22" s="1"/>
  <c r="F9" i="22" s="1"/>
  <c r="Q11" i="35"/>
  <c r="I36" i="30"/>
  <c r="P22" i="30"/>
  <c r="N18" i="30"/>
  <c r="P18" i="30" s="1"/>
  <c r="L30" i="30"/>
  <c r="F14" i="35" s="1"/>
  <c r="G16" i="22" s="1"/>
  <c r="F16" i="22" s="1"/>
  <c r="N13" i="30"/>
  <c r="P13" i="30" s="1"/>
  <c r="L35" i="30"/>
  <c r="P31" i="30"/>
  <c r="P35" i="30" s="1"/>
  <c r="F17" i="35" s="1"/>
  <c r="G19" i="22" s="1"/>
  <c r="F19" i="22" s="1"/>
  <c r="N14" i="30"/>
  <c r="P14" i="30" s="1"/>
  <c r="P30" i="30" l="1"/>
  <c r="F9" i="35"/>
  <c r="G11" i="22" s="1"/>
  <c r="F11" i="22" s="1"/>
  <c r="G5" i="22"/>
  <c r="F5" i="22" s="1"/>
  <c r="G25" i="22"/>
  <c r="F25" i="22" s="1"/>
  <c r="L37" i="22"/>
  <c r="G28" i="22"/>
  <c r="F28" i="22" s="1"/>
  <c r="F16" i="35"/>
  <c r="G18" i="22" s="1"/>
  <c r="F18" i="22" s="1"/>
  <c r="F28" i="35"/>
  <c r="G30" i="22" s="1"/>
  <c r="F30" i="22" s="1"/>
  <c r="L36" i="30"/>
  <c r="AN42" i="27"/>
  <c r="G37" i="22" l="1"/>
  <c r="F37" i="22" s="1"/>
  <c r="F29" i="35"/>
  <c r="G31" i="22" s="1"/>
  <c r="F31" i="22" s="1"/>
  <c r="F32" i="22" s="1"/>
  <c r="P36" i="30"/>
  <c r="G7" i="22"/>
  <c r="F30" i="35" l="1"/>
  <c r="F19" i="35"/>
  <c r="G21" i="22" s="1"/>
  <c r="F21" i="22" s="1"/>
  <c r="F22" i="22" s="1"/>
  <c r="F34" i="22" s="1"/>
  <c r="F7" i="22"/>
  <c r="F35" i="22" l="1"/>
  <c r="F38" i="22" s="1"/>
  <c r="F20" i="35"/>
  <c r="G22" i="22"/>
  <c r="F36" i="22" l="1"/>
  <c r="G32" i="22"/>
  <c r="G34" i="22" s="1"/>
  <c r="G35" i="22" s="1"/>
  <c r="G36" i="22" l="1"/>
  <c r="G38" i="22"/>
</calcChain>
</file>

<file path=xl/sharedStrings.xml><?xml version="1.0" encoding="utf-8"?>
<sst xmlns="http://schemas.openxmlformats.org/spreadsheetml/2006/main" count="738" uniqueCount="495">
  <si>
    <t>固定資産税</t>
    <rPh sb="0" eb="2">
      <t>コテイ</t>
    </rPh>
    <rPh sb="2" eb="5">
      <t>シサンゼイ</t>
    </rPh>
    <phoneticPr fontId="6"/>
  </si>
  <si>
    <t>出荷資材費</t>
    <rPh sb="0" eb="2">
      <t>シュッカ</t>
    </rPh>
    <rPh sb="2" eb="5">
      <t>シザイヒ</t>
    </rPh>
    <phoneticPr fontId="4"/>
  </si>
  <si>
    <t>運賃</t>
    <rPh sb="0" eb="2">
      <t>ウンチン</t>
    </rPh>
    <phoneticPr fontId="4"/>
  </si>
  <si>
    <t>内容</t>
    <rPh sb="0" eb="2">
      <t>ナイヨウ</t>
    </rPh>
    <phoneticPr fontId="6"/>
  </si>
  <si>
    <t>小農具費</t>
    <rPh sb="0" eb="1">
      <t>ショウ</t>
    </rPh>
    <rPh sb="1" eb="3">
      <t>ノウグ</t>
    </rPh>
    <rPh sb="3" eb="4">
      <t>ヒ</t>
    </rPh>
    <phoneticPr fontId="4"/>
  </si>
  <si>
    <t>賃料料金</t>
    <rPh sb="0" eb="2">
      <t>チンリョウ</t>
    </rPh>
    <rPh sb="2" eb="4">
      <t>リョウキン</t>
    </rPh>
    <phoneticPr fontId="4"/>
  </si>
  <si>
    <t>販売手数料</t>
    <rPh sb="0" eb="2">
      <t>ハンバイ</t>
    </rPh>
    <rPh sb="2" eb="5">
      <t>テスウリョウ</t>
    </rPh>
    <phoneticPr fontId="4"/>
  </si>
  <si>
    <t>（単位）</t>
    <rPh sb="1" eb="3">
      <t>タンイ</t>
    </rPh>
    <phoneticPr fontId="4"/>
  </si>
  <si>
    <t>品   種</t>
  </si>
  <si>
    <t>栽培方法</t>
  </si>
  <si>
    <t>栽培のﾎﾟｲﾝﾄ</t>
  </si>
  <si>
    <t>土地条件，利用</t>
  </si>
  <si>
    <t>労働力利用</t>
  </si>
  <si>
    <t>機械･施設装備</t>
  </si>
  <si>
    <t>販売方法</t>
  </si>
  <si>
    <t>技   　術　   的　　条   　件</t>
  </si>
  <si>
    <t>経　営　的　条　件</t>
  </si>
  <si>
    <t>項　　　　目　</t>
  </si>
  <si>
    <t>金　　額</t>
  </si>
  <si>
    <t>算　　出　　基　　礎</t>
  </si>
  <si>
    <t>粗収益</t>
  </si>
  <si>
    <t>単価</t>
  </si>
  <si>
    <t>合計</t>
    <rPh sb="0" eb="2">
      <t>ゴウケイ</t>
    </rPh>
    <phoneticPr fontId="4"/>
  </si>
  <si>
    <t>数　　量</t>
  </si>
  <si>
    <t>金　額</t>
  </si>
  <si>
    <t>備　考</t>
  </si>
  <si>
    <t>　計</t>
  </si>
  <si>
    <t>殺菌剤</t>
    <rPh sb="0" eb="3">
      <t>サッキンザイ</t>
    </rPh>
    <phoneticPr fontId="4"/>
  </si>
  <si>
    <t>殺虫剤</t>
    <rPh sb="0" eb="2">
      <t>サッチュウ</t>
    </rPh>
    <rPh sb="2" eb="3">
      <t>ザイ</t>
    </rPh>
    <phoneticPr fontId="4"/>
  </si>
  <si>
    <t>除草剤</t>
    <rPh sb="0" eb="3">
      <t>ジョソウザイ</t>
    </rPh>
    <phoneticPr fontId="4"/>
  </si>
  <si>
    <t>計</t>
  </si>
  <si>
    <t>上</t>
  </si>
  <si>
    <t>中</t>
  </si>
  <si>
    <t>下</t>
  </si>
  <si>
    <t>種　　　類</t>
  </si>
  <si>
    <t>規　模</t>
  </si>
  <si>
    <t>新調価格</t>
  </si>
  <si>
    <t>負担価格</t>
  </si>
  <si>
    <t>残存価格</t>
  </si>
  <si>
    <t>耐用年数</t>
  </si>
  <si>
    <t>年償却額</t>
  </si>
  <si>
    <t>小　　計</t>
  </si>
  <si>
    <t>　　小　　計</t>
  </si>
  <si>
    <t>トラクター</t>
  </si>
  <si>
    <t>パイプハウス</t>
  </si>
  <si>
    <t>台</t>
  </si>
  <si>
    <t>売上高</t>
    <rPh sb="0" eb="2">
      <t>ウリアゲ</t>
    </rPh>
    <rPh sb="2" eb="3">
      <t>ダカ</t>
    </rPh>
    <phoneticPr fontId="4"/>
  </si>
  <si>
    <t>種苗費</t>
    <rPh sb="0" eb="2">
      <t>シュビョウ</t>
    </rPh>
    <rPh sb="2" eb="3">
      <t>ヒ</t>
    </rPh>
    <phoneticPr fontId="4"/>
  </si>
  <si>
    <t>肥料費</t>
    <rPh sb="0" eb="3">
      <t>ヒリョウヒ</t>
    </rPh>
    <phoneticPr fontId="4"/>
  </si>
  <si>
    <t>農薬費</t>
    <rPh sb="0" eb="2">
      <t>ノウヤク</t>
    </rPh>
    <rPh sb="2" eb="3">
      <t>ヒ</t>
    </rPh>
    <phoneticPr fontId="4"/>
  </si>
  <si>
    <t>諸材料費</t>
    <rPh sb="0" eb="1">
      <t>ショ</t>
    </rPh>
    <rPh sb="1" eb="4">
      <t>ザイリョウヒ</t>
    </rPh>
    <phoneticPr fontId="4"/>
  </si>
  <si>
    <t>修繕費</t>
    <rPh sb="0" eb="2">
      <t>シュウゼン</t>
    </rPh>
    <rPh sb="2" eb="3">
      <t>ヒ</t>
    </rPh>
    <phoneticPr fontId="4"/>
  </si>
  <si>
    <t>大動植物</t>
    <rPh sb="0" eb="1">
      <t>ダイ</t>
    </rPh>
    <rPh sb="1" eb="2">
      <t>ドウ</t>
    </rPh>
    <rPh sb="2" eb="4">
      <t>ショクブツ</t>
    </rPh>
    <phoneticPr fontId="4"/>
  </si>
  <si>
    <t>支払地代</t>
    <rPh sb="0" eb="2">
      <t>シハラ</t>
    </rPh>
    <rPh sb="2" eb="4">
      <t>チダイ</t>
    </rPh>
    <phoneticPr fontId="4"/>
  </si>
  <si>
    <t>販売費</t>
    <rPh sb="0" eb="3">
      <t>ハンバイヒ</t>
    </rPh>
    <phoneticPr fontId="4"/>
  </si>
  <si>
    <t>租税公課</t>
    <rPh sb="0" eb="2">
      <t>ソゼイ</t>
    </rPh>
    <rPh sb="2" eb="4">
      <t>コウカ</t>
    </rPh>
    <phoneticPr fontId="4"/>
  </si>
  <si>
    <t>経営類型</t>
    <rPh sb="0" eb="2">
      <t>ケイエイ</t>
    </rPh>
    <rPh sb="2" eb="4">
      <t>ルイケイ</t>
    </rPh>
    <phoneticPr fontId="4"/>
  </si>
  <si>
    <t>作型</t>
    <rPh sb="0" eb="2">
      <t>サクガタ</t>
    </rPh>
    <phoneticPr fontId="4"/>
  </si>
  <si>
    <t>対象地域</t>
    <rPh sb="0" eb="2">
      <t>タイショウ</t>
    </rPh>
    <rPh sb="2" eb="4">
      <t>チイキ</t>
    </rPh>
    <phoneticPr fontId="4"/>
  </si>
  <si>
    <t>作　   物　   別　   作  　付   　規　   模</t>
    <phoneticPr fontId="4"/>
  </si>
  <si>
    <t>経　営　耕　地　面　積</t>
    <phoneticPr fontId="4"/>
  </si>
  <si>
    <t>対 象 作 目</t>
    <phoneticPr fontId="4"/>
  </si>
  <si>
    <t>面    積</t>
    <phoneticPr fontId="4"/>
  </si>
  <si>
    <t>そ の 他 の 作 物</t>
    <phoneticPr fontId="4"/>
  </si>
  <si>
    <t>面   積</t>
    <phoneticPr fontId="4"/>
  </si>
  <si>
    <t>田</t>
    <phoneticPr fontId="4"/>
  </si>
  <si>
    <t>畑</t>
    <phoneticPr fontId="4"/>
  </si>
  <si>
    <t>樹園地</t>
    <phoneticPr fontId="4"/>
  </si>
  <si>
    <t>草  地</t>
    <phoneticPr fontId="4"/>
  </si>
  <si>
    <t>（うち施設）</t>
    <phoneticPr fontId="4"/>
  </si>
  <si>
    <t>凡例</t>
    <phoneticPr fontId="4"/>
  </si>
  <si>
    <t>対象</t>
    <phoneticPr fontId="4"/>
  </si>
  <si>
    <t>区分</t>
    <rPh sb="0" eb="2">
      <t>クブン</t>
    </rPh>
    <phoneticPr fontId="4"/>
  </si>
  <si>
    <t>作業受託収入</t>
    <rPh sb="0" eb="2">
      <t>サギョウ</t>
    </rPh>
    <rPh sb="2" eb="4">
      <t>ジュタク</t>
    </rPh>
    <rPh sb="4" eb="6">
      <t>シュウニュウ</t>
    </rPh>
    <phoneticPr fontId="4"/>
  </si>
  <si>
    <t>動力光熱費</t>
    <rPh sb="0" eb="2">
      <t>ドウリョク</t>
    </rPh>
    <rPh sb="2" eb="5">
      <t>コウネツヒ</t>
    </rPh>
    <phoneticPr fontId="4"/>
  </si>
  <si>
    <t>減価
償却費</t>
    <rPh sb="0" eb="2">
      <t>ゲンカ</t>
    </rPh>
    <rPh sb="3" eb="5">
      <t>ショウキャク</t>
    </rPh>
    <rPh sb="5" eb="6">
      <t>ヒ</t>
    </rPh>
    <phoneticPr fontId="4"/>
  </si>
  <si>
    <t>事務通信費</t>
    <rPh sb="0" eb="2">
      <t>ジム</t>
    </rPh>
    <rPh sb="2" eb="5">
      <t>ツウシンヒ</t>
    </rPh>
    <phoneticPr fontId="4"/>
  </si>
  <si>
    <t>土地改良費・水利費</t>
    <rPh sb="0" eb="2">
      <t>トチ</t>
    </rPh>
    <rPh sb="2" eb="5">
      <t>カイリョウヒ</t>
    </rPh>
    <rPh sb="6" eb="8">
      <t>スイリ</t>
    </rPh>
    <rPh sb="8" eb="9">
      <t>ヒ</t>
    </rPh>
    <phoneticPr fontId="4"/>
  </si>
  <si>
    <t>負担根拠</t>
    <rPh sb="0" eb="2">
      <t>フタン</t>
    </rPh>
    <rPh sb="2" eb="4">
      <t>コンキョ</t>
    </rPh>
    <phoneticPr fontId="4"/>
  </si>
  <si>
    <t>（数値）</t>
    <rPh sb="1" eb="3">
      <t>スウチ</t>
    </rPh>
    <phoneticPr fontId="4"/>
  </si>
  <si>
    <t>台</t>
    <rPh sb="0" eb="1">
      <t>ダイ</t>
    </rPh>
    <phoneticPr fontId="4"/>
  </si>
  <si>
    <t>㎡</t>
    <phoneticPr fontId="4"/>
  </si>
  <si>
    <t>４　経営収支</t>
    <rPh sb="2" eb="4">
      <t>ケイエイ</t>
    </rPh>
    <rPh sb="4" eb="6">
      <t>シュウシ</t>
    </rPh>
    <phoneticPr fontId="4"/>
  </si>
  <si>
    <t>栽培様式</t>
    <rPh sb="0" eb="2">
      <t>サイバイ</t>
    </rPh>
    <rPh sb="2" eb="4">
      <t>ヨウシキ</t>
    </rPh>
    <phoneticPr fontId="4"/>
  </si>
  <si>
    <t>技術内容</t>
    <rPh sb="0" eb="2">
      <t>ギジュツ</t>
    </rPh>
    <rPh sb="2" eb="4">
      <t>ナイヨウ</t>
    </rPh>
    <phoneticPr fontId="4"/>
  </si>
  <si>
    <t>作業時期</t>
    <rPh sb="0" eb="2">
      <t>サギョウ</t>
    </rPh>
    <rPh sb="2" eb="4">
      <t>ジキ</t>
    </rPh>
    <phoneticPr fontId="4"/>
  </si>
  <si>
    <t>使用資材
（10a当たり）</t>
    <rPh sb="0" eb="2">
      <t>シヨウ</t>
    </rPh>
    <rPh sb="2" eb="4">
      <t>シザイ</t>
    </rPh>
    <rPh sb="9" eb="10">
      <t>ア</t>
    </rPh>
    <phoneticPr fontId="4"/>
  </si>
  <si>
    <t>技術上の
留意事項</t>
    <rPh sb="0" eb="2">
      <t>ギジュツ</t>
    </rPh>
    <rPh sb="2" eb="3">
      <t>ジョウ</t>
    </rPh>
    <rPh sb="5" eb="7">
      <t>リュウイ</t>
    </rPh>
    <rPh sb="7" eb="9">
      <t>ジコウ</t>
    </rPh>
    <phoneticPr fontId="4"/>
  </si>
  <si>
    <t>機械時間（10 a当たり）</t>
    <rPh sb="0" eb="2">
      <t>キカイ</t>
    </rPh>
    <rPh sb="2" eb="4">
      <t>ジカン</t>
    </rPh>
    <phoneticPr fontId="4"/>
  </si>
  <si>
    <t>人力時間（10 a当たり）</t>
    <rPh sb="0" eb="2">
      <t>ジンリキ</t>
    </rPh>
    <rPh sb="2" eb="4">
      <t>ジカン</t>
    </rPh>
    <phoneticPr fontId="4"/>
  </si>
  <si>
    <t>組作業人員(人）</t>
    <rPh sb="0" eb="1">
      <t>クミ</t>
    </rPh>
    <rPh sb="1" eb="3">
      <t>サギョウ</t>
    </rPh>
    <rPh sb="3" eb="5">
      <t>ジンイン</t>
    </rPh>
    <phoneticPr fontId="4"/>
  </si>
  <si>
    <t>使用施設・機械</t>
    <rPh sb="0" eb="2">
      <t>シヨウ</t>
    </rPh>
    <rPh sb="2" eb="4">
      <t>シセツ</t>
    </rPh>
    <rPh sb="5" eb="7">
      <t>キカイ</t>
    </rPh>
    <phoneticPr fontId="4"/>
  </si>
  <si>
    <t>作業・項目</t>
    <rPh sb="0" eb="2">
      <t>サギョウ</t>
    </rPh>
    <rPh sb="3" eb="5">
      <t>コウモク</t>
    </rPh>
    <phoneticPr fontId="4"/>
  </si>
  <si>
    <t>土地利用体系</t>
    <rPh sb="0" eb="2">
      <t>トチ</t>
    </rPh>
    <rPh sb="2" eb="4">
      <t>リヨウ</t>
    </rPh>
    <rPh sb="4" eb="6">
      <t>タイケイ</t>
    </rPh>
    <phoneticPr fontId="4"/>
  </si>
  <si>
    <t>面　積</t>
    <phoneticPr fontId="3"/>
  </si>
  <si>
    <t>１　対象経営の概要</t>
    <phoneticPr fontId="3"/>
  </si>
  <si>
    <t>保有労働力</t>
    <phoneticPr fontId="4"/>
  </si>
  <si>
    <t>作     　目</t>
    <phoneticPr fontId="3"/>
  </si>
  <si>
    <t>２　前提条件</t>
    <phoneticPr fontId="4"/>
  </si>
  <si>
    <t>共済掛金　等</t>
    <rPh sb="0" eb="2">
      <t>キョウサイ</t>
    </rPh>
    <rPh sb="2" eb="4">
      <t>カケキン</t>
    </rPh>
    <rPh sb="5" eb="6">
      <t>ナド</t>
    </rPh>
    <phoneticPr fontId="4"/>
  </si>
  <si>
    <t>作　業　別</t>
    <phoneticPr fontId="4"/>
  </si>
  <si>
    <t>作　　　型</t>
    <phoneticPr fontId="4"/>
  </si>
  <si>
    <t>旬　別　計</t>
    <phoneticPr fontId="4"/>
  </si>
  <si>
    <t>月　  　計</t>
    <phoneticPr fontId="4"/>
  </si>
  <si>
    <t>形式・構造　等</t>
    <rPh sb="6" eb="7">
      <t>ナド</t>
    </rPh>
    <phoneticPr fontId="4"/>
  </si>
  <si>
    <t>取得価格</t>
    <rPh sb="0" eb="2">
      <t>シュトク</t>
    </rPh>
    <rPh sb="2" eb="4">
      <t>カカク</t>
    </rPh>
    <phoneticPr fontId="4"/>
  </si>
  <si>
    <t>補助率</t>
    <rPh sb="0" eb="3">
      <t>ホジョリツ</t>
    </rPh>
    <phoneticPr fontId="4"/>
  </si>
  <si>
    <t>残存割合</t>
    <rPh sb="0" eb="2">
      <t>ザンゾン</t>
    </rPh>
    <rPh sb="2" eb="4">
      <t>ワリアイ</t>
    </rPh>
    <phoneticPr fontId="4"/>
  </si>
  <si>
    <t>大動植物</t>
    <rPh sb="0" eb="1">
      <t>ダイ</t>
    </rPh>
    <rPh sb="1" eb="4">
      <t>ドウショクブツ</t>
    </rPh>
    <phoneticPr fontId="4"/>
  </si>
  <si>
    <t>③=①×（100-②）（円）</t>
    <rPh sb="12" eb="13">
      <t>エン</t>
    </rPh>
    <phoneticPr fontId="4"/>
  </si>
  <si>
    <t>展着剤・調整剤　等</t>
    <rPh sb="0" eb="3">
      <t>テンチャクザイ</t>
    </rPh>
    <rPh sb="4" eb="7">
      <t>チョウセイザイ</t>
    </rPh>
    <rPh sb="8" eb="9">
      <t>ナド</t>
    </rPh>
    <phoneticPr fontId="4"/>
  </si>
  <si>
    <t>農薬名</t>
  </si>
  <si>
    <t>使用量</t>
    <rPh sb="2" eb="3">
      <t>リョウ</t>
    </rPh>
    <phoneticPr fontId="4"/>
  </si>
  <si>
    <t>単位</t>
  </si>
  <si>
    <t>金額</t>
  </si>
  <si>
    <t xml:space="preserve"> 燃料消費量</t>
  </si>
  <si>
    <t>利用時間</t>
  </si>
  <si>
    <t>　小　計</t>
  </si>
  <si>
    <t>小　計</t>
  </si>
  <si>
    <t>本</t>
    <rPh sb="0" eb="1">
      <t>ホン</t>
    </rPh>
    <phoneticPr fontId="4"/>
  </si>
  <si>
    <t>本</t>
  </si>
  <si>
    <t>小計</t>
  </si>
  <si>
    <t>軽油</t>
    <phoneticPr fontId="4"/>
  </si>
  <si>
    <t>ガソリン</t>
    <phoneticPr fontId="4"/>
  </si>
  <si>
    <t>燃料費の</t>
    <phoneticPr fontId="4"/>
  </si>
  <si>
    <t>潤滑油</t>
    <phoneticPr fontId="4"/>
  </si>
  <si>
    <t>混合</t>
    <phoneticPr fontId="4"/>
  </si>
  <si>
    <t>灯油</t>
    <phoneticPr fontId="4"/>
  </si>
  <si>
    <t>電気</t>
    <phoneticPr fontId="4"/>
  </si>
  <si>
    <t>（ア）種苗名</t>
    <rPh sb="3" eb="5">
      <t>シュビョウ</t>
    </rPh>
    <rPh sb="5" eb="6">
      <t>メイ</t>
    </rPh>
    <phoneticPr fontId="4"/>
  </si>
  <si>
    <t>（イ）肥料名</t>
    <phoneticPr fontId="4"/>
  </si>
  <si>
    <t>（ウ）農薬名</t>
    <phoneticPr fontId="4"/>
  </si>
  <si>
    <t>（エ）燃料名</t>
    <phoneticPr fontId="4"/>
  </si>
  <si>
    <t>生産雑費</t>
    <rPh sb="0" eb="2">
      <t>セイサン</t>
    </rPh>
    <rPh sb="2" eb="4">
      <t>ザッピ</t>
    </rPh>
    <phoneticPr fontId="4"/>
  </si>
  <si>
    <t>土づくり資材</t>
    <rPh sb="0" eb="1">
      <t>ツチ</t>
    </rPh>
    <rPh sb="4" eb="6">
      <t>シザイ</t>
    </rPh>
    <phoneticPr fontId="4"/>
  </si>
  <si>
    <t>化成肥料</t>
    <rPh sb="0" eb="2">
      <t>カセイ</t>
    </rPh>
    <rPh sb="2" eb="4">
      <t>ヒリョウ</t>
    </rPh>
    <phoneticPr fontId="4"/>
  </si>
  <si>
    <t>有機物資材</t>
    <rPh sb="0" eb="3">
      <t>ユウキブツ</t>
    </rPh>
    <rPh sb="3" eb="5">
      <t>シザイ</t>
    </rPh>
    <phoneticPr fontId="4"/>
  </si>
  <si>
    <t>液肥</t>
    <rPh sb="0" eb="2">
      <t>エキヒ</t>
    </rPh>
    <phoneticPr fontId="4"/>
  </si>
  <si>
    <t>その他</t>
    <rPh sb="2" eb="3">
      <t>タ</t>
    </rPh>
    <phoneticPr fontId="4"/>
  </si>
  <si>
    <t>殺虫剤</t>
    <rPh sb="1" eb="2">
      <t>ムシ</t>
    </rPh>
    <rPh sb="2" eb="3">
      <t>ザイ</t>
    </rPh>
    <phoneticPr fontId="4"/>
  </si>
  <si>
    <t>t</t>
    <phoneticPr fontId="4"/>
  </si>
  <si>
    <t>展着剤等</t>
    <rPh sb="0" eb="3">
      <t>テンチャクザイ</t>
    </rPh>
    <rPh sb="3" eb="4">
      <t>トウ</t>
    </rPh>
    <phoneticPr fontId="4"/>
  </si>
  <si>
    <t>肥料名</t>
    <rPh sb="0" eb="2">
      <t>ヒリョウ</t>
    </rPh>
    <rPh sb="2" eb="3">
      <t>メイ</t>
    </rPh>
    <phoneticPr fontId="4"/>
  </si>
  <si>
    <t>電気</t>
    <rPh sb="0" eb="2">
      <t>デンキ</t>
    </rPh>
    <phoneticPr fontId="4"/>
  </si>
  <si>
    <t>軽油</t>
    <rPh sb="0" eb="2">
      <t>ケイユ</t>
    </rPh>
    <phoneticPr fontId="4"/>
  </si>
  <si>
    <t>作業名（使用機械）</t>
    <rPh sb="0" eb="2">
      <t>サギョウ</t>
    </rPh>
    <rPh sb="2" eb="3">
      <t>メイ</t>
    </rPh>
    <rPh sb="4" eb="6">
      <t>シヨウ</t>
    </rPh>
    <rPh sb="6" eb="8">
      <t>キカイ</t>
    </rPh>
    <phoneticPr fontId="4"/>
  </si>
  <si>
    <t>混合</t>
    <rPh sb="0" eb="2">
      <t>コンゴウ</t>
    </rPh>
    <phoneticPr fontId="4"/>
  </si>
  <si>
    <t>灯油</t>
    <rPh sb="0" eb="2">
      <t>トウユ</t>
    </rPh>
    <phoneticPr fontId="4"/>
  </si>
  <si>
    <t>資材名</t>
    <rPh sb="0" eb="2">
      <t>シザイ</t>
    </rPh>
    <rPh sb="2" eb="3">
      <t>メイ</t>
    </rPh>
    <phoneticPr fontId="4"/>
  </si>
  <si>
    <t>使用量</t>
    <rPh sb="0" eb="3">
      <t>シヨウリョウ</t>
    </rPh>
    <phoneticPr fontId="4"/>
  </si>
  <si>
    <t>単位</t>
    <rPh sb="0" eb="2">
      <t>タンイ</t>
    </rPh>
    <phoneticPr fontId="4"/>
  </si>
  <si>
    <t>単価</t>
    <phoneticPr fontId="4"/>
  </si>
  <si>
    <t>使用期間（年）</t>
    <rPh sb="0" eb="2">
      <t>シヨウ</t>
    </rPh>
    <rPh sb="2" eb="4">
      <t>キカン</t>
    </rPh>
    <rPh sb="5" eb="6">
      <t>ネン</t>
    </rPh>
    <phoneticPr fontId="4"/>
  </si>
  <si>
    <t>金額（1年あたり）</t>
    <rPh sb="4" eb="5">
      <t>ネン</t>
    </rPh>
    <phoneticPr fontId="4"/>
  </si>
  <si>
    <t>農具名</t>
    <rPh sb="0" eb="2">
      <t>ノウグ</t>
    </rPh>
    <rPh sb="2" eb="3">
      <t>メイ</t>
    </rPh>
    <phoneticPr fontId="4"/>
  </si>
  <si>
    <t>建物・施設</t>
    <rPh sb="0" eb="2">
      <t>タテモノ</t>
    </rPh>
    <rPh sb="3" eb="5">
      <t>シセツ</t>
    </rPh>
    <phoneticPr fontId="4"/>
  </si>
  <si>
    <t>機械・器具</t>
    <rPh sb="0" eb="2">
      <t>キカイ</t>
    </rPh>
    <rPh sb="3" eb="5">
      <t>キグ</t>
    </rPh>
    <phoneticPr fontId="4"/>
  </si>
  <si>
    <t>右表（ア）</t>
    <phoneticPr fontId="4"/>
  </si>
  <si>
    <t>負担価格の</t>
    <phoneticPr fontId="4"/>
  </si>
  <si>
    <t>販売費・
一般管理費</t>
    <rPh sb="0" eb="3">
      <t>ハンバイヒ</t>
    </rPh>
    <rPh sb="5" eb="7">
      <t>イッパン</t>
    </rPh>
    <rPh sb="7" eb="10">
      <t>カンリヒ</t>
    </rPh>
    <phoneticPr fontId="4"/>
  </si>
  <si>
    <t>※６　資本装備・償却費シート参照</t>
    <rPh sb="3" eb="5">
      <t>シホン</t>
    </rPh>
    <rPh sb="5" eb="7">
      <t>ソウビ</t>
    </rPh>
    <rPh sb="8" eb="10">
      <t>ショウキャク</t>
    </rPh>
    <rPh sb="10" eb="11">
      <t>ヒ</t>
    </rPh>
    <rPh sb="14" eb="16">
      <t>サンショウ</t>
    </rPh>
    <phoneticPr fontId="4"/>
  </si>
  <si>
    <t>売上高　計　①</t>
    <rPh sb="0" eb="2">
      <t>ウリアゲ</t>
    </rPh>
    <rPh sb="2" eb="3">
      <t>ダカ</t>
    </rPh>
    <rPh sb="4" eb="5">
      <t>ケイ</t>
    </rPh>
    <phoneticPr fontId="4"/>
  </si>
  <si>
    <t>売上原価　計　②</t>
    <rPh sb="0" eb="2">
      <t>ウリアゲ</t>
    </rPh>
    <rPh sb="2" eb="4">
      <t>ゲンカ</t>
    </rPh>
    <rPh sb="5" eb="6">
      <t>ケイ</t>
    </rPh>
    <phoneticPr fontId="4"/>
  </si>
  <si>
    <t>販売費・一般管理費　計</t>
    <rPh sb="0" eb="3">
      <t>ハンバイヒ</t>
    </rPh>
    <rPh sb="4" eb="6">
      <t>イッパン</t>
    </rPh>
    <rPh sb="6" eb="9">
      <t>カンリヒ</t>
    </rPh>
    <rPh sb="10" eb="11">
      <t>ケイ</t>
    </rPh>
    <phoneticPr fontId="4"/>
  </si>
  <si>
    <t>売上原価　計</t>
    <phoneticPr fontId="4"/>
  </si>
  <si>
    <t>販売収入</t>
    <rPh sb="0" eb="2">
      <t>ハンバイ</t>
    </rPh>
    <rPh sb="2" eb="4">
      <t>シュウニュウ</t>
    </rPh>
    <phoneticPr fontId="4"/>
  </si>
  <si>
    <t>（１）肥料費</t>
    <rPh sb="3" eb="5">
      <t>ヒリョウ</t>
    </rPh>
    <rPh sb="5" eb="6">
      <t>ヒ</t>
    </rPh>
    <phoneticPr fontId="4"/>
  </si>
  <si>
    <t>（３）動力光熱費</t>
    <rPh sb="3" eb="5">
      <t>ドウリョク</t>
    </rPh>
    <rPh sb="5" eb="8">
      <t>コウネツヒ</t>
    </rPh>
    <phoneticPr fontId="4"/>
  </si>
  <si>
    <t>農　　　　業　　　　経　　　　営　　　　費</t>
    <rPh sb="0" eb="1">
      <t>ノウ</t>
    </rPh>
    <rPh sb="5" eb="6">
      <t>ギョウ</t>
    </rPh>
    <rPh sb="10" eb="11">
      <t>ヘ</t>
    </rPh>
    <rPh sb="15" eb="16">
      <t>エイ</t>
    </rPh>
    <rPh sb="20" eb="21">
      <t>ヒ</t>
    </rPh>
    <phoneticPr fontId="4"/>
  </si>
  <si>
    <t>費　　　　用　　　　の　　　　算　　　　出</t>
    <rPh sb="0" eb="1">
      <t>ヒ</t>
    </rPh>
    <rPh sb="5" eb="6">
      <t>ヨウ</t>
    </rPh>
    <rPh sb="15" eb="16">
      <t>サン</t>
    </rPh>
    <rPh sb="20" eb="21">
      <t>デ</t>
    </rPh>
    <phoneticPr fontId="4"/>
  </si>
  <si>
    <t>粗　　　収　　　益　　　の　　　算　　　出</t>
    <phoneticPr fontId="4"/>
  </si>
  <si>
    <t>売上原価の</t>
    <rPh sb="0" eb="2">
      <t>ウリアゲ</t>
    </rPh>
    <rPh sb="2" eb="4">
      <t>ゲンカ</t>
    </rPh>
    <phoneticPr fontId="4"/>
  </si>
  <si>
    <t>区　分</t>
    <rPh sb="0" eb="1">
      <t>ク</t>
    </rPh>
    <rPh sb="2" eb="3">
      <t>ブン</t>
    </rPh>
    <phoneticPr fontId="6"/>
  </si>
  <si>
    <t>区分</t>
    <rPh sb="0" eb="1">
      <t>ク</t>
    </rPh>
    <rPh sb="1" eb="2">
      <t>ブン</t>
    </rPh>
    <phoneticPr fontId="6"/>
  </si>
  <si>
    <t>取得価格・評価額・負担額</t>
    <rPh sb="0" eb="2">
      <t>シュトク</t>
    </rPh>
    <rPh sb="2" eb="4">
      <t>カカク</t>
    </rPh>
    <rPh sb="5" eb="7">
      <t>ヒョウカ</t>
    </rPh>
    <rPh sb="7" eb="8">
      <t>ガク</t>
    </rPh>
    <rPh sb="9" eb="11">
      <t>フタン</t>
    </rPh>
    <rPh sb="11" eb="12">
      <t>ガク</t>
    </rPh>
    <phoneticPr fontId="6"/>
  </si>
  <si>
    <t>自動車重量税</t>
    <rPh sb="0" eb="3">
      <t>ジドウシャ</t>
    </rPh>
    <rPh sb="3" eb="6">
      <t>ジュウリョウゼイ</t>
    </rPh>
    <phoneticPr fontId="6"/>
  </si>
  <si>
    <t>自動車税</t>
    <rPh sb="0" eb="3">
      <t>ジドウシャ</t>
    </rPh>
    <rPh sb="3" eb="4">
      <t>ゼイ</t>
    </rPh>
    <phoneticPr fontId="6"/>
  </si>
  <si>
    <t>軽自動車税</t>
    <rPh sb="0" eb="1">
      <t>ケイ</t>
    </rPh>
    <rPh sb="1" eb="5">
      <t>ジドウシャゼイ</t>
    </rPh>
    <phoneticPr fontId="6"/>
  </si>
  <si>
    <t>合　　計</t>
    <rPh sb="0" eb="1">
      <t>ア</t>
    </rPh>
    <rPh sb="3" eb="4">
      <t>ケイ</t>
    </rPh>
    <phoneticPr fontId="4"/>
  </si>
  <si>
    <t>（７）共済掛金　等</t>
    <rPh sb="3" eb="5">
      <t>キョウサイ</t>
    </rPh>
    <rPh sb="5" eb="7">
      <t>カケキン</t>
    </rPh>
    <rPh sb="8" eb="9">
      <t>ナド</t>
    </rPh>
    <phoneticPr fontId="6"/>
  </si>
  <si>
    <t>内　容</t>
    <rPh sb="0" eb="1">
      <t>ウチ</t>
    </rPh>
    <rPh sb="2" eb="3">
      <t>カタチ</t>
    </rPh>
    <phoneticPr fontId="6"/>
  </si>
  <si>
    <t>共済掛金</t>
    <rPh sb="0" eb="2">
      <t>キョウサイ</t>
    </rPh>
    <rPh sb="2" eb="4">
      <t>カケキン</t>
    </rPh>
    <phoneticPr fontId="6"/>
  </si>
  <si>
    <t>負担率</t>
    <rPh sb="0" eb="2">
      <t>フタン</t>
    </rPh>
    <rPh sb="2" eb="3">
      <t>リツ</t>
    </rPh>
    <phoneticPr fontId="6"/>
  </si>
  <si>
    <t>評価額・負担額</t>
    <rPh sb="0" eb="3">
      <t>ヒョウカガク</t>
    </rPh>
    <rPh sb="4" eb="6">
      <t>フタン</t>
    </rPh>
    <rPh sb="6" eb="7">
      <t>ガク</t>
    </rPh>
    <phoneticPr fontId="6"/>
  </si>
  <si>
    <t>小計</t>
    <rPh sb="0" eb="2">
      <t>ショウケイ</t>
    </rPh>
    <phoneticPr fontId="6"/>
  </si>
  <si>
    <t>園芸施設共済</t>
    <rPh sb="0" eb="2">
      <t>エンゲイ</t>
    </rPh>
    <rPh sb="2" eb="4">
      <t>シセツ</t>
    </rPh>
    <rPh sb="4" eb="6">
      <t>キョウサイ</t>
    </rPh>
    <phoneticPr fontId="4"/>
  </si>
  <si>
    <t>（４）租税公課</t>
    <rPh sb="3" eb="5">
      <t>ソゼイ</t>
    </rPh>
    <rPh sb="5" eb="7">
      <t>コウカ</t>
    </rPh>
    <phoneticPr fontId="6"/>
  </si>
  <si>
    <t>（５）諸材料費（使用可能期間を想定して算出）</t>
    <rPh sb="3" eb="4">
      <t>ショ</t>
    </rPh>
    <rPh sb="4" eb="7">
      <t>ザイリョウヒ</t>
    </rPh>
    <rPh sb="8" eb="10">
      <t>シヨウ</t>
    </rPh>
    <rPh sb="10" eb="12">
      <t>カノウ</t>
    </rPh>
    <rPh sb="12" eb="14">
      <t>キカン</t>
    </rPh>
    <rPh sb="15" eb="17">
      <t>ソウテイ</t>
    </rPh>
    <rPh sb="19" eb="21">
      <t>サンシュツ</t>
    </rPh>
    <phoneticPr fontId="4"/>
  </si>
  <si>
    <t>（６）小農具費（使用可能期間を想定して算出）</t>
    <rPh sb="3" eb="6">
      <t>ショウノウグ</t>
    </rPh>
    <rPh sb="6" eb="7">
      <t>ヒ</t>
    </rPh>
    <phoneticPr fontId="4"/>
  </si>
  <si>
    <t>軽トラック</t>
    <rPh sb="0" eb="1">
      <t>ケイ</t>
    </rPh>
    <phoneticPr fontId="4"/>
  </si>
  <si>
    <t>保険料</t>
    <rPh sb="0" eb="3">
      <t>ホケンリョウ</t>
    </rPh>
    <phoneticPr fontId="4"/>
  </si>
  <si>
    <t>個</t>
    <phoneticPr fontId="4"/>
  </si>
  <si>
    <t>本</t>
    <phoneticPr fontId="4"/>
  </si>
  <si>
    <t>小　計</t>
    <phoneticPr fontId="4"/>
  </si>
  <si>
    <t>ガソリン</t>
    <phoneticPr fontId="4"/>
  </si>
  <si>
    <t>小　計</t>
    <phoneticPr fontId="4"/>
  </si>
  <si>
    <t>単価</t>
    <phoneticPr fontId="4"/>
  </si>
  <si>
    <t>（２）農薬費</t>
    <phoneticPr fontId="4"/>
  </si>
  <si>
    <t>小　計</t>
    <phoneticPr fontId="4"/>
  </si>
  <si>
    <t>金額</t>
    <phoneticPr fontId="4"/>
  </si>
  <si>
    <t>自賠責保険</t>
    <rPh sb="0" eb="3">
      <t>ジバイセキ</t>
    </rPh>
    <rPh sb="3" eb="5">
      <t>ホケン</t>
    </rPh>
    <phoneticPr fontId="4"/>
  </si>
  <si>
    <t>任意保険</t>
    <rPh sb="0" eb="2">
      <t>ニンイ</t>
    </rPh>
    <rPh sb="2" eb="4">
      <t>ホケン</t>
    </rPh>
    <phoneticPr fontId="4"/>
  </si>
  <si>
    <t>作目：</t>
  </si>
  <si>
    <t>作型：</t>
  </si>
  <si>
    <t>設定規模</t>
    <rPh sb="0" eb="2">
      <t>セッテイ</t>
    </rPh>
    <rPh sb="2" eb="4">
      <t>キボ</t>
    </rPh>
    <phoneticPr fontId="4"/>
  </si>
  <si>
    <t>ａ</t>
    <phoneticPr fontId="4"/>
  </si>
  <si>
    <t>（１）10a当たり</t>
    <rPh sb="6" eb="7">
      <t>ア</t>
    </rPh>
    <phoneticPr fontId="4"/>
  </si>
  <si>
    <t>（２）労働需給（経営体）</t>
    <rPh sb="3" eb="5">
      <t>ロウドウ</t>
    </rPh>
    <rPh sb="5" eb="7">
      <t>ジュキュウ</t>
    </rPh>
    <rPh sb="8" eb="10">
      <t>ケイエイ</t>
    </rPh>
    <phoneticPr fontId="4"/>
  </si>
  <si>
    <t>Ａ</t>
    <phoneticPr fontId="4"/>
  </si>
  <si>
    <t>Ｂ</t>
    <phoneticPr fontId="4"/>
  </si>
  <si>
    <t>保有労働力</t>
    <rPh sb="0" eb="2">
      <t>ホユウ</t>
    </rPh>
    <rPh sb="2" eb="5">
      <t>ロウドウリョク</t>
    </rPh>
    <phoneticPr fontId="4"/>
  </si>
  <si>
    <t>雇用労働力</t>
    <phoneticPr fontId="4"/>
  </si>
  <si>
    <t>旬　別　計　①</t>
    <phoneticPr fontId="4"/>
  </si>
  <si>
    <t>計　②</t>
    <rPh sb="0" eb="1">
      <t>ケイ</t>
    </rPh>
    <phoneticPr fontId="4"/>
  </si>
  <si>
    <t>過不足労働力　③=②-①</t>
    <phoneticPr fontId="4"/>
  </si>
  <si>
    <t>C</t>
    <phoneticPr fontId="4"/>
  </si>
  <si>
    <t>月別平均価格の推移</t>
  </si>
  <si>
    <t>平均</t>
  </si>
  <si>
    <t>平　　均</t>
  </si>
  <si>
    <t>作業場</t>
  </si>
  <si>
    <t>㎡</t>
  </si>
  <si>
    <t>資材・農機具庫</t>
  </si>
  <si>
    <t>〃</t>
  </si>
  <si>
    <t>25ps</t>
  </si>
  <si>
    <t>動力噴霧機</t>
  </si>
  <si>
    <t>軽トラック</t>
  </si>
  <si>
    <t>660cc4WD</t>
  </si>
  <si>
    <t>６　固定資本装備と減価償却費（10a当たり・1年当たり）</t>
    <rPh sb="18" eb="19">
      <t>ア</t>
    </rPh>
    <rPh sb="23" eb="24">
      <t>ネン</t>
    </rPh>
    <rPh sb="24" eb="25">
      <t>ア</t>
    </rPh>
    <phoneticPr fontId="4"/>
  </si>
  <si>
    <t>本作目
負担割合</t>
    <phoneticPr fontId="4"/>
  </si>
  <si>
    <t>①（円）</t>
    <phoneticPr fontId="4"/>
  </si>
  <si>
    <t>②（％）</t>
    <phoneticPr fontId="4"/>
  </si>
  <si>
    <t>④ （％）</t>
    <phoneticPr fontId="4"/>
  </si>
  <si>
    <t>⑥（％）</t>
    <phoneticPr fontId="4"/>
  </si>
  <si>
    <t>⑧（年）</t>
    <phoneticPr fontId="4"/>
  </si>
  <si>
    <t>　　合　　計</t>
    <phoneticPr fontId="4"/>
  </si>
  <si>
    <t>月</t>
    <rPh sb="0" eb="1">
      <t>ツキ</t>
    </rPh>
    <phoneticPr fontId="4"/>
  </si>
  <si>
    <t>販売量</t>
    <phoneticPr fontId="4"/>
  </si>
  <si>
    <t>販売量</t>
    <phoneticPr fontId="4"/>
  </si>
  <si>
    <t>負担面積（a）</t>
    <rPh sb="0" eb="2">
      <t>フタン</t>
    </rPh>
    <rPh sb="2" eb="4">
      <t>メンセキ</t>
    </rPh>
    <phoneticPr fontId="4"/>
  </si>
  <si>
    <t>個</t>
    <rPh sb="0" eb="1">
      <t>コ</t>
    </rPh>
    <phoneticPr fontId="4"/>
  </si>
  <si>
    <t>2液，4ch</t>
    <rPh sb="1" eb="2">
      <t>エキ</t>
    </rPh>
    <phoneticPr fontId="4"/>
  </si>
  <si>
    <t>台</t>
    <rPh sb="0" eb="1">
      <t>ダイ</t>
    </rPh>
    <phoneticPr fontId="4"/>
  </si>
  <si>
    <t>数量</t>
    <phoneticPr fontId="4"/>
  </si>
  <si>
    <t>（本）</t>
    <rPh sb="1" eb="2">
      <t>ホン</t>
    </rPh>
    <phoneticPr fontId="4"/>
  </si>
  <si>
    <t>重油</t>
    <rPh sb="0" eb="2">
      <t>ジュウユ</t>
    </rPh>
    <phoneticPr fontId="4"/>
  </si>
  <si>
    <t>重油</t>
    <rPh sb="0" eb="2">
      <t>ジュウユ</t>
    </rPh>
    <phoneticPr fontId="4"/>
  </si>
  <si>
    <t>研修費</t>
    <rPh sb="0" eb="3">
      <t>ケンシュウヒ</t>
    </rPh>
    <phoneticPr fontId="4"/>
  </si>
  <si>
    <t>管理雑費</t>
    <rPh sb="0" eb="2">
      <t>カンリ</t>
    </rPh>
    <rPh sb="2" eb="4">
      <t>ザッピ</t>
    </rPh>
    <phoneticPr fontId="4"/>
  </si>
  <si>
    <t>農業経営費</t>
    <rPh sb="0" eb="2">
      <t>ノウギョウ</t>
    </rPh>
    <rPh sb="2" eb="4">
      <t>ケイエイ</t>
    </rPh>
    <rPh sb="4" eb="5">
      <t>ヒ</t>
    </rPh>
    <phoneticPr fontId="4"/>
  </si>
  <si>
    <t>販売費・一般管理費　計　③</t>
    <rPh sb="0" eb="3">
      <t>ハンバイヒ</t>
    </rPh>
    <rPh sb="4" eb="6">
      <t>イッパン</t>
    </rPh>
    <rPh sb="6" eb="9">
      <t>カンリヒ</t>
    </rPh>
    <rPh sb="10" eb="11">
      <t>ケイ</t>
    </rPh>
    <phoneticPr fontId="4"/>
  </si>
  <si>
    <t>雇用労賃　④</t>
    <rPh sb="0" eb="2">
      <t>コヨウ</t>
    </rPh>
    <rPh sb="2" eb="4">
      <t>ロウチン</t>
    </rPh>
    <phoneticPr fontId="4"/>
  </si>
  <si>
    <t>経営費　計　⑤=②+③+④　</t>
    <rPh sb="0" eb="2">
      <t>ケイエイ</t>
    </rPh>
    <rPh sb="2" eb="3">
      <t>ヒ</t>
    </rPh>
    <rPh sb="4" eb="5">
      <t>ケイ</t>
    </rPh>
    <phoneticPr fontId="4"/>
  </si>
  <si>
    <t>雇用労賃=</t>
    <rPh sb="0" eb="2">
      <t>コヨウ</t>
    </rPh>
    <rPh sb="2" eb="4">
      <t>ロウチン</t>
    </rPh>
    <phoneticPr fontId="4"/>
  </si>
  <si>
    <t>円/時間</t>
    <rPh sb="0" eb="1">
      <t>エン</t>
    </rPh>
    <rPh sb="2" eb="4">
      <t>ジカン</t>
    </rPh>
    <phoneticPr fontId="4"/>
  </si>
  <si>
    <t>所　　得　⑥=①-⑤</t>
    <rPh sb="0" eb="1">
      <t>トコロ</t>
    </rPh>
    <rPh sb="3" eb="4">
      <t>エ</t>
    </rPh>
    <phoneticPr fontId="4"/>
  </si>
  <si>
    <t>所　得　率　⑦=⑥÷①</t>
    <rPh sb="0" eb="1">
      <t>トコロ</t>
    </rPh>
    <rPh sb="2" eb="3">
      <t>エ</t>
    </rPh>
    <rPh sb="4" eb="5">
      <t>リツ</t>
    </rPh>
    <phoneticPr fontId="4"/>
  </si>
  <si>
    <t>家族労働時間</t>
    <rPh sb="0" eb="2">
      <t>カゾク</t>
    </rPh>
    <rPh sb="2" eb="4">
      <t>ロウドウ</t>
    </rPh>
    <rPh sb="4" eb="6">
      <t>ジカン</t>
    </rPh>
    <phoneticPr fontId="4"/>
  </si>
  <si>
    <t>時間</t>
    <rPh sb="0" eb="2">
      <t>ジカン</t>
    </rPh>
    <phoneticPr fontId="4"/>
  </si>
  <si>
    <t>雇用労働時間</t>
    <rPh sb="0" eb="2">
      <t>コヨウ</t>
    </rPh>
    <rPh sb="2" eb="4">
      <t>ロウドウ</t>
    </rPh>
    <rPh sb="4" eb="6">
      <t>ジカン</t>
    </rPh>
    <phoneticPr fontId="4"/>
  </si>
  <si>
    <t>所要労働時間　⑧</t>
    <rPh sb="0" eb="2">
      <t>ショヨウ</t>
    </rPh>
    <rPh sb="2" eb="4">
      <t>ロウドウ</t>
    </rPh>
    <rPh sb="4" eb="6">
      <t>ジカン</t>
    </rPh>
    <phoneticPr fontId="4"/>
  </si>
  <si>
    <t>家族労働時間当たり所得　⑨=⑥÷家族労働時間</t>
    <rPh sb="0" eb="2">
      <t>カゾク</t>
    </rPh>
    <rPh sb="2" eb="4">
      <t>ロウドウ</t>
    </rPh>
    <rPh sb="4" eb="6">
      <t>ジカン</t>
    </rPh>
    <rPh sb="6" eb="7">
      <t>ア</t>
    </rPh>
    <rPh sb="9" eb="10">
      <t>ドコロ</t>
    </rPh>
    <rPh sb="10" eb="11">
      <t>エ</t>
    </rPh>
    <rPh sb="16" eb="18">
      <t>カゾク</t>
    </rPh>
    <rPh sb="18" eb="20">
      <t>ロウドウ</t>
    </rPh>
    <rPh sb="20" eb="22">
      <t>ジカン</t>
    </rPh>
    <phoneticPr fontId="4"/>
  </si>
  <si>
    <t>備　　　　　　　　　　　　　　　　　　　　考</t>
    <rPh sb="0" eb="1">
      <t>ソナエ</t>
    </rPh>
    <rPh sb="21" eb="22">
      <t>コウ</t>
    </rPh>
    <phoneticPr fontId="4"/>
  </si>
  <si>
    <t>区　　　　　　　　　　　　　　　　　　　　分</t>
    <rPh sb="0" eb="1">
      <t>ク</t>
    </rPh>
    <rPh sb="21" eb="22">
      <t>ブン</t>
    </rPh>
    <phoneticPr fontId="4"/>
  </si>
  <si>
    <t>売上原価（労賃を除く）</t>
    <rPh sb="0" eb="2">
      <t>ウリアゲ</t>
    </rPh>
    <rPh sb="2" eb="4">
      <t>ゲンカ</t>
    </rPh>
    <rPh sb="5" eb="7">
      <t>ロウチン</t>
    </rPh>
    <rPh sb="8" eb="9">
      <t>ノゾ</t>
    </rPh>
    <phoneticPr fontId="4"/>
  </si>
  <si>
    <t>販売費・一般管理費の</t>
    <rPh sb="0" eb="3">
      <t>ハンバイヒ</t>
    </rPh>
    <rPh sb="4" eb="6">
      <t>イッパン</t>
    </rPh>
    <rPh sb="6" eb="9">
      <t>カンリヒ</t>
    </rPh>
    <phoneticPr fontId="4"/>
  </si>
  <si>
    <t>　　　　　　　　　　　　　　　　　　　　　月
　　　年</t>
    <rPh sb="21" eb="22">
      <t>ツキ</t>
    </rPh>
    <rPh sb="26" eb="27">
      <t>ネン</t>
    </rPh>
    <phoneticPr fontId="4"/>
  </si>
  <si>
    <t>（広島県産）</t>
    <rPh sb="1" eb="5">
      <t>ヒロシマケンサン</t>
    </rPh>
    <phoneticPr fontId="4"/>
  </si>
  <si>
    <t>10a機械</t>
    <phoneticPr fontId="4"/>
  </si>
  <si>
    <t>ℓ・kw／時</t>
    <rPh sb="5" eb="6">
      <t>ジ</t>
    </rPh>
    <phoneticPr fontId="4"/>
  </si>
  <si>
    <t>促成</t>
    <rPh sb="0" eb="2">
      <t>ソクセイ</t>
    </rPh>
    <phoneticPr fontId="3"/>
  </si>
  <si>
    <t>南部</t>
    <rPh sb="0" eb="1">
      <t>ナンブ</t>
    </rPh>
    <phoneticPr fontId="3"/>
  </si>
  <si>
    <t>トマト（促成）</t>
    <rPh sb="4" eb="6">
      <t>ソクセイ</t>
    </rPh>
    <phoneticPr fontId="3"/>
  </si>
  <si>
    <t>△</t>
    <phoneticPr fontId="3"/>
  </si>
  <si>
    <t>砂壌土</t>
    <rPh sb="0" eb="3">
      <t>サジョウド</t>
    </rPh>
    <phoneticPr fontId="3"/>
  </si>
  <si>
    <t>トマト</t>
    <phoneticPr fontId="4"/>
  </si>
  <si>
    <t>促成</t>
    <rPh sb="0" eb="2">
      <t>ソクセイ</t>
    </rPh>
    <phoneticPr fontId="4"/>
  </si>
  <si>
    <t>３　標準技術（促成トマト）</t>
    <rPh sb="2" eb="4">
      <t>ヒョウジュン</t>
    </rPh>
    <rPh sb="4" eb="6">
      <t>ギジュツ</t>
    </rPh>
    <rPh sb="7" eb="9">
      <t>ソクセイ</t>
    </rPh>
    <phoneticPr fontId="4"/>
  </si>
  <si>
    <t>育苗</t>
    <rPh sb="0" eb="2">
      <t>イクビョウ</t>
    </rPh>
    <phoneticPr fontId="4"/>
  </si>
  <si>
    <t>耕起，整地，
元肥，施肥</t>
    <rPh sb="0" eb="1">
      <t>コウ</t>
    </rPh>
    <rPh sb="1" eb="2">
      <t>キ</t>
    </rPh>
    <rPh sb="3" eb="5">
      <t>セイチ</t>
    </rPh>
    <rPh sb="7" eb="8">
      <t>モト</t>
    </rPh>
    <rPh sb="8" eb="9">
      <t>コエ</t>
    </rPh>
    <rPh sb="10" eb="12">
      <t>セヒ</t>
    </rPh>
    <phoneticPr fontId="4"/>
  </si>
  <si>
    <t>定植</t>
    <rPh sb="0" eb="2">
      <t>テイショク</t>
    </rPh>
    <phoneticPr fontId="4"/>
  </si>
  <si>
    <t>追肥，灌水</t>
    <rPh sb="0" eb="2">
      <t>ツイヒ</t>
    </rPh>
    <rPh sb="3" eb="5">
      <t>カンスイ</t>
    </rPh>
    <phoneticPr fontId="4"/>
  </si>
  <si>
    <t>薬剤散布</t>
    <rPh sb="0" eb="2">
      <t>ヤクザイ</t>
    </rPh>
    <rPh sb="2" eb="4">
      <t>サンプ</t>
    </rPh>
    <phoneticPr fontId="4"/>
  </si>
  <si>
    <t>支柱立て，紐張り</t>
    <rPh sb="0" eb="2">
      <t>シチュウ</t>
    </rPh>
    <rPh sb="2" eb="3">
      <t>タ</t>
    </rPh>
    <rPh sb="5" eb="6">
      <t>ヒモ</t>
    </rPh>
    <rPh sb="6" eb="7">
      <t>ハ</t>
    </rPh>
    <phoneticPr fontId="4"/>
  </si>
  <si>
    <t>誘引，芽かき
摘果，整枝</t>
    <rPh sb="0" eb="2">
      <t>ユウイン</t>
    </rPh>
    <rPh sb="3" eb="4">
      <t>メ</t>
    </rPh>
    <rPh sb="7" eb="9">
      <t>テキカ</t>
    </rPh>
    <rPh sb="10" eb="11">
      <t>セイ</t>
    </rPh>
    <rPh sb="11" eb="12">
      <t>シ</t>
    </rPh>
    <phoneticPr fontId="4"/>
  </si>
  <si>
    <t>収穫，荷造
出荷</t>
    <rPh sb="0" eb="2">
      <t>シュウカク</t>
    </rPh>
    <rPh sb="3" eb="5">
      <t>ニヅク</t>
    </rPh>
    <rPh sb="6" eb="8">
      <t>シュッカ</t>
    </rPh>
    <phoneticPr fontId="4"/>
  </si>
  <si>
    <t>後片付け
土づくり</t>
    <rPh sb="0" eb="3">
      <t>アトカタヅ</t>
    </rPh>
    <rPh sb="5" eb="6">
      <t>ツチ</t>
    </rPh>
    <phoneticPr fontId="4"/>
  </si>
  <si>
    <t>10月上旬～6月下旬</t>
    <rPh sb="2" eb="3">
      <t>ガツ</t>
    </rPh>
    <rPh sb="3" eb="5">
      <t>ジョウジュン</t>
    </rPh>
    <rPh sb="7" eb="8">
      <t>ガツ</t>
    </rPh>
    <rPh sb="8" eb="10">
      <t>ゲジュン</t>
    </rPh>
    <phoneticPr fontId="4"/>
  </si>
  <si>
    <t>10月上旬～6月上旬</t>
    <rPh sb="2" eb="3">
      <t>ガツ</t>
    </rPh>
    <rPh sb="3" eb="5">
      <t>ジョウジュン</t>
    </rPh>
    <rPh sb="7" eb="8">
      <t>ガツ</t>
    </rPh>
    <rPh sb="8" eb="10">
      <t>ジョウジュン</t>
    </rPh>
    <phoneticPr fontId="4"/>
  </si>
  <si>
    <t>9月上旬～9月中旬</t>
    <rPh sb="1" eb="2">
      <t>ガツ</t>
    </rPh>
    <rPh sb="2" eb="4">
      <t>ジョウジュン</t>
    </rPh>
    <rPh sb="6" eb="7">
      <t>ガツ</t>
    </rPh>
    <rPh sb="7" eb="9">
      <t>チュウジュン</t>
    </rPh>
    <phoneticPr fontId="4"/>
  </si>
  <si>
    <t>12月下旬～7月上旬</t>
    <rPh sb="2" eb="3">
      <t>ガツ</t>
    </rPh>
    <rPh sb="3" eb="5">
      <t>ゲジュン</t>
    </rPh>
    <rPh sb="7" eb="8">
      <t>ガツ</t>
    </rPh>
    <rPh sb="8" eb="10">
      <t>ジョウジュン</t>
    </rPh>
    <phoneticPr fontId="4"/>
  </si>
  <si>
    <t>パイプハウス</t>
    <phoneticPr fontId="4"/>
  </si>
  <si>
    <t>灌水装置</t>
    <rPh sb="0" eb="2">
      <t>カンスイ</t>
    </rPh>
    <rPh sb="2" eb="4">
      <t>ソウチ</t>
    </rPh>
    <phoneticPr fontId="4"/>
  </si>
  <si>
    <t>温風暖房機</t>
    <rPh sb="0" eb="2">
      <t>オンプウ</t>
    </rPh>
    <rPh sb="2" eb="4">
      <t>ダンボウ</t>
    </rPh>
    <rPh sb="4" eb="5">
      <t>キ</t>
    </rPh>
    <phoneticPr fontId="4"/>
  </si>
  <si>
    <t>循環扇</t>
    <rPh sb="0" eb="2">
      <t>ジュンカン</t>
    </rPh>
    <rPh sb="2" eb="3">
      <t>セン</t>
    </rPh>
    <phoneticPr fontId="4"/>
  </si>
  <si>
    <t>トマト　促成</t>
    <rPh sb="4" eb="6">
      <t>ソクセイ</t>
    </rPh>
    <phoneticPr fontId="4"/>
  </si>
  <si>
    <t>重量選別機</t>
    <rPh sb="0" eb="2">
      <t>ジュウリョウ</t>
    </rPh>
    <rPh sb="2" eb="4">
      <t>センベツ</t>
    </rPh>
    <rPh sb="4" eb="5">
      <t>キ</t>
    </rPh>
    <phoneticPr fontId="4"/>
  </si>
  <si>
    <t>3400個/時間，トマト（完熟）用</t>
    <rPh sb="4" eb="5">
      <t>コ</t>
    </rPh>
    <rPh sb="6" eb="8">
      <t>ジカン</t>
    </rPh>
    <rPh sb="13" eb="15">
      <t>カンジュク</t>
    </rPh>
    <rPh sb="16" eb="17">
      <t>ヨウ</t>
    </rPh>
    <phoneticPr fontId="4"/>
  </si>
  <si>
    <t>鉄パイプ，31mm</t>
    <phoneticPr fontId="4"/>
  </si>
  <si>
    <t>土づくり</t>
    <rPh sb="0" eb="1">
      <t>ツチ</t>
    </rPh>
    <phoneticPr fontId="4"/>
  </si>
  <si>
    <t>土壌消毒</t>
    <rPh sb="0" eb="2">
      <t>ドジョウ</t>
    </rPh>
    <rPh sb="2" eb="4">
      <t>ショウドク</t>
    </rPh>
    <phoneticPr fontId="4"/>
  </si>
  <si>
    <t>鉢あげ</t>
    <rPh sb="0" eb="1">
      <t>ハチ</t>
    </rPh>
    <phoneticPr fontId="4"/>
  </si>
  <si>
    <t>育苗管理</t>
    <rPh sb="0" eb="2">
      <t>イクビョウ</t>
    </rPh>
    <rPh sb="2" eb="4">
      <t>カンリ</t>
    </rPh>
    <phoneticPr fontId="4"/>
  </si>
  <si>
    <t>定　植</t>
    <rPh sb="0" eb="3">
      <t>テイショク</t>
    </rPh>
    <phoneticPr fontId="4"/>
  </si>
  <si>
    <t>施　肥</t>
    <rPh sb="0" eb="3">
      <t>セヒ</t>
    </rPh>
    <phoneticPr fontId="4"/>
  </si>
  <si>
    <t>交配処理</t>
    <rPh sb="0" eb="2">
      <t>コウハイ</t>
    </rPh>
    <rPh sb="2" eb="4">
      <t>ショリ</t>
    </rPh>
    <phoneticPr fontId="4"/>
  </si>
  <si>
    <t>芽かき</t>
    <rPh sb="0" eb="1">
      <t>メ</t>
    </rPh>
    <phoneticPr fontId="4"/>
  </si>
  <si>
    <t>摘花・摘果</t>
    <rPh sb="0" eb="1">
      <t>ツ</t>
    </rPh>
    <rPh sb="1" eb="2">
      <t>ハナ</t>
    </rPh>
    <rPh sb="3" eb="4">
      <t>ツ</t>
    </rPh>
    <rPh sb="4" eb="5">
      <t>カ</t>
    </rPh>
    <phoneticPr fontId="4"/>
  </si>
  <si>
    <t>葉かき</t>
    <rPh sb="0" eb="1">
      <t>ハ</t>
    </rPh>
    <phoneticPr fontId="4"/>
  </si>
  <si>
    <t>防　除</t>
    <rPh sb="0" eb="3">
      <t>ボウジョ</t>
    </rPh>
    <phoneticPr fontId="4"/>
  </si>
  <si>
    <t>かん水</t>
    <rPh sb="2" eb="3">
      <t>スイ</t>
    </rPh>
    <phoneticPr fontId="4"/>
  </si>
  <si>
    <t>加温準備</t>
    <rPh sb="0" eb="2">
      <t>カオン</t>
    </rPh>
    <rPh sb="2" eb="4">
      <t>ジュンビ</t>
    </rPh>
    <phoneticPr fontId="4"/>
  </si>
  <si>
    <t>ハウス開閉</t>
    <rPh sb="3" eb="5">
      <t>カイヘイ</t>
    </rPh>
    <phoneticPr fontId="4"/>
  </si>
  <si>
    <t>収　穫</t>
    <rPh sb="0" eb="3">
      <t>シュウカク</t>
    </rPh>
    <phoneticPr fontId="4"/>
  </si>
  <si>
    <t>選果出荷</t>
    <rPh sb="0" eb="1">
      <t>エラ</t>
    </rPh>
    <rPh sb="1" eb="2">
      <t>カ</t>
    </rPh>
    <rPh sb="2" eb="4">
      <t>シュッカ</t>
    </rPh>
    <phoneticPr fontId="4"/>
  </si>
  <si>
    <t>後片付け</t>
    <rPh sb="0" eb="3">
      <t>アトカタヅ</t>
    </rPh>
    <phoneticPr fontId="4"/>
  </si>
  <si>
    <t>７　経営収支（促成トマト部門，10a当たり）</t>
    <rPh sb="7" eb="9">
      <t>ソクセイ</t>
    </rPh>
    <rPh sb="12" eb="14">
      <t>ブモン</t>
    </rPh>
    <rPh sb="18" eb="19">
      <t>ア</t>
    </rPh>
    <phoneticPr fontId="4"/>
  </si>
  <si>
    <t>トマト</t>
    <phoneticPr fontId="4"/>
  </si>
  <si>
    <t>ハウス桃太郎</t>
    <rPh sb="3" eb="6">
      <t>モモタロウ</t>
    </rPh>
    <phoneticPr fontId="4"/>
  </si>
  <si>
    <t>８　経費の算出基礎（促成トマト，10a当たり）</t>
    <rPh sb="2" eb="4">
      <t>ケイヒ</t>
    </rPh>
    <rPh sb="5" eb="7">
      <t>サンシュツ</t>
    </rPh>
    <rPh sb="7" eb="9">
      <t>キソ</t>
    </rPh>
    <rPh sb="10" eb="12">
      <t>ソクセイ</t>
    </rPh>
    <rPh sb="19" eb="20">
      <t>ア</t>
    </rPh>
    <phoneticPr fontId="4"/>
  </si>
  <si>
    <t>ネマトリンエース</t>
    <phoneticPr fontId="4"/>
  </si>
  <si>
    <t>スタークル粒剤</t>
    <rPh sb="5" eb="7">
      <t>リュウザイ</t>
    </rPh>
    <phoneticPr fontId="4"/>
  </si>
  <si>
    <t>トマトトーン</t>
    <phoneticPr fontId="4"/>
  </si>
  <si>
    <t>ジベレリン粉末</t>
    <rPh sb="5" eb="7">
      <t>フンマツ</t>
    </rPh>
    <phoneticPr fontId="4"/>
  </si>
  <si>
    <t>サンマイトフロアブル</t>
    <phoneticPr fontId="4"/>
  </si>
  <si>
    <t>アファーム乳剤</t>
    <rPh sb="5" eb="7">
      <t>ニュウザイ</t>
    </rPh>
    <phoneticPr fontId="4"/>
  </si>
  <si>
    <t>スピノエース顆粒水和剤</t>
    <rPh sb="6" eb="8">
      <t>カリュウ</t>
    </rPh>
    <rPh sb="8" eb="11">
      <t>スイワザイ</t>
    </rPh>
    <phoneticPr fontId="4"/>
  </si>
  <si>
    <t>モスピラン水溶剤</t>
    <rPh sb="5" eb="7">
      <t>スイヨウ</t>
    </rPh>
    <rPh sb="7" eb="8">
      <t>ザイ</t>
    </rPh>
    <phoneticPr fontId="4"/>
  </si>
  <si>
    <t>トリフミン乳剤</t>
    <rPh sb="5" eb="7">
      <t>ニュウザイ</t>
    </rPh>
    <phoneticPr fontId="4"/>
  </si>
  <si>
    <t>ベルクート水和剤</t>
    <rPh sb="5" eb="8">
      <t>スイワザイ</t>
    </rPh>
    <phoneticPr fontId="4"/>
  </si>
  <si>
    <t>カンタスドライフロアブル</t>
    <phoneticPr fontId="4"/>
  </si>
  <si>
    <t>カスミンボルドー</t>
    <phoneticPr fontId="4"/>
  </si>
  <si>
    <t>ゲッター水和剤</t>
    <rPh sb="4" eb="7">
      <t>スイワザイ</t>
    </rPh>
    <phoneticPr fontId="4"/>
  </si>
  <si>
    <t>アフェットフロアブル</t>
    <phoneticPr fontId="4"/>
  </si>
  <si>
    <t>ホライズンドライフロアブル</t>
    <phoneticPr fontId="4"/>
  </si>
  <si>
    <t>プリグロックスL</t>
    <phoneticPr fontId="4"/>
  </si>
  <si>
    <t>2種類</t>
    <phoneticPr fontId="4"/>
  </si>
  <si>
    <t>1種類</t>
    <phoneticPr fontId="4"/>
  </si>
  <si>
    <t>モベントフロアブル</t>
    <phoneticPr fontId="4"/>
  </si>
  <si>
    <t>7種類</t>
    <phoneticPr fontId="4"/>
  </si>
  <si>
    <t>平成21年</t>
  </si>
  <si>
    <t>平成22年</t>
  </si>
  <si>
    <t>平成23年</t>
  </si>
  <si>
    <t>９　単価の算出基礎（促成トマト，1kg当たり）</t>
    <rPh sb="2" eb="4">
      <t>タンカ</t>
    </rPh>
    <rPh sb="10" eb="12">
      <t>ソクセイ</t>
    </rPh>
    <phoneticPr fontId="4"/>
  </si>
  <si>
    <t>内張りビニール</t>
    <rPh sb="0" eb="2">
      <t>ウチバ</t>
    </rPh>
    <phoneticPr fontId="4"/>
  </si>
  <si>
    <t>防虫ネット</t>
    <rPh sb="0" eb="2">
      <t>ボウチュウ</t>
    </rPh>
    <phoneticPr fontId="4"/>
  </si>
  <si>
    <t>誘引クリップ</t>
    <rPh sb="0" eb="2">
      <t>ユウイン</t>
    </rPh>
    <phoneticPr fontId="4"/>
  </si>
  <si>
    <t>灌水チューブ</t>
    <rPh sb="0" eb="2">
      <t>カンスイ</t>
    </rPh>
    <phoneticPr fontId="4"/>
  </si>
  <si>
    <t>コンテナ</t>
    <phoneticPr fontId="4"/>
  </si>
  <si>
    <t>巻</t>
    <rPh sb="0" eb="1">
      <t>マキ</t>
    </rPh>
    <phoneticPr fontId="4"/>
  </si>
  <si>
    <t>ロール</t>
    <phoneticPr fontId="4"/>
  </si>
  <si>
    <t>個</t>
    <phoneticPr fontId="4"/>
  </si>
  <si>
    <t>収穫鋏</t>
    <rPh sb="0" eb="2">
      <t>シュウカク</t>
    </rPh>
    <rPh sb="2" eb="3">
      <t>ハサミ</t>
    </rPh>
    <phoneticPr fontId="4"/>
  </si>
  <si>
    <t>収穫台車</t>
    <rPh sb="0" eb="2">
      <t>シュウカク</t>
    </rPh>
    <rPh sb="2" eb="4">
      <t>ダイシャ</t>
    </rPh>
    <phoneticPr fontId="4"/>
  </si>
  <si>
    <t>テープナー</t>
    <phoneticPr fontId="4"/>
  </si>
  <si>
    <t>ホルモン処理機</t>
    <rPh sb="4" eb="7">
      <t>ショリキ</t>
    </rPh>
    <phoneticPr fontId="4"/>
  </si>
  <si>
    <t>三角ホー（植穴あけ）</t>
    <rPh sb="0" eb="2">
      <t>サンカク</t>
    </rPh>
    <rPh sb="5" eb="7">
      <t>ウエアナ</t>
    </rPh>
    <phoneticPr fontId="4"/>
  </si>
  <si>
    <t>本</t>
    <rPh sb="0" eb="1">
      <t>ホン</t>
    </rPh>
    <phoneticPr fontId="4"/>
  </si>
  <si>
    <t>個</t>
    <rPh sb="0" eb="1">
      <t>コ</t>
    </rPh>
    <phoneticPr fontId="4"/>
  </si>
  <si>
    <t>肥料桶</t>
    <rPh sb="0" eb="2">
      <t>ヒリョウ</t>
    </rPh>
    <rPh sb="2" eb="3">
      <t>オケ</t>
    </rPh>
    <phoneticPr fontId="4"/>
  </si>
  <si>
    <t>㎏</t>
    <phoneticPr fontId="4"/>
  </si>
  <si>
    <t>ハウス加温（加温機）</t>
    <rPh sb="3" eb="5">
      <t>カオン</t>
    </rPh>
    <rPh sb="6" eb="8">
      <t>カオン</t>
    </rPh>
    <rPh sb="8" eb="9">
      <t>キ</t>
    </rPh>
    <phoneticPr fontId="4"/>
  </si>
  <si>
    <t>販売量×12円</t>
    <rPh sb="0" eb="2">
      <t>ハンバイ</t>
    </rPh>
    <rPh sb="2" eb="3">
      <t>リョウ</t>
    </rPh>
    <rPh sb="6" eb="7">
      <t>エン</t>
    </rPh>
    <phoneticPr fontId="4"/>
  </si>
  <si>
    <t xml:space="preserve">kg </t>
    <phoneticPr fontId="4"/>
  </si>
  <si>
    <t>耕起（トラクター）</t>
    <rPh sb="0" eb="1">
      <t>コウ</t>
    </rPh>
    <rPh sb="1" eb="2">
      <t>キ</t>
    </rPh>
    <phoneticPr fontId="4"/>
  </si>
  <si>
    <t>資材運搬（軽トラック）</t>
    <rPh sb="0" eb="2">
      <t>シザイ</t>
    </rPh>
    <rPh sb="2" eb="4">
      <t>ウンパン</t>
    </rPh>
    <rPh sb="5" eb="6">
      <t>ケイ</t>
    </rPh>
    <phoneticPr fontId="4"/>
  </si>
  <si>
    <t>収穫・出荷（軽トラック）</t>
    <rPh sb="0" eb="2">
      <t>シュウカク</t>
    </rPh>
    <rPh sb="3" eb="5">
      <t>シュッカ</t>
    </rPh>
    <rPh sb="6" eb="7">
      <t>ケイ</t>
    </rPh>
    <phoneticPr fontId="4"/>
  </si>
  <si>
    <t>灌水（灌水ポンプ）</t>
    <rPh sb="0" eb="2">
      <t>カンスイ</t>
    </rPh>
    <rPh sb="3" eb="5">
      <t>カンスイ</t>
    </rPh>
    <phoneticPr fontId="4"/>
  </si>
  <si>
    <t>片づけ（トラクター）</t>
    <rPh sb="0" eb="1">
      <t>カタ</t>
    </rPh>
    <phoneticPr fontId="4"/>
  </si>
  <si>
    <t>防除（動力噴霧機）</t>
    <rPh sb="0" eb="2">
      <t>ボウジョ</t>
    </rPh>
    <rPh sb="3" eb="5">
      <t>ドウリョク</t>
    </rPh>
    <rPh sb="5" eb="7">
      <t>フンム</t>
    </rPh>
    <rPh sb="7" eb="8">
      <t>キ</t>
    </rPh>
    <phoneticPr fontId="4"/>
  </si>
  <si>
    <t>セット動噴5MPa</t>
    <rPh sb="3" eb="5">
      <t>ドウフン</t>
    </rPh>
    <phoneticPr fontId="4"/>
  </si>
  <si>
    <t>支柱(直管5.5ｍ）</t>
    <rPh sb="0" eb="2">
      <t>シチュウ</t>
    </rPh>
    <rPh sb="3" eb="4">
      <t>チョク</t>
    </rPh>
    <rPh sb="4" eb="5">
      <t>カン</t>
    </rPh>
    <phoneticPr fontId="4"/>
  </si>
  <si>
    <t>誘引紐（レコードテープ）</t>
    <rPh sb="0" eb="2">
      <t>ユウイン</t>
    </rPh>
    <rPh sb="2" eb="3">
      <t>ヒモ</t>
    </rPh>
    <phoneticPr fontId="4"/>
  </si>
  <si>
    <t>園芸結束テープ</t>
    <rPh sb="0" eb="2">
      <t>エンゲイ</t>
    </rPh>
    <rPh sb="2" eb="4">
      <t>ケッソク</t>
    </rPh>
    <phoneticPr fontId="4"/>
  </si>
  <si>
    <t>鍬</t>
    <rPh sb="0" eb="1">
      <t>クワ</t>
    </rPh>
    <phoneticPr fontId="4"/>
  </si>
  <si>
    <t>本</t>
    <rPh sb="0" eb="1">
      <t>ホン</t>
    </rPh>
    <phoneticPr fontId="4"/>
  </si>
  <si>
    <t>㎏</t>
    <phoneticPr fontId="4"/>
  </si>
  <si>
    <t>5種類</t>
    <phoneticPr fontId="4"/>
  </si>
  <si>
    <t>2種類</t>
    <phoneticPr fontId="4"/>
  </si>
  <si>
    <t>3種類</t>
    <phoneticPr fontId="4"/>
  </si>
  <si>
    <t>鉄骨，ルーフデッキ</t>
    <rPh sb="0" eb="2">
      <t>テッコツ</t>
    </rPh>
    <phoneticPr fontId="2"/>
  </si>
  <si>
    <t>作業場</t>
    <rPh sb="0" eb="2">
      <t>サギョウ</t>
    </rPh>
    <rPh sb="2" eb="3">
      <t>バ</t>
    </rPh>
    <phoneticPr fontId="4"/>
  </si>
  <si>
    <t>資材・農機具庫</t>
    <rPh sb="0" eb="2">
      <t>シザイ</t>
    </rPh>
    <rPh sb="3" eb="6">
      <t>ノウキグ</t>
    </rPh>
    <rPh sb="6" eb="7">
      <t>コ</t>
    </rPh>
    <phoneticPr fontId="4"/>
  </si>
  <si>
    <t>結束テープ針</t>
    <rPh sb="0" eb="2">
      <t>ケッソク</t>
    </rPh>
    <rPh sb="5" eb="6">
      <t>シン</t>
    </rPh>
    <phoneticPr fontId="4"/>
  </si>
  <si>
    <t>箱</t>
    <rPh sb="0" eb="1">
      <t>ハコ</t>
    </rPh>
    <phoneticPr fontId="4"/>
  </si>
  <si>
    <t>個</t>
    <rPh sb="0" eb="1">
      <t>コ</t>
    </rPh>
    <phoneticPr fontId="4"/>
  </si>
  <si>
    <t>育苗培土</t>
    <rPh sb="0" eb="2">
      <t>イクビョウ</t>
    </rPh>
    <rPh sb="2" eb="4">
      <t>バイド</t>
    </rPh>
    <phoneticPr fontId="4"/>
  </si>
  <si>
    <t>9月上旬</t>
    <rPh sb="1" eb="2">
      <t>ガツ</t>
    </rPh>
    <rPh sb="2" eb="4">
      <t>ジョウジュン</t>
    </rPh>
    <phoneticPr fontId="4"/>
  </si>
  <si>
    <t>8月下旬～9月上旬</t>
    <rPh sb="1" eb="2">
      <t>ガツ</t>
    </rPh>
    <rPh sb="2" eb="4">
      <t>ゲジュン</t>
    </rPh>
    <rPh sb="6" eb="7">
      <t>ガツ</t>
    </rPh>
    <rPh sb="7" eb="8">
      <t>ジョウ</t>
    </rPh>
    <phoneticPr fontId="4"/>
  </si>
  <si>
    <t>7月中旬～8月下旬</t>
    <rPh sb="1" eb="2">
      <t>ガツ</t>
    </rPh>
    <rPh sb="2" eb="4">
      <t>チュウジュン</t>
    </rPh>
    <rPh sb="6" eb="7">
      <t>ガツ</t>
    </rPh>
    <rPh sb="7" eb="9">
      <t>ゲジュン</t>
    </rPh>
    <phoneticPr fontId="4"/>
  </si>
  <si>
    <t>△</t>
    <phoneticPr fontId="4"/>
  </si>
  <si>
    <t>×</t>
    <phoneticPr fontId="3"/>
  </si>
  <si>
    <t>×</t>
    <phoneticPr fontId="4"/>
  </si>
  <si>
    <t>誘引整枝</t>
    <rPh sb="0" eb="2">
      <t>ユウイン</t>
    </rPh>
    <rPh sb="2" eb="3">
      <t>セイ</t>
    </rPh>
    <rPh sb="3" eb="4">
      <t>シ</t>
    </rPh>
    <phoneticPr fontId="4"/>
  </si>
  <si>
    <t>動力噴霧機</t>
    <rPh sb="0" eb="2">
      <t>ドウリョク</t>
    </rPh>
    <rPh sb="2" eb="4">
      <t>フンム</t>
    </rPh>
    <rPh sb="4" eb="5">
      <t>キ</t>
    </rPh>
    <phoneticPr fontId="4"/>
  </si>
  <si>
    <t>ぼかし肥　　350㎏
液肥　　　　　10㎏</t>
    <rPh sb="3" eb="4">
      <t>コエ</t>
    </rPh>
    <rPh sb="11" eb="13">
      <t>エキヒ</t>
    </rPh>
    <phoneticPr fontId="4"/>
  </si>
  <si>
    <t>耕起・整地</t>
    <rPh sb="0" eb="1">
      <t>コウ</t>
    </rPh>
    <rPh sb="1" eb="2">
      <t>キ</t>
    </rPh>
    <rPh sb="3" eb="5">
      <t>セイチ</t>
    </rPh>
    <phoneticPr fontId="4"/>
  </si>
  <si>
    <t>支柱たて</t>
    <rPh sb="0" eb="2">
      <t>シチュウ</t>
    </rPh>
    <phoneticPr fontId="4"/>
  </si>
  <si>
    <t>袋</t>
    <rPh sb="0" eb="1">
      <t>フクロ</t>
    </rPh>
    <phoneticPr fontId="4"/>
  </si>
  <si>
    <t>ボトキラー水和剤</t>
    <rPh sb="5" eb="8">
      <t>スイワザイ</t>
    </rPh>
    <phoneticPr fontId="4"/>
  </si>
  <si>
    <t>殺菌剤　　　7種類
殺虫剤　　　7種類
生物農薬　 1種類</t>
    <rPh sb="0" eb="3">
      <t>サッキンザイ</t>
    </rPh>
    <rPh sb="7" eb="9">
      <t>シュルイ</t>
    </rPh>
    <rPh sb="10" eb="13">
      <t>サッチュウザイ</t>
    </rPh>
    <rPh sb="17" eb="19">
      <t>シュルイ</t>
    </rPh>
    <rPh sb="20" eb="22">
      <t>セイブツ</t>
    </rPh>
    <rPh sb="22" eb="24">
      <t>ノウヤク</t>
    </rPh>
    <rPh sb="27" eb="29">
      <t>シュルイ</t>
    </rPh>
    <phoneticPr fontId="4"/>
  </si>
  <si>
    <t>8種類</t>
    <phoneticPr fontId="4"/>
  </si>
  <si>
    <t>ポリポット</t>
    <phoneticPr fontId="4"/>
  </si>
  <si>
    <t>外張りビニール</t>
    <rPh sb="0" eb="1">
      <t>ソト</t>
    </rPh>
    <rPh sb="1" eb="2">
      <t>ハ</t>
    </rPh>
    <phoneticPr fontId="4"/>
  </si>
  <si>
    <t>10a/35a</t>
    <phoneticPr fontId="4"/>
  </si>
  <si>
    <t>（全産地）</t>
    <phoneticPr fontId="4"/>
  </si>
  <si>
    <t>平成24年</t>
    <phoneticPr fontId="4"/>
  </si>
  <si>
    <t>平成25年</t>
    <phoneticPr fontId="4"/>
  </si>
  <si>
    <t>0.35ha</t>
    <phoneticPr fontId="4"/>
  </si>
  <si>
    <t>0.5ha（借地0.5ha）</t>
    <phoneticPr fontId="4"/>
  </si>
  <si>
    <t>個選共販</t>
    <rPh sb="0" eb="2">
      <t>コセン</t>
    </rPh>
    <rPh sb="2" eb="4">
      <t>キョウハン</t>
    </rPh>
    <phoneticPr fontId="3"/>
  </si>
  <si>
    <t>販売額×11.5％</t>
    <rPh sb="0" eb="2">
      <t>ハンバイ</t>
    </rPh>
    <rPh sb="2" eb="3">
      <t>ガク</t>
    </rPh>
    <phoneticPr fontId="4"/>
  </si>
  <si>
    <r>
      <t>発熱量161kw，500坪</t>
    </r>
    <r>
      <rPr>
        <sz val="11"/>
        <rFont val="ＭＳ Ｐゴシック"/>
        <family val="3"/>
        <charset val="128"/>
      </rPr>
      <t>用</t>
    </r>
    <rPh sb="0" eb="2">
      <t>ハツネツ</t>
    </rPh>
    <rPh sb="2" eb="3">
      <t>リョウ</t>
    </rPh>
    <rPh sb="12" eb="13">
      <t>ツボ</t>
    </rPh>
    <rPh sb="13" eb="14">
      <t>ヨウ</t>
    </rPh>
    <phoneticPr fontId="4"/>
  </si>
  <si>
    <r>
      <t>最大風量88m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/分，8台/10a</t>
    </r>
    <rPh sb="0" eb="2">
      <t>サイダイ</t>
    </rPh>
    <rPh sb="2" eb="4">
      <t>フウリョウ</t>
    </rPh>
    <rPh sb="9" eb="10">
      <t>フン</t>
    </rPh>
    <rPh sb="12" eb="13">
      <t>ダイ</t>
    </rPh>
    <phoneticPr fontId="4"/>
  </si>
  <si>
    <t>ハウス加温栽培，セル苗購入中間育苗，1本仕立て，Uターン誘引</t>
    <rPh sb="3" eb="5">
      <t>カオン</t>
    </rPh>
    <rPh sb="5" eb="7">
      <t>サイバイ</t>
    </rPh>
    <rPh sb="10" eb="11">
      <t>ナエ</t>
    </rPh>
    <rPh sb="11" eb="13">
      <t>コウニュウ</t>
    </rPh>
    <rPh sb="13" eb="15">
      <t>チュウカン</t>
    </rPh>
    <rPh sb="15" eb="17">
      <t>イクビョウ</t>
    </rPh>
    <rPh sb="19" eb="20">
      <t>ポン</t>
    </rPh>
    <rPh sb="20" eb="22">
      <t>シタ</t>
    </rPh>
    <rPh sb="28" eb="30">
      <t>ユウイン</t>
    </rPh>
    <phoneticPr fontId="3"/>
  </si>
  <si>
    <t>パイプハウス，トラクター，灌水装置など</t>
    <rPh sb="13" eb="15">
      <t>カンスイ</t>
    </rPh>
    <rPh sb="15" eb="17">
      <t>ソウチ</t>
    </rPh>
    <phoneticPr fontId="3"/>
  </si>
  <si>
    <t>５　作業別・旬別作業時間（促成トマト）</t>
    <rPh sb="13" eb="15">
      <t>ソクセイ</t>
    </rPh>
    <phoneticPr fontId="4"/>
  </si>
  <si>
    <t>トマト</t>
    <phoneticPr fontId="4"/>
  </si>
  <si>
    <t>右表（粗収益の算出基礎）広島市中央卸売市場東部市場広島県産5か年平均</t>
    <rPh sb="0" eb="1">
      <t>ミギ</t>
    </rPh>
    <rPh sb="1" eb="2">
      <t>ヒョウ</t>
    </rPh>
    <rPh sb="3" eb="4">
      <t>ソ</t>
    </rPh>
    <rPh sb="4" eb="6">
      <t>シュウエキ</t>
    </rPh>
    <rPh sb="7" eb="9">
      <t>サンシュツ</t>
    </rPh>
    <rPh sb="9" eb="11">
      <t>キソ</t>
    </rPh>
    <rPh sb="12" eb="15">
      <t>ヒロシマシ</t>
    </rPh>
    <rPh sb="15" eb="17">
      <t>チュウオウ</t>
    </rPh>
    <rPh sb="17" eb="19">
      <t>オロシウリ</t>
    </rPh>
    <rPh sb="19" eb="21">
      <t>シジョウ</t>
    </rPh>
    <rPh sb="21" eb="23">
      <t>トウブ</t>
    </rPh>
    <rPh sb="23" eb="25">
      <t>シジョウ</t>
    </rPh>
    <rPh sb="25" eb="29">
      <t>ヒロシマケンサン</t>
    </rPh>
    <rPh sb="31" eb="32">
      <t>ネン</t>
    </rPh>
    <rPh sb="32" eb="34">
      <t>ヘイキン</t>
    </rPh>
    <phoneticPr fontId="4"/>
  </si>
  <si>
    <t>1種類</t>
    <phoneticPr fontId="4"/>
  </si>
  <si>
    <t>2作業</t>
    <rPh sb="1" eb="3">
      <t>サギョウ</t>
    </rPh>
    <phoneticPr fontId="4"/>
  </si>
  <si>
    <t>4作業</t>
    <rPh sb="1" eb="3">
      <t>サギョウ</t>
    </rPh>
    <phoneticPr fontId="4"/>
  </si>
  <si>
    <t>1作業</t>
    <rPh sb="1" eb="3">
      <t>サギョウ</t>
    </rPh>
    <phoneticPr fontId="4"/>
  </si>
  <si>
    <t>広島市中央卸売市場東部市場過去5年平均値</t>
    <rPh sb="0" eb="3">
      <t>ヒロシマシ</t>
    </rPh>
    <rPh sb="3" eb="5">
      <t>チュウオウ</t>
    </rPh>
    <rPh sb="5" eb="7">
      <t>オロシウリ</t>
    </rPh>
    <rPh sb="7" eb="9">
      <t>シジョウ</t>
    </rPh>
    <rPh sb="9" eb="11">
      <t>トウブ</t>
    </rPh>
    <rPh sb="11" eb="13">
      <t>シジョウ</t>
    </rPh>
    <rPh sb="13" eb="15">
      <t>カコ</t>
    </rPh>
    <rPh sb="16" eb="17">
      <t>ネン</t>
    </rPh>
    <rPh sb="17" eb="19">
      <t>ヘイキン</t>
    </rPh>
    <rPh sb="19" eb="20">
      <t>チ</t>
    </rPh>
    <phoneticPr fontId="4"/>
  </si>
  <si>
    <t>環境保全型の栽培方式</t>
    <rPh sb="0" eb="2">
      <t>カンキョウ</t>
    </rPh>
    <rPh sb="2" eb="5">
      <t>ホゼンガタ</t>
    </rPh>
    <rPh sb="6" eb="8">
      <t>サイバイ</t>
    </rPh>
    <rPh sb="8" eb="10">
      <t>ホウシキ</t>
    </rPh>
    <phoneticPr fontId="3"/>
  </si>
  <si>
    <t>ホルモン処理</t>
    <rPh sb="4" eb="6">
      <t>ショリ</t>
    </rPh>
    <phoneticPr fontId="4"/>
  </si>
  <si>
    <t>10月上旬～10月中旬</t>
    <rPh sb="2" eb="3">
      <t>ガツ</t>
    </rPh>
    <rPh sb="3" eb="4">
      <t>ジョウ</t>
    </rPh>
    <rPh sb="8" eb="9">
      <t>ガツ</t>
    </rPh>
    <rPh sb="9" eb="11">
      <t>チュウジュン</t>
    </rPh>
    <phoneticPr fontId="4"/>
  </si>
  <si>
    <t>ホルモン処理機
トマトトーン</t>
    <rPh sb="4" eb="6">
      <t>ショリ</t>
    </rPh>
    <rPh sb="6" eb="7">
      <t>キ</t>
    </rPh>
    <phoneticPr fontId="4"/>
  </si>
  <si>
    <t>灌水設備</t>
    <rPh sb="0" eb="2">
      <t>カンスイ</t>
    </rPh>
    <rPh sb="2" eb="4">
      <t>セツビ</t>
    </rPh>
    <phoneticPr fontId="4"/>
  </si>
  <si>
    <t>式</t>
    <rPh sb="0" eb="1">
      <t>シキ</t>
    </rPh>
    <phoneticPr fontId="4"/>
  </si>
  <si>
    <t>10a/35a</t>
    <phoneticPr fontId="4"/>
  </si>
  <si>
    <t>トラクター</t>
    <phoneticPr fontId="4"/>
  </si>
  <si>
    <t>園芸結束機</t>
    <rPh sb="0" eb="2">
      <t>エンゲイ</t>
    </rPh>
    <rPh sb="2" eb="4">
      <t>ケッソク</t>
    </rPh>
    <rPh sb="4" eb="5">
      <t>キ</t>
    </rPh>
    <phoneticPr fontId="4"/>
  </si>
  <si>
    <t>有機物資材　　650㎏
化成肥料　　 　140㎏</t>
    <rPh sb="0" eb="3">
      <t>ユウキブツ</t>
    </rPh>
    <rPh sb="3" eb="5">
      <t>シザイ</t>
    </rPh>
    <rPh sb="12" eb="14">
      <t>カセイ</t>
    </rPh>
    <rPh sb="14" eb="16">
      <t>ヒリョウ</t>
    </rPh>
    <phoneticPr fontId="4"/>
  </si>
  <si>
    <t xml:space="preserve">直管パイプ　　　360本
ビニル紐　　　　7500ｍ
</t>
    <rPh sb="0" eb="1">
      <t>チョク</t>
    </rPh>
    <rPh sb="1" eb="2">
      <t>カン</t>
    </rPh>
    <rPh sb="11" eb="12">
      <t>ホン</t>
    </rPh>
    <rPh sb="16" eb="17">
      <t>ヒモ</t>
    </rPh>
    <phoneticPr fontId="4"/>
  </si>
  <si>
    <t>コンテナ　　　　　20個
ダンボール　　3280枚</t>
    <rPh sb="11" eb="12">
      <t>コ</t>
    </rPh>
    <rPh sb="24" eb="25">
      <t>マイ</t>
    </rPh>
    <phoneticPr fontId="4"/>
  </si>
  <si>
    <t>ポット苗　　　2000株</t>
    <rPh sb="3" eb="4">
      <t>ナエ</t>
    </rPh>
    <rPh sb="11" eb="12">
      <t>カブ</t>
    </rPh>
    <phoneticPr fontId="4"/>
  </si>
  <si>
    <t>バーク堆肥　　4000㎏
モミガラ　　　　　500㎏
土壌改良剤　　　280㎏
ギニアグラス　　　　1㎏</t>
    <rPh sb="3" eb="5">
      <t>タイヒ</t>
    </rPh>
    <rPh sb="27" eb="29">
      <t>ドジョウ</t>
    </rPh>
    <rPh sb="29" eb="31">
      <t>カイリョウ</t>
    </rPh>
    <rPh sb="31" eb="32">
      <t>ザイ</t>
    </rPh>
    <phoneticPr fontId="4"/>
  </si>
  <si>
    <t>促成</t>
    <rPh sb="0" eb="2">
      <t>ソクセイ</t>
    </rPh>
    <phoneticPr fontId="4"/>
  </si>
  <si>
    <t>10月上旬～5月中旬</t>
    <rPh sb="2" eb="3">
      <t>ガツ</t>
    </rPh>
    <rPh sb="3" eb="5">
      <t>ジョウジュン</t>
    </rPh>
    <rPh sb="7" eb="8">
      <t>ガツ</t>
    </rPh>
    <rPh sb="8" eb="10">
      <t>チュウジュン</t>
    </rPh>
    <phoneticPr fontId="4"/>
  </si>
  <si>
    <t>トマト</t>
    <phoneticPr fontId="4"/>
  </si>
  <si>
    <t>個別経営体</t>
    <rPh sb="0" eb="2">
      <t>コベツ</t>
    </rPh>
    <rPh sb="2" eb="5">
      <t>ケイエイタイ</t>
    </rPh>
    <phoneticPr fontId="3"/>
  </si>
  <si>
    <t>ハウス桃太郎</t>
    <rPh sb="3" eb="6">
      <t>モモタロウ</t>
    </rPh>
    <phoneticPr fontId="3"/>
  </si>
  <si>
    <t>袋</t>
    <phoneticPr fontId="4"/>
  </si>
  <si>
    <t>袋</t>
    <phoneticPr fontId="4"/>
  </si>
  <si>
    <t>袋</t>
    <phoneticPr fontId="4"/>
  </si>
  <si>
    <t>本</t>
    <phoneticPr fontId="4"/>
  </si>
  <si>
    <t>袋</t>
    <phoneticPr fontId="4"/>
  </si>
  <si>
    <t>袋</t>
    <phoneticPr fontId="4"/>
  </si>
  <si>
    <t>本</t>
    <phoneticPr fontId="4"/>
  </si>
  <si>
    <t>本</t>
    <phoneticPr fontId="4"/>
  </si>
  <si>
    <t>本</t>
    <phoneticPr fontId="4"/>
  </si>
  <si>
    <t>袋</t>
    <phoneticPr fontId="4"/>
  </si>
  <si>
    <t>ハウス</t>
    <phoneticPr fontId="4"/>
  </si>
  <si>
    <t>セル苗（接木）</t>
    <rPh sb="2" eb="3">
      <t>ナエ</t>
    </rPh>
    <rPh sb="4" eb="5">
      <t>ツ</t>
    </rPh>
    <rPh sb="5" eb="6">
      <t>キ</t>
    </rPh>
    <phoneticPr fontId="4"/>
  </si>
  <si>
    <t>(3000円×50a)/施設35a</t>
    <rPh sb="5" eb="6">
      <t>エン</t>
    </rPh>
    <rPh sb="12" eb="14">
      <t>シセツ</t>
    </rPh>
    <phoneticPr fontId="4"/>
  </si>
  <si>
    <t>4286円/10a</t>
    <rPh sb="4" eb="5">
      <t>エン</t>
    </rPh>
    <phoneticPr fontId="4"/>
  </si>
  <si>
    <t>○：播種　△：仮植　×：定植　　■：収穫　　　 ：内張り被覆　</t>
    <rPh sb="18" eb="20">
      <t>シュウカク</t>
    </rPh>
    <rPh sb="25" eb="27">
      <t>ウチバ</t>
    </rPh>
    <rPh sb="28" eb="30">
      <t>ヒフク</t>
    </rPh>
    <phoneticPr fontId="4"/>
  </si>
  <si>
    <t>トマト専作</t>
    <rPh sb="3" eb="4">
      <t>セン</t>
    </rPh>
    <rPh sb="4" eb="5">
      <t>サク</t>
    </rPh>
    <phoneticPr fontId="3"/>
  </si>
  <si>
    <r>
      <t>プラグ苗（200穴）10枚
培土     　　　　1.6 m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 xml:space="preserve">
ポリポット　　　2000 個
ビ ニ ー ル　　　70 m</t>
    </r>
    <r>
      <rPr>
        <vertAlign val="superscript"/>
        <sz val="11"/>
        <rFont val="ＭＳ Ｐゴシック"/>
        <family val="3"/>
        <charset val="128"/>
      </rPr>
      <t>2</t>
    </r>
    <rPh sb="3" eb="4">
      <t>ナエ</t>
    </rPh>
    <rPh sb="8" eb="9">
      <t>ケツ</t>
    </rPh>
    <rPh sb="12" eb="13">
      <t>マイ</t>
    </rPh>
    <rPh sb="14" eb="15">
      <t>ベ</t>
    </rPh>
    <rPh sb="15" eb="16">
      <t>ツチ</t>
    </rPh>
    <rPh sb="45" eb="46">
      <t>コ</t>
    </rPh>
    <phoneticPr fontId="4"/>
  </si>
  <si>
    <r>
      <t>2</t>
    </r>
    <r>
      <rPr>
        <sz val="11"/>
        <rFont val="ＭＳ Ｐゴシック"/>
        <family val="3"/>
        <charset val="128"/>
      </rPr>
      <t>.5</t>
    </r>
    <r>
      <rPr>
        <sz val="11"/>
        <rFont val="ＭＳ Ｐゴシック"/>
        <family val="3"/>
        <charset val="128"/>
      </rPr>
      <t>人</t>
    </r>
    <rPh sb="3" eb="4">
      <t>ニン</t>
    </rPh>
    <phoneticPr fontId="3"/>
  </si>
  <si>
    <t>家族労力（2.5人），雇用労力</t>
    <rPh sb="0" eb="2">
      <t>カゾク</t>
    </rPh>
    <rPh sb="2" eb="4">
      <t>ロウリョク</t>
    </rPh>
    <rPh sb="8" eb="9">
      <t>ニン</t>
    </rPh>
    <rPh sb="11" eb="13">
      <t>コヨウ</t>
    </rPh>
    <rPh sb="13" eb="15">
      <t>ロウリョク</t>
    </rPh>
    <phoneticPr fontId="3"/>
  </si>
  <si>
    <t>⑤=③×④（円/10a）</t>
    <phoneticPr fontId="4"/>
  </si>
  <si>
    <t>⑦＝⑤×⑥（円/10a）</t>
    <rPh sb="6" eb="7">
      <t>エン</t>
    </rPh>
    <phoneticPr fontId="4"/>
  </si>
  <si>
    <t>⑨＝（⑤－⑦）÷⑧（円/10a）</t>
    <phoneticPr fontId="4"/>
  </si>
  <si>
    <t xml:space="preserve">
購入接木プラグ苗（200穴）を12㎝ポットに鉢上げ。
本圃の一部を平らに整地し，ビニルを敷いて，ポットを並べる。</t>
    <rPh sb="1" eb="3">
      <t>コウニュウ</t>
    </rPh>
    <rPh sb="3" eb="5">
      <t>ツギキ</t>
    </rPh>
    <rPh sb="8" eb="9">
      <t>ナエ</t>
    </rPh>
    <rPh sb="13" eb="14">
      <t>ケツ</t>
    </rPh>
    <rPh sb="23" eb="24">
      <t>ハチ</t>
    </rPh>
    <rPh sb="24" eb="25">
      <t>ア</t>
    </rPh>
    <rPh sb="28" eb="30">
      <t>ホンポ</t>
    </rPh>
    <rPh sb="31" eb="33">
      <t>イチブ</t>
    </rPh>
    <rPh sb="34" eb="35">
      <t>タイ</t>
    </rPh>
    <rPh sb="37" eb="39">
      <t>セイチ</t>
    </rPh>
    <rPh sb="45" eb="46">
      <t>シ</t>
    </rPh>
    <rPh sb="53" eb="54">
      <t>ナラ</t>
    </rPh>
    <phoneticPr fontId="4"/>
  </si>
  <si>
    <t xml:space="preserve">
定植1か月前には，有機物資材，元肥を施用し，耕起，平畝を整地する。</t>
    <rPh sb="1" eb="3">
      <t>テイショク</t>
    </rPh>
    <rPh sb="5" eb="6">
      <t>ゲツ</t>
    </rPh>
    <rPh sb="6" eb="7">
      <t>マエ</t>
    </rPh>
    <rPh sb="10" eb="13">
      <t>ユウキブツ</t>
    </rPh>
    <rPh sb="13" eb="15">
      <t>シザイ</t>
    </rPh>
    <rPh sb="16" eb="17">
      <t>モト</t>
    </rPh>
    <rPh sb="17" eb="18">
      <t>コエ</t>
    </rPh>
    <rPh sb="19" eb="21">
      <t>セヨウ</t>
    </rPh>
    <rPh sb="23" eb="24">
      <t>コウ</t>
    </rPh>
    <rPh sb="24" eb="25">
      <t>キ</t>
    </rPh>
    <rPh sb="26" eb="27">
      <t>ヒラ</t>
    </rPh>
    <rPh sb="27" eb="28">
      <t>ウネ</t>
    </rPh>
    <rPh sb="29" eb="31">
      <t>セイチ</t>
    </rPh>
    <phoneticPr fontId="4"/>
  </si>
  <si>
    <t xml:space="preserve">
直管パイプで支柱を組み，誘引紐を張る。
</t>
    <rPh sb="1" eb="2">
      <t>チョク</t>
    </rPh>
    <rPh sb="2" eb="3">
      <t>カン</t>
    </rPh>
    <rPh sb="7" eb="9">
      <t>シチュウ</t>
    </rPh>
    <rPh sb="10" eb="11">
      <t>ク</t>
    </rPh>
    <rPh sb="13" eb="15">
      <t>ユウイン</t>
    </rPh>
    <rPh sb="15" eb="16">
      <t>ヒモ</t>
    </rPh>
    <rPh sb="17" eb="18">
      <t>ハ</t>
    </rPh>
    <phoneticPr fontId="4"/>
  </si>
  <si>
    <t xml:space="preserve">
ポット苗を10aあたり1800株定植する。</t>
    <rPh sb="4" eb="5">
      <t>ナエ</t>
    </rPh>
    <rPh sb="16" eb="17">
      <t>カブ</t>
    </rPh>
    <rPh sb="17" eb="19">
      <t>テイショク</t>
    </rPh>
    <phoneticPr fontId="4"/>
  </si>
  <si>
    <t xml:space="preserve">
定植前に十分圃場に灌水し，定植後は灌水を控える。第1果房肥大期以降，成長に合わせて灌水量を増やしていく。樹勢をみながら穴肥，液肥施用，葉面散布を実施する。
</t>
    <rPh sb="1" eb="3">
      <t>テイショク</t>
    </rPh>
    <rPh sb="3" eb="4">
      <t>マエ</t>
    </rPh>
    <rPh sb="5" eb="7">
      <t>ジュウブン</t>
    </rPh>
    <rPh sb="7" eb="9">
      <t>ホジョウ</t>
    </rPh>
    <rPh sb="10" eb="12">
      <t>カンスイ</t>
    </rPh>
    <rPh sb="14" eb="16">
      <t>テイショク</t>
    </rPh>
    <rPh sb="16" eb="17">
      <t>ゴ</t>
    </rPh>
    <rPh sb="18" eb="20">
      <t>カンスイ</t>
    </rPh>
    <rPh sb="21" eb="22">
      <t>ヒカ</t>
    </rPh>
    <rPh sb="25" eb="26">
      <t>ダイ</t>
    </rPh>
    <rPh sb="27" eb="28">
      <t>カ</t>
    </rPh>
    <rPh sb="28" eb="29">
      <t>ボウ</t>
    </rPh>
    <rPh sb="29" eb="31">
      <t>ヒダイ</t>
    </rPh>
    <rPh sb="31" eb="32">
      <t>キ</t>
    </rPh>
    <rPh sb="32" eb="34">
      <t>イコウ</t>
    </rPh>
    <rPh sb="35" eb="37">
      <t>セイチョウ</t>
    </rPh>
    <rPh sb="38" eb="39">
      <t>ア</t>
    </rPh>
    <rPh sb="42" eb="44">
      <t>カンスイ</t>
    </rPh>
    <rPh sb="44" eb="45">
      <t>リョウ</t>
    </rPh>
    <rPh sb="46" eb="47">
      <t>フ</t>
    </rPh>
    <rPh sb="53" eb="55">
      <t>ジュセイ</t>
    </rPh>
    <rPh sb="60" eb="61">
      <t>アナ</t>
    </rPh>
    <rPh sb="61" eb="62">
      <t>コエ</t>
    </rPh>
    <rPh sb="63" eb="65">
      <t>エキヒ</t>
    </rPh>
    <rPh sb="65" eb="67">
      <t>セヨウ</t>
    </rPh>
    <rPh sb="68" eb="72">
      <t>ヨウメンサンプ</t>
    </rPh>
    <rPh sb="73" eb="75">
      <t>ジッシ</t>
    </rPh>
    <phoneticPr fontId="4"/>
  </si>
  <si>
    <t xml:space="preserve">
殺菌剤散布
殺虫剤散布
生物農薬</t>
    <rPh sb="1" eb="4">
      <t>サッキンザイ</t>
    </rPh>
    <rPh sb="4" eb="6">
      <t>サンプ</t>
    </rPh>
    <rPh sb="7" eb="10">
      <t>サッチュウザイ</t>
    </rPh>
    <rPh sb="10" eb="12">
      <t>サンプ</t>
    </rPh>
    <rPh sb="13" eb="15">
      <t>セイブツ</t>
    </rPh>
    <rPh sb="15" eb="17">
      <t>ノウヤク</t>
    </rPh>
    <phoneticPr fontId="4"/>
  </si>
  <si>
    <t xml:space="preserve">
1花房で3～5花開花した時期に、花房を手で囲いながらトマトトーンの希釈液を花房全体にまんべんなく噴霧する。</t>
    <rPh sb="2" eb="3">
      <t>カ</t>
    </rPh>
    <rPh sb="3" eb="4">
      <t>ボウ</t>
    </rPh>
    <rPh sb="8" eb="9">
      <t>カ</t>
    </rPh>
    <rPh sb="9" eb="11">
      <t>カイカ</t>
    </rPh>
    <rPh sb="13" eb="15">
      <t>ジキ</t>
    </rPh>
    <rPh sb="17" eb="18">
      <t>カ</t>
    </rPh>
    <rPh sb="18" eb="19">
      <t>ボウ</t>
    </rPh>
    <rPh sb="20" eb="21">
      <t>テ</t>
    </rPh>
    <rPh sb="22" eb="23">
      <t>カコ</t>
    </rPh>
    <rPh sb="34" eb="36">
      <t>キシャク</t>
    </rPh>
    <rPh sb="36" eb="37">
      <t>エキ</t>
    </rPh>
    <rPh sb="38" eb="39">
      <t>カ</t>
    </rPh>
    <rPh sb="39" eb="40">
      <t>ボウ</t>
    </rPh>
    <rPh sb="40" eb="42">
      <t>ゼンタイ</t>
    </rPh>
    <rPh sb="49" eb="51">
      <t>フンム</t>
    </rPh>
    <phoneticPr fontId="4"/>
  </si>
  <si>
    <t xml:space="preserve">
1本仕立て，Uターン誘引とする。
果房あたり４果に摘果する。</t>
    <rPh sb="2" eb="3">
      <t>ポン</t>
    </rPh>
    <rPh sb="3" eb="5">
      <t>シタ</t>
    </rPh>
    <rPh sb="11" eb="13">
      <t>ユウイン</t>
    </rPh>
    <rPh sb="18" eb="19">
      <t>カ</t>
    </rPh>
    <rPh sb="19" eb="20">
      <t>ボウ</t>
    </rPh>
    <rPh sb="24" eb="25">
      <t>カ</t>
    </rPh>
    <rPh sb="26" eb="28">
      <t>テキカ</t>
    </rPh>
    <phoneticPr fontId="4"/>
  </si>
  <si>
    <t xml:space="preserve">
完熟収穫とする。
規格別に選別し，4㎏入ダンボールに詰めて出荷する。
</t>
    <rPh sb="1" eb="3">
      <t>カンジュク</t>
    </rPh>
    <rPh sb="3" eb="5">
      <t>シュウカク</t>
    </rPh>
    <rPh sb="10" eb="12">
      <t>キカク</t>
    </rPh>
    <rPh sb="12" eb="13">
      <t>ベツ</t>
    </rPh>
    <rPh sb="14" eb="16">
      <t>センベツ</t>
    </rPh>
    <rPh sb="20" eb="21">
      <t>イ</t>
    </rPh>
    <rPh sb="27" eb="28">
      <t>ツ</t>
    </rPh>
    <rPh sb="30" eb="32">
      <t>シュッカ</t>
    </rPh>
    <phoneticPr fontId="4"/>
  </si>
  <si>
    <t xml:space="preserve">
残渣処理，支柱除去後に堆肥を散布する。
緑肥を播種し，定植1か月前にはすき込む。</t>
    <rPh sb="1" eb="3">
      <t>ザンサ</t>
    </rPh>
    <rPh sb="3" eb="5">
      <t>ショリ</t>
    </rPh>
    <rPh sb="6" eb="8">
      <t>シチュウ</t>
    </rPh>
    <rPh sb="8" eb="10">
      <t>ジョキョ</t>
    </rPh>
    <rPh sb="10" eb="11">
      <t>ゴ</t>
    </rPh>
    <rPh sb="12" eb="14">
      <t>タイヒ</t>
    </rPh>
    <rPh sb="15" eb="17">
      <t>サンプ</t>
    </rPh>
    <rPh sb="21" eb="23">
      <t>リョクヒ</t>
    </rPh>
    <rPh sb="24" eb="26">
      <t>ハシュ</t>
    </rPh>
    <rPh sb="28" eb="30">
      <t>テイショク</t>
    </rPh>
    <rPh sb="32" eb="33">
      <t>ゲツ</t>
    </rPh>
    <rPh sb="33" eb="34">
      <t>マエ</t>
    </rPh>
    <rPh sb="38" eb="39">
      <t>コ</t>
    </rPh>
    <phoneticPr fontId="4"/>
  </si>
  <si>
    <t xml:space="preserve">
育苗温度が30℃を超えないよう注意する。</t>
    <rPh sb="1" eb="3">
      <t>イクビョウ</t>
    </rPh>
    <rPh sb="3" eb="5">
      <t>オンド</t>
    </rPh>
    <rPh sb="10" eb="11">
      <t>コ</t>
    </rPh>
    <rPh sb="16" eb="18">
      <t>チュウイ</t>
    </rPh>
    <phoneticPr fontId="4"/>
  </si>
  <si>
    <t xml:space="preserve">
土壌診断結果をもとにした適正な施肥を行う。</t>
    <rPh sb="1" eb="3">
      <t>ドジョウ</t>
    </rPh>
    <rPh sb="3" eb="5">
      <t>シンダン</t>
    </rPh>
    <rPh sb="5" eb="7">
      <t>ケッカ</t>
    </rPh>
    <rPh sb="13" eb="15">
      <t>テキセイ</t>
    </rPh>
    <rPh sb="16" eb="18">
      <t>セヒ</t>
    </rPh>
    <rPh sb="19" eb="20">
      <t>オコナ</t>
    </rPh>
    <phoneticPr fontId="4"/>
  </si>
  <si>
    <t xml:space="preserve">
Uターン誘引に合わせ，直管パイプでしっかりとした支柱を組む。</t>
    <rPh sb="5" eb="7">
      <t>ユウイン</t>
    </rPh>
    <rPh sb="8" eb="9">
      <t>ア</t>
    </rPh>
    <rPh sb="12" eb="13">
      <t>チョク</t>
    </rPh>
    <rPh sb="13" eb="14">
      <t>カン</t>
    </rPh>
    <rPh sb="25" eb="27">
      <t>シチュウ</t>
    </rPh>
    <rPh sb="28" eb="29">
      <t>ク</t>
    </rPh>
    <phoneticPr fontId="4"/>
  </si>
  <si>
    <t xml:space="preserve">
定植時に苗を傷つけないよう注意し，適期定植に留意する。</t>
    <rPh sb="1" eb="3">
      <t>テイショク</t>
    </rPh>
    <rPh sb="3" eb="4">
      <t>ジ</t>
    </rPh>
    <rPh sb="5" eb="6">
      <t>ナエ</t>
    </rPh>
    <rPh sb="7" eb="8">
      <t>キズ</t>
    </rPh>
    <rPh sb="14" eb="16">
      <t>チュウイ</t>
    </rPh>
    <rPh sb="18" eb="20">
      <t>テキキ</t>
    </rPh>
    <rPh sb="20" eb="22">
      <t>テイショク</t>
    </rPh>
    <rPh sb="23" eb="25">
      <t>リュウイ</t>
    </rPh>
    <phoneticPr fontId="4"/>
  </si>
  <si>
    <t xml:space="preserve">
生育データに基づく追肥，灌水管理を行う。</t>
    <rPh sb="1" eb="3">
      <t>セイイク</t>
    </rPh>
    <rPh sb="7" eb="8">
      <t>モト</t>
    </rPh>
    <rPh sb="10" eb="12">
      <t>ツイヒ</t>
    </rPh>
    <rPh sb="13" eb="15">
      <t>カンスイ</t>
    </rPh>
    <rPh sb="15" eb="17">
      <t>カンリ</t>
    </rPh>
    <rPh sb="18" eb="19">
      <t>オコナ</t>
    </rPh>
    <phoneticPr fontId="4"/>
  </si>
  <si>
    <t xml:space="preserve">
病害虫の発生状況をよく観察し，適期防除に努める。</t>
    <rPh sb="1" eb="4">
      <t>ビョウガイチュウ</t>
    </rPh>
    <rPh sb="5" eb="7">
      <t>ハッセイ</t>
    </rPh>
    <rPh sb="7" eb="9">
      <t>ジョウキョウ</t>
    </rPh>
    <rPh sb="12" eb="14">
      <t>カンサツ</t>
    </rPh>
    <rPh sb="16" eb="18">
      <t>テキキ</t>
    </rPh>
    <rPh sb="18" eb="20">
      <t>ボウジョ</t>
    </rPh>
    <rPh sb="21" eb="22">
      <t>ツト</t>
    </rPh>
    <phoneticPr fontId="4"/>
  </si>
  <si>
    <t xml:space="preserve">
1花房あたり1回とする。生長点にかからないよう注意する。</t>
    <rPh sb="2" eb="3">
      <t>カ</t>
    </rPh>
    <rPh sb="3" eb="4">
      <t>ボウ</t>
    </rPh>
    <rPh sb="8" eb="9">
      <t>カイ</t>
    </rPh>
    <rPh sb="13" eb="15">
      <t>セイチョウ</t>
    </rPh>
    <rPh sb="15" eb="16">
      <t>テン</t>
    </rPh>
    <rPh sb="24" eb="26">
      <t>チュウイ</t>
    </rPh>
    <phoneticPr fontId="4"/>
  </si>
  <si>
    <t xml:space="preserve">
樹勢維持のためにも誘引，芽かき，摘果，整枝作業は遅れないよう注意する。</t>
    <rPh sb="1" eb="3">
      <t>ジュセイ</t>
    </rPh>
    <rPh sb="3" eb="5">
      <t>イジ</t>
    </rPh>
    <rPh sb="10" eb="12">
      <t>ユウイン</t>
    </rPh>
    <rPh sb="13" eb="14">
      <t>メ</t>
    </rPh>
    <rPh sb="17" eb="19">
      <t>テキカ</t>
    </rPh>
    <rPh sb="20" eb="22">
      <t>セイシ</t>
    </rPh>
    <rPh sb="22" eb="24">
      <t>サギョウ</t>
    </rPh>
    <rPh sb="25" eb="26">
      <t>オク</t>
    </rPh>
    <rPh sb="31" eb="33">
      <t>チュウイ</t>
    </rPh>
    <phoneticPr fontId="4"/>
  </si>
  <si>
    <t xml:space="preserve">
個選の場合は，目合わせをしっかり行う。</t>
    <rPh sb="1" eb="3">
      <t>コセン</t>
    </rPh>
    <rPh sb="4" eb="6">
      <t>バアイ</t>
    </rPh>
    <rPh sb="8" eb="9">
      <t>メ</t>
    </rPh>
    <rPh sb="9" eb="10">
      <t>ア</t>
    </rPh>
    <rPh sb="17" eb="18">
      <t>オコナ</t>
    </rPh>
    <phoneticPr fontId="4"/>
  </si>
  <si>
    <t xml:space="preserve">
有機質資材を入れ，深耕する。</t>
    <rPh sb="1" eb="4">
      <t>ユウキシツ</t>
    </rPh>
    <rPh sb="4" eb="6">
      <t>シザイ</t>
    </rPh>
    <rPh sb="7" eb="8">
      <t>イ</t>
    </rPh>
    <rPh sb="10" eb="11">
      <t>シン</t>
    </rPh>
    <rPh sb="11" eb="12">
      <t>コウ</t>
    </rPh>
    <phoneticPr fontId="4"/>
  </si>
  <si>
    <t>右表（イ）　</t>
    <phoneticPr fontId="4"/>
  </si>
  <si>
    <t>右表（ウ）　</t>
    <phoneticPr fontId="4"/>
  </si>
  <si>
    <t>右表（エ）　</t>
    <phoneticPr fontId="4"/>
  </si>
  <si>
    <t>A</t>
    <phoneticPr fontId="4"/>
  </si>
  <si>
    <t>B</t>
    <phoneticPr fontId="4"/>
  </si>
  <si>
    <t>D</t>
    <phoneticPr fontId="4"/>
  </si>
  <si>
    <t>E</t>
    <phoneticPr fontId="4"/>
  </si>
  <si>
    <t>A</t>
    <phoneticPr fontId="4"/>
  </si>
  <si>
    <t>B</t>
    <phoneticPr fontId="2"/>
  </si>
  <si>
    <t>B</t>
    <phoneticPr fontId="4"/>
  </si>
  <si>
    <t>C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</si>
</sst>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#,##0_);[Red]\(#,##0\)"/>
    <numFmt numFmtId="177" formatCode="#,##0;&quot;▲ &quot;#,##0"/>
    <numFmt numFmtId="178" formatCode="#,##0.0;&quot;▲ &quot;#,##0.0"/>
    <numFmt numFmtId="179" formatCode="#,##0.0_);[Red]\(#,##0.0\)"/>
    <numFmt numFmtId="180" formatCode="0\ &quot;年&quot;"/>
    <numFmt numFmtId="181" formatCode="#,##0;&quot;△ &quot;#,##0"/>
    <numFmt numFmtId="182" formatCode="0.0%"/>
    <numFmt numFmtId="183" formatCode="0.0_);[Red]\(0.0\)"/>
    <numFmt numFmtId="184" formatCode="#,##0.0_ ;[Red]\-#,##0.0\ "/>
    <numFmt numFmtId="185" formatCode="00&quot;a&quot;"/>
    <numFmt numFmtId="186" formatCode="0_);[Red]\(0\)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1"/>
        <bgColor indexed="64"/>
      </patternFill>
    </fill>
  </fills>
  <borders count="226">
    <border>
      <left/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dotted">
        <color indexed="8"/>
      </right>
      <top/>
      <bottom/>
      <diagonal/>
    </border>
    <border>
      <left style="dotted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dotted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tted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hair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hair">
        <color indexed="8"/>
      </left>
      <right/>
      <top/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 diagonalDown="1"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 style="thin">
        <color indexed="8"/>
      </diagonal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2" fillId="0" borderId="0"/>
    <xf numFmtId="37" fontId="14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/>
  </cellStyleXfs>
  <cellXfs count="738">
    <xf numFmtId="0" fontId="0" fillId="0" borderId="0" xfId="0">
      <alignment vertical="center"/>
    </xf>
    <xf numFmtId="176" fontId="0" fillId="0" borderId="0" xfId="0" applyNumberFormat="1" applyAlignment="1">
      <alignment vertical="center"/>
    </xf>
    <xf numFmtId="176" fontId="0" fillId="0" borderId="0" xfId="0" applyNumberFormat="1" applyBorder="1" applyAlignment="1">
      <alignment vertical="center"/>
    </xf>
    <xf numFmtId="177" fontId="0" fillId="0" borderId="0" xfId="0" applyNumberFormat="1" applyBorder="1" applyAlignment="1">
      <alignment vertical="center"/>
    </xf>
    <xf numFmtId="177" fontId="7" fillId="0" borderId="0" xfId="0" applyNumberFormat="1" applyFont="1" applyBorder="1" applyAlignment="1">
      <alignment vertical="center"/>
    </xf>
    <xf numFmtId="176" fontId="0" fillId="0" borderId="0" xfId="0" applyNumberFormat="1" applyFont="1" applyBorder="1" applyAlignment="1">
      <alignment vertical="center"/>
    </xf>
    <xf numFmtId="177" fontId="0" fillId="0" borderId="15" xfId="0" applyNumberFormat="1" applyBorder="1" applyAlignment="1">
      <alignment vertical="center"/>
    </xf>
    <xf numFmtId="176" fontId="5" fillId="0" borderId="89" xfId="0" applyNumberFormat="1" applyFont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center" vertical="center" shrinkToFit="1"/>
    </xf>
    <xf numFmtId="179" fontId="5" fillId="0" borderId="1" xfId="0" applyNumberFormat="1" applyFont="1" applyBorder="1" applyAlignment="1">
      <alignment horizontal="center" vertical="center" shrinkToFi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38" fontId="0" fillId="0" borderId="0" xfId="1" applyFont="1" applyAlignment="1">
      <alignment vertical="center"/>
    </xf>
    <xf numFmtId="0" fontId="0" fillId="0" borderId="77" xfId="0" applyFont="1" applyBorder="1" applyAlignment="1">
      <alignment horizontal="center" vertical="center"/>
    </xf>
    <xf numFmtId="0" fontId="0" fillId="0" borderId="78" xfId="0" applyFont="1" applyBorder="1" applyAlignment="1">
      <alignment horizontal="center" vertical="center"/>
    </xf>
    <xf numFmtId="0" fontId="0" fillId="0" borderId="35" xfId="0" applyFont="1" applyBorder="1" applyAlignment="1">
      <alignment vertical="center" wrapText="1"/>
    </xf>
    <xf numFmtId="0" fontId="0" fillId="0" borderId="65" xfId="0" applyFont="1" applyBorder="1" applyAlignment="1">
      <alignment vertical="center"/>
    </xf>
    <xf numFmtId="181" fontId="0" fillId="0" borderId="38" xfId="0" applyNumberFormat="1" applyFont="1" applyBorder="1" applyAlignment="1">
      <alignment horizontal="right" vertical="center"/>
    </xf>
    <xf numFmtId="0" fontId="0" fillId="0" borderId="34" xfId="0" applyFont="1" applyBorder="1" applyAlignment="1">
      <alignment vertical="center"/>
    </xf>
    <xf numFmtId="0" fontId="0" fillId="0" borderId="41" xfId="0" applyFont="1" applyBorder="1" applyAlignment="1">
      <alignment vertical="center"/>
    </xf>
    <xf numFmtId="181" fontId="0" fillId="0" borderId="41" xfId="0" applyNumberFormat="1" applyFont="1" applyBorder="1" applyAlignment="1">
      <alignment horizontal="right" vertical="center"/>
    </xf>
    <xf numFmtId="181" fontId="0" fillId="3" borderId="41" xfId="0" applyNumberFormat="1" applyFont="1" applyFill="1" applyBorder="1" applyAlignment="1">
      <alignment horizontal="right" vertical="center"/>
    </xf>
    <xf numFmtId="181" fontId="0" fillId="3" borderId="43" xfId="0" applyNumberFormat="1" applyFont="1" applyFill="1" applyBorder="1" applyAlignment="1">
      <alignment horizontal="right" vertical="center"/>
    </xf>
    <xf numFmtId="181" fontId="0" fillId="0" borderId="24" xfId="0" applyNumberFormat="1" applyFont="1" applyBorder="1" applyAlignment="1">
      <alignment horizontal="right" vertical="center"/>
    </xf>
    <xf numFmtId="181" fontId="0" fillId="0" borderId="34" xfId="0" applyNumberFormat="1" applyFont="1" applyBorder="1" applyAlignment="1">
      <alignment horizontal="right" vertical="center"/>
    </xf>
    <xf numFmtId="0" fontId="9" fillId="0" borderId="41" xfId="0" applyFont="1" applyBorder="1" applyAlignment="1">
      <alignment vertical="center"/>
    </xf>
    <xf numFmtId="0" fontId="0" fillId="0" borderId="34" xfId="0" applyFont="1" applyFill="1" applyBorder="1" applyAlignment="1">
      <alignment vertical="center"/>
    </xf>
    <xf numFmtId="0" fontId="0" fillId="0" borderId="41" xfId="0" applyFont="1" applyFill="1" applyBorder="1" applyAlignment="1">
      <alignment vertical="center"/>
    </xf>
    <xf numFmtId="176" fontId="0" fillId="0" borderId="1" xfId="0" applyNumberFormat="1" applyFont="1" applyBorder="1" applyAlignment="1">
      <alignment vertical="center" shrinkToFit="1"/>
    </xf>
    <xf numFmtId="176" fontId="0" fillId="0" borderId="0" xfId="0" applyNumberFormat="1" applyFont="1" applyAlignment="1">
      <alignment vertical="center"/>
    </xf>
    <xf numFmtId="179" fontId="0" fillId="0" borderId="0" xfId="0" applyNumberFormat="1" applyFont="1" applyAlignment="1">
      <alignment vertical="center"/>
    </xf>
    <xf numFmtId="176" fontId="0" fillId="0" borderId="0" xfId="0" applyNumberFormat="1" applyFont="1" applyBorder="1" applyAlignment="1">
      <alignment horizontal="right" vertical="center"/>
    </xf>
    <xf numFmtId="176" fontId="0" fillId="0" borderId="0" xfId="0" applyNumberFormat="1" applyFont="1" applyBorder="1" applyAlignment="1">
      <alignment horizontal="left" vertical="center"/>
    </xf>
    <xf numFmtId="179" fontId="0" fillId="0" borderId="73" xfId="0" applyNumberFormat="1" applyFont="1" applyBorder="1" applyAlignment="1">
      <alignment horizontal="center" vertical="center" shrinkToFit="1"/>
    </xf>
    <xf numFmtId="176" fontId="0" fillId="0" borderId="89" xfId="0" applyNumberFormat="1" applyFont="1" applyBorder="1" applyAlignment="1">
      <alignment horizontal="center" vertical="center" shrinkToFit="1"/>
    </xf>
    <xf numFmtId="176" fontId="0" fillId="0" borderId="1" xfId="0" applyNumberFormat="1" applyFont="1" applyBorder="1" applyAlignment="1">
      <alignment horizontal="center" vertical="center" shrinkToFit="1"/>
    </xf>
    <xf numFmtId="182" fontId="0" fillId="0" borderId="1" xfId="4" applyNumberFormat="1" applyFont="1" applyBorder="1" applyAlignment="1">
      <alignment vertical="center" shrinkToFit="1"/>
    </xf>
    <xf numFmtId="9" fontId="0" fillId="0" borderId="1" xfId="0" applyNumberFormat="1" applyFont="1" applyBorder="1" applyAlignment="1">
      <alignment vertical="center" shrinkToFit="1"/>
    </xf>
    <xf numFmtId="176" fontId="0" fillId="2" borderId="1" xfId="0" applyNumberFormat="1" applyFont="1" applyFill="1" applyBorder="1" applyAlignment="1">
      <alignment horizontal="center" vertical="center" shrinkToFit="1"/>
    </xf>
    <xf numFmtId="176" fontId="0" fillId="2" borderId="1" xfId="0" applyNumberFormat="1" applyFont="1" applyFill="1" applyBorder="1" applyAlignment="1">
      <alignment vertical="center" shrinkToFit="1"/>
    </xf>
    <xf numFmtId="176" fontId="0" fillId="2" borderId="1" xfId="0" applyNumberFormat="1" applyFont="1" applyFill="1" applyBorder="1" applyAlignment="1">
      <alignment horizontal="left" vertical="center" shrinkToFit="1"/>
    </xf>
    <xf numFmtId="179" fontId="0" fillId="2" borderId="1" xfId="0" applyNumberFormat="1" applyFont="1" applyFill="1" applyBorder="1" applyAlignment="1">
      <alignment vertical="center" shrinkToFit="1"/>
    </xf>
    <xf numFmtId="9" fontId="0" fillId="0" borderId="1" xfId="0" applyNumberFormat="1" applyFont="1" applyFill="1" applyBorder="1" applyAlignment="1">
      <alignment vertical="center" shrinkToFit="1"/>
    </xf>
    <xf numFmtId="176" fontId="0" fillId="0" borderId="1" xfId="0" applyNumberFormat="1" applyFont="1" applyFill="1" applyBorder="1" applyAlignment="1">
      <alignment vertical="center" shrinkToFit="1"/>
    </xf>
    <xf numFmtId="9" fontId="0" fillId="0" borderId="1" xfId="4" applyFont="1" applyBorder="1" applyAlignment="1">
      <alignment vertical="center" shrinkToFit="1"/>
    </xf>
    <xf numFmtId="176" fontId="0" fillId="2" borderId="10" xfId="0" applyNumberFormat="1" applyFont="1" applyFill="1" applyBorder="1" applyAlignment="1">
      <alignment vertical="center" shrinkToFit="1"/>
    </xf>
    <xf numFmtId="176" fontId="0" fillId="0" borderId="84" xfId="0" applyNumberFormat="1" applyFont="1" applyBorder="1" applyAlignment="1">
      <alignment horizontal="center" vertical="center" shrinkToFit="1"/>
    </xf>
    <xf numFmtId="176" fontId="0" fillId="0" borderId="85" xfId="0" applyNumberFormat="1" applyFont="1" applyFill="1" applyBorder="1" applyAlignment="1">
      <alignment vertical="center" shrinkToFit="1"/>
    </xf>
    <xf numFmtId="176" fontId="0" fillId="0" borderId="19" xfId="0" applyNumberFormat="1" applyFont="1" applyFill="1" applyBorder="1" applyAlignment="1">
      <alignment vertical="center" shrinkToFit="1"/>
    </xf>
    <xf numFmtId="176" fontId="0" fillId="0" borderId="19" xfId="0" applyNumberFormat="1" applyFont="1" applyFill="1" applyBorder="1" applyAlignment="1">
      <alignment horizontal="left" vertical="center" shrinkToFit="1"/>
    </xf>
    <xf numFmtId="179" fontId="0" fillId="0" borderId="19" xfId="0" applyNumberFormat="1" applyFont="1" applyFill="1" applyBorder="1" applyAlignment="1">
      <alignment vertical="center" shrinkToFit="1"/>
    </xf>
    <xf numFmtId="176" fontId="0" fillId="0" borderId="1" xfId="0" applyNumberFormat="1" applyFont="1" applyBorder="1" applyAlignment="1">
      <alignment horizontal="center" vertical="center"/>
    </xf>
    <xf numFmtId="176" fontId="0" fillId="0" borderId="70" xfId="0" applyNumberFormat="1" applyFont="1" applyBorder="1" applyAlignment="1">
      <alignment horizontal="center" vertical="center"/>
    </xf>
    <xf numFmtId="176" fontId="0" fillId="0" borderId="69" xfId="0" applyNumberFormat="1" applyFont="1" applyBorder="1" applyAlignment="1">
      <alignment horizontal="center" vertical="center"/>
    </xf>
    <xf numFmtId="176" fontId="0" fillId="0" borderId="8" xfId="0" applyNumberFormat="1" applyFont="1" applyBorder="1" applyAlignment="1">
      <alignment horizontal="center" vertical="center"/>
    </xf>
    <xf numFmtId="176" fontId="0" fillId="0" borderId="10" xfId="0" applyNumberFormat="1" applyFont="1" applyBorder="1" applyAlignment="1">
      <alignment vertical="center"/>
    </xf>
    <xf numFmtId="176" fontId="0" fillId="0" borderId="32" xfId="0" applyNumberFormat="1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176" fontId="0" fillId="0" borderId="8" xfId="0" applyNumberFormat="1" applyFont="1" applyBorder="1" applyAlignment="1">
      <alignment vertical="center"/>
    </xf>
    <xf numFmtId="176" fontId="0" fillId="0" borderId="59" xfId="0" applyNumberFormat="1" applyFont="1" applyBorder="1" applyAlignment="1">
      <alignment vertical="center"/>
    </xf>
    <xf numFmtId="179" fontId="0" fillId="0" borderId="1" xfId="0" applyNumberFormat="1" applyFont="1" applyBorder="1" applyAlignment="1">
      <alignment vertical="center" shrinkToFit="1"/>
    </xf>
    <xf numFmtId="179" fontId="0" fillId="0" borderId="69" xfId="0" applyNumberFormat="1" applyFont="1" applyBorder="1" applyAlignment="1">
      <alignment vertical="center" shrinkToFit="1"/>
    </xf>
    <xf numFmtId="179" fontId="0" fillId="0" borderId="2" xfId="0" applyNumberFormat="1" applyFont="1" applyBorder="1" applyAlignment="1">
      <alignment vertical="center" shrinkToFit="1"/>
    </xf>
    <xf numFmtId="179" fontId="0" fillId="0" borderId="70" xfId="0" applyNumberFormat="1" applyFont="1" applyBorder="1" applyAlignment="1">
      <alignment vertical="center" shrinkToFit="1"/>
    </xf>
    <xf numFmtId="179" fontId="0" fillId="0" borderId="8" xfId="0" applyNumberFormat="1" applyFont="1" applyBorder="1" applyAlignment="1">
      <alignment vertical="center" shrinkToFit="1"/>
    </xf>
    <xf numFmtId="179" fontId="0" fillId="0" borderId="19" xfId="0" applyNumberFormat="1" applyFont="1" applyBorder="1" applyAlignment="1">
      <alignment vertical="center" shrinkToFit="1"/>
    </xf>
    <xf numFmtId="179" fontId="0" fillId="0" borderId="18" xfId="0" applyNumberFormat="1" applyFont="1" applyBorder="1" applyAlignment="1">
      <alignment vertical="center" shrinkToFit="1"/>
    </xf>
    <xf numFmtId="179" fontId="0" fillId="0" borderId="72" xfId="0" applyNumberFormat="1" applyFont="1" applyBorder="1" applyAlignment="1">
      <alignment vertical="center" shrinkToFit="1"/>
    </xf>
    <xf numFmtId="0" fontId="1" fillId="0" borderId="0" xfId="2" applyFont="1" applyBorder="1" applyAlignment="1">
      <alignment vertical="center"/>
    </xf>
    <xf numFmtId="0" fontId="1" fillId="0" borderId="0" xfId="2" applyFont="1" applyAlignment="1">
      <alignment vertical="center"/>
    </xf>
    <xf numFmtId="0" fontId="8" fillId="0" borderId="57" xfId="2" applyFont="1" applyBorder="1" applyAlignment="1">
      <alignment horizontal="center" vertical="center" wrapText="1"/>
    </xf>
    <xf numFmtId="0" fontId="8" fillId="0" borderId="89" xfId="2" applyFont="1" applyBorder="1" applyAlignment="1">
      <alignment horizontal="center" vertical="center"/>
    </xf>
    <xf numFmtId="0" fontId="8" fillId="0" borderId="89" xfId="2" applyFont="1" applyBorder="1" applyAlignment="1">
      <alignment horizontal="right" vertical="center" wrapText="1"/>
    </xf>
    <xf numFmtId="0" fontId="11" fillId="0" borderId="0" xfId="2" applyFont="1" applyAlignment="1">
      <alignment horizontal="justify"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8" fillId="0" borderId="0" xfId="2" applyFont="1" applyAlignment="1">
      <alignment horizontal="justify" vertical="center"/>
    </xf>
    <xf numFmtId="0" fontId="8" fillId="0" borderId="23" xfId="2" applyFont="1" applyBorder="1" applyAlignment="1">
      <alignment horizontal="right" vertical="center" wrapText="1"/>
    </xf>
    <xf numFmtId="0" fontId="1" fillId="0" borderId="25" xfId="2" applyFont="1" applyBorder="1" applyAlignment="1">
      <alignment horizontal="center" vertical="center" wrapText="1"/>
    </xf>
    <xf numFmtId="0" fontId="1" fillId="0" borderId="26" xfId="2" applyFont="1" applyBorder="1" applyAlignment="1">
      <alignment horizontal="center" vertical="center" wrapText="1"/>
    </xf>
    <xf numFmtId="0" fontId="1" fillId="0" borderId="116" xfId="2" applyFont="1" applyBorder="1" applyAlignment="1">
      <alignment horizontal="center" vertical="center" wrapText="1"/>
    </xf>
    <xf numFmtId="0" fontId="1" fillId="0" borderId="27" xfId="2" applyFont="1" applyBorder="1" applyAlignment="1">
      <alignment horizontal="center" vertical="center" wrapText="1"/>
    </xf>
    <xf numFmtId="0" fontId="1" fillId="0" borderId="13" xfId="2" applyFont="1" applyBorder="1" applyAlignment="1">
      <alignment horizontal="center" vertical="center" wrapText="1"/>
    </xf>
    <xf numFmtId="0" fontId="1" fillId="0" borderId="14" xfId="2" applyFont="1" applyBorder="1" applyAlignment="1">
      <alignment horizontal="center" vertical="center" wrapText="1"/>
    </xf>
    <xf numFmtId="0" fontId="1" fillId="0" borderId="52" xfId="2" applyFont="1" applyBorder="1" applyAlignment="1">
      <alignment horizontal="center" vertical="center" wrapText="1"/>
    </xf>
    <xf numFmtId="0" fontId="1" fillId="0" borderId="120" xfId="2" applyFont="1" applyBorder="1" applyAlignment="1">
      <alignment horizontal="center" vertical="center" wrapText="1"/>
    </xf>
    <xf numFmtId="0" fontId="1" fillId="0" borderId="121" xfId="2" applyFont="1" applyBorder="1" applyAlignment="1">
      <alignment horizontal="center" vertical="center" wrapText="1"/>
    </xf>
    <xf numFmtId="0" fontId="1" fillId="0" borderId="15" xfId="2" applyFont="1" applyBorder="1" applyAlignment="1">
      <alignment horizontal="center" vertical="center" wrapText="1"/>
    </xf>
    <xf numFmtId="0" fontId="8" fillId="0" borderId="89" xfId="2" applyFont="1" applyBorder="1" applyAlignment="1">
      <alignment horizontal="left" vertical="center" wrapText="1"/>
    </xf>
    <xf numFmtId="0" fontId="1" fillId="0" borderId="16" xfId="2" applyFont="1" applyBorder="1" applyAlignment="1">
      <alignment vertical="center" wrapText="1"/>
    </xf>
    <xf numFmtId="0" fontId="1" fillId="0" borderId="10" xfId="2" applyFont="1" applyBorder="1" applyAlignment="1">
      <alignment horizontal="center" vertical="center" wrapText="1"/>
    </xf>
    <xf numFmtId="0" fontId="1" fillId="0" borderId="0" xfId="2" applyFont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  <xf numFmtId="0" fontId="1" fillId="0" borderId="8" xfId="2" applyFont="1" applyBorder="1" applyAlignment="1">
      <alignment horizontal="center" vertical="center" wrapText="1"/>
    </xf>
    <xf numFmtId="0" fontId="1" fillId="0" borderId="118" xfId="2" applyFont="1" applyBorder="1" applyAlignment="1">
      <alignment horizontal="center" vertical="center" wrapText="1"/>
    </xf>
    <xf numFmtId="0" fontId="1" fillId="0" borderId="30" xfId="2" applyFont="1" applyBorder="1" applyAlignment="1">
      <alignment horizontal="center" vertical="center" wrapText="1"/>
    </xf>
    <xf numFmtId="0" fontId="1" fillId="0" borderId="31" xfId="2" applyFont="1" applyBorder="1" applyAlignment="1">
      <alignment horizontal="center" vertical="center" wrapText="1"/>
    </xf>
    <xf numFmtId="0" fontId="1" fillId="0" borderId="59" xfId="2" applyFont="1" applyBorder="1" applyAlignment="1">
      <alignment horizontal="center" vertical="center" wrapText="1"/>
    </xf>
    <xf numFmtId="0" fontId="8" fillId="0" borderId="0" xfId="2" applyFont="1" applyBorder="1" applyAlignment="1">
      <alignment vertical="center" wrapText="1"/>
    </xf>
    <xf numFmtId="0" fontId="8" fillId="0" borderId="32" xfId="2" applyFont="1" applyBorder="1" applyAlignment="1">
      <alignment vertical="center" wrapText="1"/>
    </xf>
    <xf numFmtId="0" fontId="1" fillId="0" borderId="0" xfId="2" applyFont="1" applyAlignment="1">
      <alignment vertical="center" wrapText="1"/>
    </xf>
    <xf numFmtId="177" fontId="0" fillId="0" borderId="0" xfId="0" applyNumberFormat="1" applyFont="1" applyAlignment="1">
      <alignment vertical="center"/>
    </xf>
    <xf numFmtId="177" fontId="0" fillId="0" borderId="0" xfId="0" applyNumberFormat="1" applyFont="1" applyBorder="1" applyAlignment="1">
      <alignment vertical="center"/>
    </xf>
    <xf numFmtId="177" fontId="0" fillId="0" borderId="0" xfId="0" applyNumberFormat="1" applyFont="1" applyBorder="1" applyAlignment="1">
      <alignment horizontal="right" vertical="center"/>
    </xf>
    <xf numFmtId="177" fontId="0" fillId="0" borderId="4" xfId="0" applyNumberFormat="1" applyFont="1" applyBorder="1" applyAlignment="1">
      <alignment vertical="center"/>
    </xf>
    <xf numFmtId="177" fontId="0" fillId="0" borderId="5" xfId="0" applyNumberFormat="1" applyFont="1" applyBorder="1" applyAlignment="1">
      <alignment vertical="center"/>
    </xf>
    <xf numFmtId="177" fontId="0" fillId="0" borderId="4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vertical="center" shrinkToFit="1"/>
    </xf>
    <xf numFmtId="177" fontId="0" fillId="2" borderId="10" xfId="0" applyNumberFormat="1" applyFont="1" applyFill="1" applyBorder="1" applyAlignment="1">
      <alignment horizontal="center" vertical="center" shrinkToFit="1"/>
    </xf>
    <xf numFmtId="177" fontId="0" fillId="2" borderId="111" xfId="0" applyNumberFormat="1" applyFont="1" applyFill="1" applyBorder="1" applyAlignment="1">
      <alignment vertical="center" shrinkToFit="1"/>
    </xf>
    <xf numFmtId="177" fontId="0" fillId="0" borderId="0" xfId="0" applyNumberFormat="1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177" fontId="0" fillId="2" borderId="17" xfId="0" applyNumberFormat="1" applyFont="1" applyFill="1" applyBorder="1" applyAlignment="1">
      <alignment vertical="center"/>
    </xf>
    <xf numFmtId="177" fontId="0" fillId="2" borderId="11" xfId="0" applyNumberFormat="1" applyFont="1" applyFill="1" applyBorder="1" applyAlignment="1">
      <alignment vertical="center"/>
    </xf>
    <xf numFmtId="177" fontId="0" fillId="0" borderId="14" xfId="0" applyNumberFormat="1" applyFont="1" applyBorder="1" applyAlignment="1">
      <alignment vertical="center"/>
    </xf>
    <xf numFmtId="177" fontId="0" fillId="0" borderId="15" xfId="0" applyNumberFormat="1" applyFont="1" applyFill="1" applyBorder="1" applyAlignment="1">
      <alignment horizontal="left" vertical="center"/>
    </xf>
    <xf numFmtId="177" fontId="0" fillId="0" borderId="15" xfId="0" applyNumberFormat="1" applyFont="1" applyBorder="1" applyAlignment="1">
      <alignment vertical="center"/>
    </xf>
    <xf numFmtId="177" fontId="0" fillId="0" borderId="0" xfId="3" applyNumberFormat="1" applyFont="1" applyAlignment="1">
      <alignment vertical="center"/>
    </xf>
    <xf numFmtId="177" fontId="0" fillId="0" borderId="0" xfId="3" applyNumberFormat="1" applyFont="1" applyBorder="1" applyAlignment="1">
      <alignment vertical="center"/>
    </xf>
    <xf numFmtId="177" fontId="0" fillId="0" borderId="0" xfId="0" applyNumberFormat="1" applyFont="1" applyBorder="1" applyAlignment="1">
      <alignment horizontal="center" vertical="center"/>
    </xf>
    <xf numFmtId="177" fontId="0" fillId="0" borderId="0" xfId="0" applyNumberFormat="1" applyFont="1" applyBorder="1" applyAlignment="1">
      <alignment vertical="center" shrinkToFit="1"/>
    </xf>
    <xf numFmtId="177" fontId="0" fillId="0" borderId="0" xfId="3" applyNumberFormat="1" applyFont="1" applyBorder="1" applyAlignment="1">
      <alignment horizontal="right" vertical="center"/>
    </xf>
    <xf numFmtId="177" fontId="0" fillId="2" borderId="18" xfId="0" applyNumberFormat="1" applyFont="1" applyFill="1" applyBorder="1" applyAlignment="1">
      <alignment vertical="center"/>
    </xf>
    <xf numFmtId="177" fontId="0" fillId="2" borderId="19" xfId="0" applyNumberFormat="1" applyFont="1" applyFill="1" applyBorder="1" applyAlignment="1">
      <alignment vertical="center"/>
    </xf>
    <xf numFmtId="177" fontId="0" fillId="0" borderId="0" xfId="3" applyNumberFormat="1" applyFont="1" applyFill="1" applyBorder="1" applyAlignment="1">
      <alignment vertical="center"/>
    </xf>
    <xf numFmtId="181" fontId="0" fillId="0" borderId="0" xfId="0" applyNumberFormat="1" applyFont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177" fontId="0" fillId="0" borderId="0" xfId="0" applyNumberFormat="1" applyFont="1" applyBorder="1" applyAlignment="1">
      <alignment horizontal="left" vertical="center"/>
    </xf>
    <xf numFmtId="176" fontId="0" fillId="0" borderId="0" xfId="0" applyNumberFormat="1" applyFont="1" applyAlignment="1">
      <alignment vertical="center" shrinkToFit="1"/>
    </xf>
    <xf numFmtId="176" fontId="0" fillId="0" borderId="0" xfId="0" applyNumberFormat="1" applyFont="1" applyBorder="1" applyAlignment="1">
      <alignment vertical="center" shrinkToFit="1"/>
    </xf>
    <xf numFmtId="177" fontId="0" fillId="0" borderId="5" xfId="0" applyNumberFormat="1" applyFont="1" applyBorder="1" applyAlignment="1">
      <alignment horizontal="center" vertical="center" shrinkToFit="1"/>
    </xf>
    <xf numFmtId="177" fontId="0" fillId="2" borderId="1" xfId="0" applyNumberFormat="1" applyFont="1" applyFill="1" applyBorder="1" applyAlignment="1">
      <alignment vertical="center" shrinkToFit="1"/>
    </xf>
    <xf numFmtId="177" fontId="0" fillId="0" borderId="1" xfId="3" applyNumberFormat="1" applyFont="1" applyBorder="1" applyAlignment="1">
      <alignment vertical="center" shrinkToFit="1"/>
    </xf>
    <xf numFmtId="177" fontId="0" fillId="0" borderId="89" xfId="0" applyNumberFormat="1" applyFont="1" applyFill="1" applyBorder="1" applyAlignment="1">
      <alignment vertical="center"/>
    </xf>
    <xf numFmtId="177" fontId="0" fillId="0" borderId="89" xfId="0" applyNumberFormat="1" applyFont="1" applyBorder="1" applyAlignment="1">
      <alignment vertical="center" shrinkToFit="1"/>
    </xf>
    <xf numFmtId="177" fontId="0" fillId="0" borderId="13" xfId="0" applyNumberFormat="1" applyFont="1" applyBorder="1" applyAlignment="1">
      <alignment vertical="center" shrinkToFit="1"/>
    </xf>
    <xf numFmtId="176" fontId="0" fillId="0" borderId="113" xfId="0" applyNumberFormat="1" applyFont="1" applyBorder="1" applyAlignment="1">
      <alignment horizontal="center" vertical="center" shrinkToFit="1"/>
    </xf>
    <xf numFmtId="176" fontId="0" fillId="0" borderId="76" xfId="0" applyNumberFormat="1" applyFont="1" applyBorder="1" applyAlignment="1">
      <alignment vertical="center" shrinkToFit="1"/>
    </xf>
    <xf numFmtId="176" fontId="0" fillId="0" borderId="2" xfId="0" applyNumberFormat="1" applyFont="1" applyBorder="1" applyAlignment="1">
      <alignment vertical="center" shrinkToFit="1"/>
    </xf>
    <xf numFmtId="176" fontId="0" fillId="2" borderId="111" xfId="0" applyNumberFormat="1" applyFont="1" applyFill="1" applyBorder="1" applyAlignment="1">
      <alignment vertical="center" shrinkToFit="1"/>
    </xf>
    <xf numFmtId="176" fontId="0" fillId="2" borderId="124" xfId="0" applyNumberFormat="1" applyFont="1" applyFill="1" applyBorder="1" applyAlignment="1">
      <alignment vertical="center" shrinkToFit="1"/>
    </xf>
    <xf numFmtId="176" fontId="0" fillId="2" borderId="11" xfId="0" applyNumberFormat="1" applyFont="1" applyFill="1" applyBorder="1" applyAlignment="1">
      <alignment horizontal="center" vertical="center" shrinkToFit="1"/>
    </xf>
    <xf numFmtId="176" fontId="0" fillId="2" borderId="11" xfId="0" applyNumberFormat="1" applyFont="1" applyFill="1" applyBorder="1" applyAlignment="1">
      <alignment vertical="center" shrinkToFit="1"/>
    </xf>
    <xf numFmtId="176" fontId="0" fillId="2" borderId="125" xfId="0" applyNumberFormat="1" applyFont="1" applyFill="1" applyBorder="1" applyAlignment="1">
      <alignment vertical="center" shrinkToFit="1"/>
    </xf>
    <xf numFmtId="176" fontId="0" fillId="2" borderId="19" xfId="0" applyNumberFormat="1" applyFont="1" applyFill="1" applyBorder="1" applyAlignment="1">
      <alignment horizontal="center" vertical="center" shrinkToFit="1"/>
    </xf>
    <xf numFmtId="176" fontId="0" fillId="2" borderId="19" xfId="0" applyNumberFormat="1" applyFont="1" applyFill="1" applyBorder="1" applyAlignment="1">
      <alignment vertical="center" shrinkToFit="1"/>
    </xf>
    <xf numFmtId="176" fontId="0" fillId="2" borderId="72" xfId="0" applyNumberFormat="1" applyFont="1" applyFill="1" applyBorder="1" applyAlignment="1">
      <alignment vertical="center" shrinkToFit="1"/>
    </xf>
    <xf numFmtId="176" fontId="0" fillId="0" borderId="24" xfId="0" applyNumberFormat="1" applyFont="1" applyBorder="1" applyAlignment="1">
      <alignment vertical="center" shrinkToFit="1"/>
    </xf>
    <xf numFmtId="176" fontId="0" fillId="0" borderId="57" xfId="0" applyNumberFormat="1" applyFont="1" applyBorder="1" applyAlignment="1">
      <alignment horizontal="center" vertical="center" shrinkToFit="1"/>
    </xf>
    <xf numFmtId="176" fontId="0" fillId="0" borderId="0" xfId="0" applyNumberFormat="1" applyFont="1" applyFill="1" applyBorder="1" applyAlignment="1">
      <alignment horizontal="center" vertical="center" shrinkToFit="1"/>
    </xf>
    <xf numFmtId="176" fontId="0" fillId="0" borderId="0" xfId="0" applyNumberFormat="1" applyFont="1" applyFill="1" applyBorder="1" applyAlignment="1">
      <alignment vertical="center" shrinkToFit="1"/>
    </xf>
    <xf numFmtId="176" fontId="0" fillId="0" borderId="0" xfId="0" applyNumberFormat="1" applyFont="1" applyFill="1" applyBorder="1" applyAlignment="1">
      <alignment horizontal="left" vertical="center"/>
    </xf>
    <xf numFmtId="176" fontId="0" fillId="6" borderId="19" xfId="0" applyNumberFormat="1" applyFont="1" applyFill="1" applyBorder="1" applyAlignment="1">
      <alignment vertical="center" shrinkToFit="1"/>
    </xf>
    <xf numFmtId="176" fontId="0" fillId="6" borderId="124" xfId="0" applyNumberFormat="1" applyFont="1" applyFill="1" applyBorder="1" applyAlignment="1">
      <alignment vertical="center" shrinkToFit="1"/>
    </xf>
    <xf numFmtId="176" fontId="0" fillId="6" borderId="115" xfId="0" applyNumberFormat="1" applyFont="1" applyFill="1" applyBorder="1" applyAlignment="1">
      <alignment vertical="center" shrinkToFit="1"/>
    </xf>
    <xf numFmtId="183" fontId="0" fillId="0" borderId="1" xfId="0" applyNumberFormat="1" applyFont="1" applyBorder="1" applyAlignment="1">
      <alignment vertical="center" shrinkToFit="1"/>
    </xf>
    <xf numFmtId="183" fontId="0" fillId="6" borderId="111" xfId="0" applyNumberFormat="1" applyFont="1" applyFill="1" applyBorder="1" applyAlignment="1">
      <alignment vertical="center" shrinkToFit="1"/>
    </xf>
    <xf numFmtId="183" fontId="0" fillId="6" borderId="55" xfId="0" applyNumberFormat="1" applyFont="1" applyFill="1" applyBorder="1" applyAlignment="1">
      <alignment vertical="center" shrinkToFit="1"/>
    </xf>
    <xf numFmtId="183" fontId="0" fillId="6" borderId="22" xfId="0" applyNumberFormat="1" applyFont="1" applyFill="1" applyBorder="1" applyAlignment="1">
      <alignment vertical="center" shrinkToFit="1"/>
    </xf>
    <xf numFmtId="183" fontId="0" fillId="6" borderId="126" xfId="0" applyNumberFormat="1" applyFont="1" applyFill="1" applyBorder="1" applyAlignment="1">
      <alignment vertical="center" shrinkToFit="1"/>
    </xf>
    <xf numFmtId="176" fontId="0" fillId="0" borderId="0" xfId="0" applyNumberFormat="1" applyFont="1" applyFill="1" applyAlignment="1">
      <alignment vertical="center"/>
    </xf>
    <xf numFmtId="183" fontId="0" fillId="6" borderId="114" xfId="0" applyNumberFormat="1" applyFont="1" applyFill="1" applyBorder="1" applyAlignment="1">
      <alignment vertical="center" shrinkToFit="1"/>
    </xf>
    <xf numFmtId="183" fontId="0" fillId="6" borderId="133" xfId="0" applyNumberFormat="1" applyFont="1" applyFill="1" applyBorder="1" applyAlignment="1">
      <alignment vertical="center" shrinkToFit="1"/>
    </xf>
    <xf numFmtId="177" fontId="0" fillId="0" borderId="76" xfId="0" applyNumberFormat="1" applyFont="1" applyBorder="1" applyAlignment="1">
      <alignment vertical="center" shrinkToFit="1"/>
    </xf>
    <xf numFmtId="177" fontId="0" fillId="2" borderId="134" xfId="0" applyNumberFormat="1" applyFont="1" applyFill="1" applyBorder="1" applyAlignment="1">
      <alignment vertical="center" shrinkToFit="1"/>
    </xf>
    <xf numFmtId="177" fontId="0" fillId="2" borderId="114" xfId="0" applyNumberFormat="1" applyFont="1" applyFill="1" applyBorder="1" applyAlignment="1">
      <alignment vertical="center" shrinkToFit="1"/>
    </xf>
    <xf numFmtId="177" fontId="0" fillId="2" borderId="115" xfId="0" applyNumberFormat="1" applyFont="1" applyFill="1" applyBorder="1" applyAlignment="1">
      <alignment vertical="center" shrinkToFit="1"/>
    </xf>
    <xf numFmtId="177" fontId="0" fillId="2" borderId="126" xfId="0" applyNumberFormat="1" applyFont="1" applyFill="1" applyBorder="1" applyAlignment="1">
      <alignment vertical="center" shrinkToFit="1"/>
    </xf>
    <xf numFmtId="177" fontId="0" fillId="0" borderId="1" xfId="0" applyNumberForma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7" fontId="0" fillId="0" borderId="142" xfId="0" applyNumberFormat="1" applyFill="1" applyBorder="1" applyAlignment="1">
      <alignment vertical="center"/>
    </xf>
    <xf numFmtId="177" fontId="0" fillId="6" borderId="143" xfId="0" applyNumberFormat="1" applyFont="1" applyFill="1" applyBorder="1" applyAlignment="1">
      <alignment vertical="center" shrinkToFit="1"/>
    </xf>
    <xf numFmtId="177" fontId="0" fillId="0" borderId="143" xfId="3" applyNumberFormat="1" applyFont="1" applyBorder="1" applyAlignment="1">
      <alignment vertical="center"/>
    </xf>
    <xf numFmtId="177" fontId="0" fillId="0" borderId="108" xfId="3" applyNumberFormat="1" applyFont="1" applyBorder="1" applyAlignment="1">
      <alignment horizontal="right" vertical="center"/>
    </xf>
    <xf numFmtId="177" fontId="0" fillId="0" borderId="108" xfId="3" applyNumberFormat="1" applyFont="1" applyBorder="1" applyAlignment="1">
      <alignment horizontal="left" vertical="center" shrinkToFit="1"/>
    </xf>
    <xf numFmtId="177" fontId="0" fillId="0" borderId="144" xfId="0" applyNumberFormat="1" applyFont="1" applyBorder="1" applyAlignment="1">
      <alignment vertical="center"/>
    </xf>
    <xf numFmtId="177" fontId="0" fillId="0" borderId="142" xfId="0" applyNumberFormat="1" applyFont="1" applyBorder="1" applyAlignment="1">
      <alignment vertical="center"/>
    </xf>
    <xf numFmtId="178" fontId="0" fillId="0" borderId="15" xfId="0" applyNumberFormat="1" applyFont="1" applyBorder="1" applyAlignment="1">
      <alignment horizontal="left" vertical="center"/>
    </xf>
    <xf numFmtId="177" fontId="0" fillId="0" borderId="145" xfId="3" applyNumberFormat="1" applyFont="1" applyBorder="1" applyAlignment="1">
      <alignment vertical="center" shrinkToFit="1"/>
    </xf>
    <xf numFmtId="177" fontId="0" fillId="0" borderId="145" xfId="0" applyNumberFormat="1" applyFont="1" applyFill="1" applyBorder="1" applyAlignment="1">
      <alignment vertical="center"/>
    </xf>
    <xf numFmtId="177" fontId="0" fillId="0" borderId="142" xfId="0" applyNumberFormat="1" applyFont="1" applyFill="1" applyBorder="1" applyAlignment="1">
      <alignment horizontal="center" vertical="center"/>
    </xf>
    <xf numFmtId="177" fontId="0" fillId="0" borderId="142" xfId="0" applyNumberFormat="1" applyFont="1" applyFill="1" applyBorder="1" applyAlignment="1">
      <alignment vertical="center"/>
    </xf>
    <xf numFmtId="178" fontId="0" fillId="0" borderId="142" xfId="0" applyNumberFormat="1" applyFont="1" applyFill="1" applyBorder="1" applyAlignment="1">
      <alignment vertical="center"/>
    </xf>
    <xf numFmtId="9" fontId="0" fillId="0" borderId="14" xfId="0" applyNumberFormat="1" applyFont="1" applyFill="1" applyBorder="1" applyAlignment="1">
      <alignment vertical="center"/>
    </xf>
    <xf numFmtId="177" fontId="0" fillId="0" borderId="127" xfId="0" applyNumberFormat="1" applyFont="1" applyFill="1" applyBorder="1" applyAlignment="1">
      <alignment vertical="center"/>
    </xf>
    <xf numFmtId="177" fontId="0" fillId="0" borderId="79" xfId="0" applyNumberFormat="1" applyFont="1" applyFill="1" applyBorder="1" applyAlignment="1">
      <alignment horizontal="center" vertical="center"/>
    </xf>
    <xf numFmtId="177" fontId="0" fillId="0" borderId="13" xfId="0" applyNumberFormat="1" applyFill="1" applyBorder="1" applyAlignment="1">
      <alignment vertical="center"/>
    </xf>
    <xf numFmtId="177" fontId="0" fillId="0" borderId="52" xfId="0" applyNumberFormat="1" applyFont="1" applyFill="1" applyBorder="1" applyAlignment="1">
      <alignment vertical="center"/>
    </xf>
    <xf numFmtId="177" fontId="0" fillId="0" borderId="1" xfId="0" applyNumberFormat="1" applyFont="1" applyFill="1" applyBorder="1" applyAlignment="1">
      <alignment vertical="center" shrinkToFit="1"/>
    </xf>
    <xf numFmtId="177" fontId="0" fillId="0" borderId="145" xfId="0" applyNumberFormat="1" applyFont="1" applyFill="1" applyBorder="1" applyAlignment="1">
      <alignment vertical="center" shrinkToFit="1"/>
    </xf>
    <xf numFmtId="177" fontId="0" fillId="0" borderId="74" xfId="0" applyNumberFormat="1" applyFont="1" applyFill="1" applyBorder="1" applyAlignment="1">
      <alignment vertical="center" shrinkToFit="1"/>
    </xf>
    <xf numFmtId="177" fontId="0" fillId="0" borderId="9" xfId="0" applyNumberFormat="1" applyFill="1" applyBorder="1" applyAlignment="1">
      <alignment vertical="center" shrinkToFit="1"/>
    </xf>
    <xf numFmtId="177" fontId="0" fillId="0" borderId="52" xfId="0" applyNumberFormat="1" applyFont="1" applyFill="1" applyBorder="1" applyAlignment="1">
      <alignment vertical="center" shrinkToFit="1"/>
    </xf>
    <xf numFmtId="177" fontId="0" fillId="0" borderId="8" xfId="0" applyNumberFormat="1" applyFont="1" applyFill="1" applyBorder="1" applyAlignment="1">
      <alignment vertical="center"/>
    </xf>
    <xf numFmtId="177" fontId="0" fillId="0" borderId="8" xfId="0" applyNumberFormat="1" applyFont="1" applyFill="1" applyBorder="1" applyAlignment="1">
      <alignment vertical="center" shrinkToFit="1"/>
    </xf>
    <xf numFmtId="177" fontId="0" fillId="0" borderId="146" xfId="0" applyNumberFormat="1" applyFont="1" applyFill="1" applyBorder="1" applyAlignment="1">
      <alignment vertical="center"/>
    </xf>
    <xf numFmtId="177" fontId="0" fillId="0" borderId="1" xfId="0" applyNumberFormat="1" applyFill="1" applyBorder="1" applyAlignment="1">
      <alignment vertical="center" shrinkToFit="1"/>
    </xf>
    <xf numFmtId="177" fontId="0" fillId="0" borderId="142" xfId="3" applyNumberFormat="1" applyFont="1" applyFill="1" applyBorder="1" applyAlignment="1">
      <alignment vertical="center"/>
    </xf>
    <xf numFmtId="0" fontId="0" fillId="0" borderId="14" xfId="3" applyFont="1" applyFill="1" applyBorder="1" applyAlignment="1">
      <alignment vertical="center" shrinkToFit="1"/>
    </xf>
    <xf numFmtId="0" fontId="0" fillId="0" borderId="15" xfId="3" applyFont="1" applyFill="1" applyBorder="1" applyAlignment="1">
      <alignment vertical="center" shrinkToFit="1"/>
    </xf>
    <xf numFmtId="178" fontId="0" fillId="0" borderId="15" xfId="0" applyNumberFormat="1" applyFont="1" applyFill="1" applyBorder="1" applyAlignment="1">
      <alignment horizontal="left" vertical="center"/>
    </xf>
    <xf numFmtId="178" fontId="0" fillId="0" borderId="14" xfId="0" applyNumberFormat="1" applyFont="1" applyFill="1" applyBorder="1" applyAlignment="1">
      <alignment horizontal="left" vertical="center"/>
    </xf>
    <xf numFmtId="177" fontId="0" fillId="0" borderId="14" xfId="3" applyNumberFormat="1" applyFont="1" applyFill="1" applyBorder="1" applyAlignment="1">
      <alignment vertical="center" shrinkToFit="1"/>
    </xf>
    <xf numFmtId="178" fontId="0" fillId="0" borderId="145" xfId="0" applyNumberFormat="1" applyFont="1" applyFill="1" applyBorder="1" applyAlignment="1">
      <alignment horizontal="left" vertical="center"/>
    </xf>
    <xf numFmtId="177" fontId="0" fillId="0" borderId="145" xfId="3" applyNumberFormat="1" applyFont="1" applyFill="1" applyBorder="1" applyAlignment="1">
      <alignment vertical="center" shrinkToFit="1"/>
    </xf>
    <xf numFmtId="178" fontId="0" fillId="0" borderId="146" xfId="0" applyNumberFormat="1" applyFont="1" applyFill="1" applyBorder="1" applyAlignment="1">
      <alignment horizontal="left" vertical="center"/>
    </xf>
    <xf numFmtId="177" fontId="0" fillId="0" borderId="1" xfId="3" applyNumberFormat="1" applyFont="1" applyFill="1" applyBorder="1" applyAlignment="1">
      <alignment vertical="center" shrinkToFit="1"/>
    </xf>
    <xf numFmtId="182" fontId="0" fillId="0" borderId="14" xfId="0" applyNumberFormat="1" applyFont="1" applyFill="1" applyBorder="1" applyAlignment="1">
      <alignment vertical="center"/>
    </xf>
    <xf numFmtId="177" fontId="0" fillId="0" borderId="148" xfId="3" applyNumberFormat="1" applyFont="1" applyBorder="1" applyAlignment="1">
      <alignment horizontal="center" vertical="center" shrinkToFit="1"/>
    </xf>
    <xf numFmtId="177" fontId="0" fillId="0" borderId="77" xfId="3" applyNumberFormat="1" applyFont="1" applyBorder="1" applyAlignment="1">
      <alignment horizontal="center" vertical="center" shrinkToFit="1"/>
    </xf>
    <xf numFmtId="176" fontId="0" fillId="2" borderId="53" xfId="0" applyNumberFormat="1" applyFont="1" applyFill="1" applyBorder="1" applyAlignment="1">
      <alignment horizontal="center" vertical="center" shrinkToFit="1"/>
    </xf>
    <xf numFmtId="177" fontId="0" fillId="2" borderId="53" xfId="0" applyNumberFormat="1" applyFont="1" applyFill="1" applyBorder="1" applyAlignment="1">
      <alignment vertical="center" shrinkToFit="1"/>
    </xf>
    <xf numFmtId="177" fontId="0" fillId="0" borderId="153" xfId="3" applyNumberFormat="1" applyFont="1" applyBorder="1" applyAlignment="1">
      <alignment vertical="center" shrinkToFit="1"/>
    </xf>
    <xf numFmtId="177" fontId="0" fillId="0" borderId="24" xfId="3" applyNumberFormat="1" applyFont="1" applyBorder="1" applyAlignment="1">
      <alignment vertical="center" shrinkToFit="1"/>
    </xf>
    <xf numFmtId="177" fontId="0" fillId="0" borderId="24" xfId="3" applyNumberFormat="1" applyFont="1" applyFill="1" applyBorder="1" applyAlignment="1">
      <alignment vertical="center" shrinkToFit="1"/>
    </xf>
    <xf numFmtId="176" fontId="0" fillId="2" borderId="42" xfId="0" applyNumberFormat="1" applyFont="1" applyFill="1" applyBorder="1" applyAlignment="1">
      <alignment horizontal="center" vertical="center" shrinkToFit="1"/>
    </xf>
    <xf numFmtId="177" fontId="0" fillId="2" borderId="42" xfId="0" applyNumberFormat="1" applyFont="1" applyFill="1" applyBorder="1" applyAlignment="1">
      <alignment vertical="center" shrinkToFit="1"/>
    </xf>
    <xf numFmtId="176" fontId="0" fillId="2" borderId="151" xfId="0" applyNumberFormat="1" applyFont="1" applyFill="1" applyBorder="1" applyAlignment="1">
      <alignment vertical="center" shrinkToFit="1"/>
    </xf>
    <xf numFmtId="176" fontId="0" fillId="2" borderId="66" xfId="0" applyNumberFormat="1" applyFont="1" applyFill="1" applyBorder="1" applyAlignment="1">
      <alignment vertical="center" shrinkToFit="1"/>
    </xf>
    <xf numFmtId="176" fontId="0" fillId="2" borderId="115" xfId="0" applyNumberFormat="1" applyFont="1" applyFill="1" applyBorder="1" applyAlignment="1">
      <alignment vertical="center" shrinkToFit="1"/>
    </xf>
    <xf numFmtId="176" fontId="0" fillId="0" borderId="62" xfId="0" applyNumberFormat="1" applyFont="1" applyBorder="1" applyAlignment="1">
      <alignment vertical="center"/>
    </xf>
    <xf numFmtId="177" fontId="0" fillId="2" borderId="53" xfId="3" applyNumberFormat="1" applyFont="1" applyFill="1" applyBorder="1" applyAlignment="1">
      <alignment horizontal="center" vertical="center" shrinkToFit="1"/>
    </xf>
    <xf numFmtId="177" fontId="0" fillId="2" borderId="53" xfId="3" applyNumberFormat="1" applyFont="1" applyFill="1" applyBorder="1" applyAlignment="1">
      <alignment vertical="center" shrinkToFit="1"/>
    </xf>
    <xf numFmtId="176" fontId="0" fillId="6" borderId="151" xfId="0" applyNumberFormat="1" applyFont="1" applyFill="1" applyBorder="1" applyAlignment="1">
      <alignment vertical="center"/>
    </xf>
    <xf numFmtId="176" fontId="0" fillId="0" borderId="24" xfId="3" applyNumberFormat="1" applyFont="1" applyFill="1" applyBorder="1" applyAlignment="1">
      <alignment vertical="center" shrinkToFit="1"/>
    </xf>
    <xf numFmtId="176" fontId="0" fillId="0" borderId="112" xfId="0" applyNumberFormat="1" applyFont="1" applyBorder="1" applyAlignment="1">
      <alignment vertical="center" shrinkToFit="1"/>
    </xf>
    <xf numFmtId="177" fontId="0" fillId="0" borderId="112" xfId="0" applyNumberFormat="1" applyFont="1" applyBorder="1" applyAlignment="1">
      <alignment horizontal="center" vertical="center" shrinkToFit="1"/>
    </xf>
    <xf numFmtId="177" fontId="0" fillId="0" borderId="57" xfId="0" applyNumberFormat="1" applyFont="1" applyBorder="1" applyAlignment="1">
      <alignment horizontal="center" vertical="center" shrinkToFit="1"/>
    </xf>
    <xf numFmtId="177" fontId="0" fillId="0" borderId="113" xfId="0" applyNumberFormat="1" applyFont="1" applyBorder="1" applyAlignment="1">
      <alignment horizontal="center" vertical="center" shrinkToFit="1"/>
    </xf>
    <xf numFmtId="177" fontId="0" fillId="0" borderId="88" xfId="0" applyNumberFormat="1" applyFont="1" applyBorder="1" applyAlignment="1">
      <alignment vertical="center" shrinkToFit="1"/>
    </xf>
    <xf numFmtId="176" fontId="0" fillId="6" borderId="111" xfId="0" applyNumberFormat="1" applyFont="1" applyFill="1" applyBorder="1" applyAlignment="1">
      <alignment horizontal="center" vertical="center" shrinkToFit="1"/>
    </xf>
    <xf numFmtId="176" fontId="0" fillId="6" borderId="126" xfId="0" applyNumberFormat="1" applyFont="1" applyFill="1" applyBorder="1" applyAlignment="1">
      <alignment horizontal="center" vertical="center" shrinkToFit="1"/>
    </xf>
    <xf numFmtId="177" fontId="0" fillId="0" borderId="109" xfId="0" applyNumberFormat="1" applyFont="1" applyBorder="1" applyAlignment="1">
      <alignment horizontal="center" vertical="center" shrinkToFit="1"/>
    </xf>
    <xf numFmtId="177" fontId="0" fillId="2" borderId="134" xfId="0" applyNumberFormat="1" applyFont="1" applyFill="1" applyBorder="1" applyAlignment="1">
      <alignment horizontal="center" vertical="center" shrinkToFit="1"/>
    </xf>
    <xf numFmtId="177" fontId="0" fillId="0" borderId="61" xfId="0" applyNumberFormat="1" applyFont="1" applyBorder="1" applyAlignment="1">
      <alignment horizontal="center" vertical="center" shrinkToFit="1"/>
    </xf>
    <xf numFmtId="176" fontId="0" fillId="0" borderId="156" xfId="0" applyNumberFormat="1" applyFont="1" applyBorder="1" applyAlignment="1">
      <alignment vertical="center"/>
    </xf>
    <xf numFmtId="176" fontId="0" fillId="0" borderId="132" xfId="0" applyNumberFormat="1" applyFont="1" applyBorder="1" applyAlignment="1">
      <alignment vertical="center"/>
    </xf>
    <xf numFmtId="179" fontId="0" fillId="0" borderId="24" xfId="0" applyNumberFormat="1" applyFont="1" applyFill="1" applyBorder="1" applyAlignment="1">
      <alignment vertical="center"/>
    </xf>
    <xf numFmtId="9" fontId="0" fillId="0" borderId="24" xfId="3" applyNumberFormat="1" applyFont="1" applyFill="1" applyBorder="1" applyAlignment="1">
      <alignment vertical="center" shrinkToFit="1"/>
    </xf>
    <xf numFmtId="3" fontId="0" fillId="0" borderId="24" xfId="5" applyNumberFormat="1" applyFont="1" applyFill="1" applyBorder="1" applyAlignment="1">
      <alignment vertical="center" shrinkToFit="1"/>
    </xf>
    <xf numFmtId="176" fontId="0" fillId="0" borderId="62" xfId="0" applyNumberFormat="1" applyFont="1" applyBorder="1" applyAlignment="1">
      <alignment vertical="center" shrinkToFit="1"/>
    </xf>
    <xf numFmtId="177" fontId="0" fillId="2" borderId="161" xfId="0" applyNumberFormat="1" applyFont="1" applyFill="1" applyBorder="1" applyAlignment="1">
      <alignment vertical="center" shrinkToFit="1"/>
    </xf>
    <xf numFmtId="176" fontId="0" fillId="2" borderId="162" xfId="0" applyNumberFormat="1" applyFont="1" applyFill="1" applyBorder="1" applyAlignment="1">
      <alignment vertical="center" shrinkToFit="1"/>
    </xf>
    <xf numFmtId="177" fontId="0" fillId="2" borderId="158" xfId="3" applyNumberFormat="1" applyFont="1" applyFill="1" applyBorder="1" applyAlignment="1">
      <alignment horizontal="center" vertical="center" shrinkToFit="1"/>
    </xf>
    <xf numFmtId="177" fontId="0" fillId="2" borderId="158" xfId="3" applyNumberFormat="1" applyFont="1" applyFill="1" applyBorder="1" applyAlignment="1">
      <alignment vertical="center" shrinkToFit="1"/>
    </xf>
    <xf numFmtId="176" fontId="0" fillId="6" borderId="163" xfId="0" applyNumberFormat="1" applyFont="1" applyFill="1" applyBorder="1" applyAlignment="1">
      <alignment vertical="center"/>
    </xf>
    <xf numFmtId="181" fontId="0" fillId="0" borderId="129" xfId="0" applyNumberFormat="1" applyFont="1" applyBorder="1" applyAlignment="1">
      <alignment horizontal="right" vertical="center"/>
    </xf>
    <xf numFmtId="0" fontId="0" fillId="0" borderId="0" xfId="2" applyFont="1" applyAlignment="1">
      <alignment vertical="center"/>
    </xf>
    <xf numFmtId="0" fontId="8" fillId="0" borderId="168" xfId="0" applyFont="1" applyBorder="1" applyAlignment="1">
      <alignment horizontal="center" vertical="center" shrinkToFit="1"/>
    </xf>
    <xf numFmtId="0" fontId="8" fillId="0" borderId="171" xfId="0" applyFont="1" applyBorder="1" applyAlignment="1">
      <alignment horizontal="center" vertical="center" shrinkToFit="1"/>
    </xf>
    <xf numFmtId="179" fontId="0" fillId="0" borderId="0" xfId="0" applyNumberFormat="1" applyFont="1" applyBorder="1" applyAlignment="1">
      <alignment vertical="center" shrinkToFit="1"/>
    </xf>
    <xf numFmtId="176" fontId="0" fillId="0" borderId="175" xfId="0" applyNumberFormat="1" applyFont="1" applyBorder="1" applyAlignment="1">
      <alignment vertical="center"/>
    </xf>
    <xf numFmtId="176" fontId="0" fillId="0" borderId="89" xfId="0" applyNumberFormat="1" applyFont="1" applyBorder="1" applyAlignment="1">
      <alignment vertical="center"/>
    </xf>
    <xf numFmtId="179" fontId="0" fillId="0" borderId="10" xfId="0" applyNumberFormat="1" applyFont="1" applyBorder="1" applyAlignment="1">
      <alignment vertical="center" shrinkToFit="1"/>
    </xf>
    <xf numFmtId="179" fontId="0" fillId="0" borderId="176" xfId="0" applyNumberFormat="1" applyFont="1" applyBorder="1" applyAlignment="1">
      <alignment vertical="center" shrinkToFit="1"/>
    </xf>
    <xf numFmtId="179" fontId="0" fillId="0" borderId="179" xfId="0" applyNumberFormat="1" applyFont="1" applyBorder="1" applyAlignment="1">
      <alignment vertical="center" shrinkToFit="1"/>
    </xf>
    <xf numFmtId="179" fontId="0" fillId="0" borderId="142" xfId="0" applyNumberFormat="1" applyFont="1" applyBorder="1" applyAlignment="1">
      <alignment vertical="center" shrinkToFit="1"/>
    </xf>
    <xf numFmtId="179" fontId="0" fillId="0" borderId="11" xfId="0" applyNumberFormat="1" applyFont="1" applyBorder="1" applyAlignment="1">
      <alignment vertical="center" shrinkToFit="1"/>
    </xf>
    <xf numFmtId="179" fontId="0" fillId="0" borderId="181" xfId="0" applyNumberFormat="1" applyFont="1" applyBorder="1" applyAlignment="1">
      <alignment vertical="center" shrinkToFit="1"/>
    </xf>
    <xf numFmtId="179" fontId="0" fillId="0" borderId="125" xfId="0" applyNumberFormat="1" applyFont="1" applyBorder="1" applyAlignment="1">
      <alignment vertical="center" shrinkToFit="1"/>
    </xf>
    <xf numFmtId="179" fontId="0" fillId="0" borderId="162" xfId="0" applyNumberFormat="1" applyFont="1" applyBorder="1" applyAlignment="1">
      <alignment vertical="center" shrinkToFit="1"/>
    </xf>
    <xf numFmtId="176" fontId="0" fillId="0" borderId="55" xfId="0" applyNumberFormat="1" applyBorder="1" applyAlignment="1">
      <alignment horizontal="center" vertical="center"/>
    </xf>
    <xf numFmtId="184" fontId="0" fillId="0" borderId="12" xfId="0" applyNumberFormat="1" applyFont="1" applyBorder="1" applyAlignment="1">
      <alignment vertical="center" shrinkToFit="1"/>
    </xf>
    <xf numFmtId="184" fontId="0" fillId="0" borderId="178" xfId="0" applyNumberFormat="1" applyFont="1" applyBorder="1" applyAlignment="1">
      <alignment vertical="center" shrinkToFit="1"/>
    </xf>
    <xf numFmtId="184" fontId="13" fillId="0" borderId="178" xfId="0" applyNumberFormat="1" applyFont="1" applyBorder="1" applyAlignment="1">
      <alignment vertical="center" shrinkToFit="1"/>
    </xf>
    <xf numFmtId="0" fontId="1" fillId="0" borderId="0" xfId="2" applyFont="1" applyAlignment="1">
      <alignment horizontal="right" vertical="center"/>
    </xf>
    <xf numFmtId="176" fontId="0" fillId="0" borderId="18" xfId="0" applyNumberFormat="1" applyFont="1" applyBorder="1" applyAlignment="1">
      <alignment vertical="center"/>
    </xf>
    <xf numFmtId="176" fontId="0" fillId="0" borderId="73" xfId="0" applyNumberFormat="1" applyFont="1" applyBorder="1" applyAlignment="1">
      <alignment horizontal="center" vertical="center" shrinkToFit="1"/>
    </xf>
    <xf numFmtId="0" fontId="0" fillId="0" borderId="0" xfId="2" applyFont="1" applyAlignment="1">
      <alignment horizontal="right" vertical="center"/>
    </xf>
    <xf numFmtId="176" fontId="0" fillId="0" borderId="89" xfId="0" applyNumberFormat="1" applyFont="1" applyBorder="1" applyAlignment="1">
      <alignment vertical="center" shrinkToFit="1"/>
    </xf>
    <xf numFmtId="9" fontId="0" fillId="0" borderId="89" xfId="0" applyNumberFormat="1" applyFont="1" applyBorder="1" applyAlignment="1">
      <alignment vertical="center" shrinkToFit="1"/>
    </xf>
    <xf numFmtId="182" fontId="0" fillId="0" borderId="89" xfId="4" applyNumberFormat="1" applyFont="1" applyBorder="1" applyAlignment="1">
      <alignment vertical="center" shrinkToFit="1"/>
    </xf>
    <xf numFmtId="176" fontId="0" fillId="0" borderId="89" xfId="0" applyNumberFormat="1" applyFont="1" applyBorder="1" applyAlignment="1">
      <alignment horizontal="right" vertical="center" shrinkToFit="1"/>
    </xf>
    <xf numFmtId="176" fontId="0" fillId="2" borderId="89" xfId="0" applyNumberFormat="1" applyFont="1" applyFill="1" applyBorder="1" applyAlignment="1">
      <alignment vertical="center" shrinkToFit="1"/>
    </xf>
    <xf numFmtId="176" fontId="0" fillId="2" borderId="89" xfId="0" applyNumberFormat="1" applyFont="1" applyFill="1" applyBorder="1" applyAlignment="1">
      <alignment horizontal="left" vertical="center" shrinkToFit="1"/>
    </xf>
    <xf numFmtId="179" fontId="0" fillId="2" borderId="89" xfId="0" applyNumberFormat="1" applyFont="1" applyFill="1" applyBorder="1" applyAlignment="1">
      <alignment vertical="center" shrinkToFit="1"/>
    </xf>
    <xf numFmtId="9" fontId="0" fillId="0" borderId="89" xfId="4" applyFont="1" applyBorder="1" applyAlignment="1">
      <alignment vertical="center" shrinkToFit="1"/>
    </xf>
    <xf numFmtId="177" fontId="0" fillId="0" borderId="7" xfId="0" applyNumberFormat="1" applyFill="1" applyBorder="1" applyAlignment="1">
      <alignment vertical="center" shrinkToFit="1"/>
    </xf>
    <xf numFmtId="177" fontId="0" fillId="0" borderId="7" xfId="0" applyNumberFormat="1" applyFill="1" applyBorder="1" applyAlignment="1">
      <alignment horizontal="center" vertical="center" shrinkToFit="1"/>
    </xf>
    <xf numFmtId="0" fontId="0" fillId="0" borderId="24" xfId="0" applyFont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177" fontId="0" fillId="0" borderId="159" xfId="0" applyNumberFormat="1" applyFont="1" applyFill="1" applyBorder="1" applyAlignment="1">
      <alignment vertical="center"/>
    </xf>
    <xf numFmtId="177" fontId="0" fillId="0" borderId="166" xfId="0" applyNumberFormat="1" applyFont="1" applyFill="1" applyBorder="1" applyAlignment="1">
      <alignment vertical="center"/>
    </xf>
    <xf numFmtId="177" fontId="0" fillId="0" borderId="167" xfId="0" applyNumberFormat="1" applyFont="1" applyFill="1" applyBorder="1" applyAlignment="1">
      <alignment vertical="center"/>
    </xf>
    <xf numFmtId="185" fontId="0" fillId="0" borderId="78" xfId="0" applyNumberFormat="1" applyFont="1" applyBorder="1" applyAlignment="1">
      <alignment horizontal="center" vertical="center"/>
    </xf>
    <xf numFmtId="181" fontId="0" fillId="4" borderId="43" xfId="0" applyNumberFormat="1" applyFont="1" applyFill="1" applyBorder="1" applyAlignment="1">
      <alignment horizontal="right" vertical="center"/>
    </xf>
    <xf numFmtId="181" fontId="0" fillId="0" borderId="41" xfId="0" applyNumberFormat="1" applyFont="1" applyFill="1" applyBorder="1" applyAlignment="1">
      <alignment horizontal="right" vertical="center"/>
    </xf>
    <xf numFmtId="181" fontId="0" fillId="7" borderId="41" xfId="0" applyNumberFormat="1" applyFont="1" applyFill="1" applyBorder="1" applyAlignment="1">
      <alignment horizontal="right" vertical="center"/>
    </xf>
    <xf numFmtId="181" fontId="0" fillId="7" borderId="44" xfId="1" applyNumberFormat="1" applyFont="1" applyFill="1" applyBorder="1" applyAlignment="1">
      <alignment horizontal="right" vertical="center"/>
    </xf>
    <xf numFmtId="181" fontId="0" fillId="0" borderId="40" xfId="0" applyNumberFormat="1" applyFont="1" applyBorder="1" applyAlignment="1">
      <alignment vertical="center"/>
    </xf>
    <xf numFmtId="181" fontId="0" fillId="0" borderId="189" xfId="0" applyNumberFormat="1" applyFont="1" applyBorder="1" applyAlignment="1">
      <alignment vertical="center"/>
    </xf>
    <xf numFmtId="181" fontId="0" fillId="5" borderId="40" xfId="0" applyNumberFormat="1" applyFont="1" applyFill="1" applyBorder="1" applyAlignment="1">
      <alignment vertical="center"/>
    </xf>
    <xf numFmtId="181" fontId="0" fillId="3" borderId="24" xfId="1" applyNumberFormat="1" applyFont="1" applyFill="1" applyBorder="1" applyAlignment="1">
      <alignment horizontal="right" vertical="center"/>
    </xf>
    <xf numFmtId="181" fontId="0" fillId="0" borderId="40" xfId="0" applyNumberFormat="1" applyFont="1" applyBorder="1" applyAlignment="1">
      <alignment horizontal="right" vertical="center"/>
    </xf>
    <xf numFmtId="182" fontId="0" fillId="3" borderId="24" xfId="1" applyNumberFormat="1" applyFont="1" applyFill="1" applyBorder="1" applyAlignment="1">
      <alignment horizontal="right" vertical="center"/>
    </xf>
    <xf numFmtId="181" fontId="0" fillId="3" borderId="49" xfId="1" applyNumberFormat="1" applyFont="1" applyFill="1" applyBorder="1" applyAlignment="1">
      <alignment horizontal="right" vertical="center"/>
    </xf>
    <xf numFmtId="177" fontId="0" fillId="0" borderId="142" xfId="3" applyNumberFormat="1" applyFont="1" applyFill="1" applyBorder="1" applyAlignment="1">
      <alignment vertical="center" shrinkToFit="1"/>
    </xf>
    <xf numFmtId="176" fontId="4" fillId="0" borderId="196" xfId="0" applyNumberFormat="1" applyFont="1" applyBorder="1" applyAlignment="1">
      <alignment horizontal="left" vertical="center" wrapText="1"/>
    </xf>
    <xf numFmtId="176" fontId="0" fillId="0" borderId="19" xfId="0" applyNumberFormat="1" applyFont="1" applyBorder="1" applyAlignment="1">
      <alignment vertical="center" shrinkToFit="1"/>
    </xf>
    <xf numFmtId="176" fontId="0" fillId="0" borderId="72" xfId="0" applyNumberFormat="1" applyFont="1" applyBorder="1" applyAlignment="1">
      <alignment vertical="center" shrinkToFit="1"/>
    </xf>
    <xf numFmtId="176" fontId="0" fillId="0" borderId="71" xfId="0" applyNumberFormat="1" applyFont="1" applyBorder="1" applyAlignment="1">
      <alignment horizontal="center" vertical="center" shrinkToFit="1"/>
    </xf>
    <xf numFmtId="176" fontId="0" fillId="0" borderId="197" xfId="0" applyNumberFormat="1" applyFont="1" applyBorder="1" applyAlignment="1">
      <alignment horizontal="center" vertical="center" shrinkToFit="1"/>
    </xf>
    <xf numFmtId="176" fontId="0" fillId="0" borderId="198" xfId="0" applyNumberFormat="1" applyFont="1" applyBorder="1" applyAlignment="1">
      <alignment horizontal="center" vertical="center" shrinkToFit="1"/>
    </xf>
    <xf numFmtId="176" fontId="5" fillId="0" borderId="2" xfId="0" applyNumberFormat="1" applyFont="1" applyBorder="1" applyAlignment="1">
      <alignment horizontal="center" vertical="center" wrapText="1" shrinkToFit="1"/>
    </xf>
    <xf numFmtId="176" fontId="0" fillId="2" borderId="2" xfId="0" applyNumberFormat="1" applyFont="1" applyFill="1" applyBorder="1" applyAlignment="1">
      <alignment vertical="center" shrinkToFit="1"/>
    </xf>
    <xf numFmtId="176" fontId="0" fillId="0" borderId="72" xfId="0" applyNumberFormat="1" applyFont="1" applyFill="1" applyBorder="1" applyAlignment="1">
      <alignment vertical="center" shrinkToFit="1"/>
    </xf>
    <xf numFmtId="0" fontId="8" fillId="0" borderId="89" xfId="2" applyFont="1" applyBorder="1" applyAlignment="1">
      <alignment horizontal="center" vertical="center" wrapText="1"/>
    </xf>
    <xf numFmtId="0" fontId="1" fillId="0" borderId="89" xfId="2" applyFont="1" applyBorder="1" applyAlignment="1">
      <alignment horizontal="center" vertical="center" wrapText="1"/>
    </xf>
    <xf numFmtId="0" fontId="1" fillId="8" borderId="25" xfId="2" applyFont="1" applyFill="1" applyBorder="1" applyAlignment="1">
      <alignment horizontal="center" vertical="center" wrapText="1"/>
    </xf>
    <xf numFmtId="0" fontId="1" fillId="8" borderId="26" xfId="2" applyFont="1" applyFill="1" applyBorder="1" applyAlignment="1">
      <alignment horizontal="center" vertical="center" wrapText="1"/>
    </xf>
    <xf numFmtId="0" fontId="1" fillId="8" borderId="116" xfId="2" applyFont="1" applyFill="1" applyBorder="1" applyAlignment="1">
      <alignment horizontal="center" vertical="center" wrapText="1"/>
    </xf>
    <xf numFmtId="0" fontId="1" fillId="8" borderId="27" xfId="2" applyFont="1" applyFill="1" applyBorder="1" applyAlignment="1">
      <alignment horizontal="center" vertical="center" wrapText="1"/>
    </xf>
    <xf numFmtId="0" fontId="1" fillId="8" borderId="28" xfId="2" applyFont="1" applyFill="1" applyBorder="1" applyAlignment="1">
      <alignment horizontal="center" vertical="center" wrapText="1"/>
    </xf>
    <xf numFmtId="0" fontId="1" fillId="8" borderId="29" xfId="2" applyFont="1" applyFill="1" applyBorder="1" applyAlignment="1">
      <alignment horizontal="center" vertical="center" wrapText="1"/>
    </xf>
    <xf numFmtId="0" fontId="0" fillId="0" borderId="116" xfId="2" applyFont="1" applyBorder="1" applyAlignment="1">
      <alignment horizontal="center" vertical="center" wrapText="1"/>
    </xf>
    <xf numFmtId="0" fontId="0" fillId="0" borderId="26" xfId="2" applyFont="1" applyBorder="1" applyAlignment="1">
      <alignment horizontal="center" vertical="center" wrapText="1"/>
    </xf>
    <xf numFmtId="0" fontId="0" fillId="0" borderId="14" xfId="2" applyFont="1" applyBorder="1" applyAlignment="1">
      <alignment horizontal="center" vertical="center" wrapText="1"/>
    </xf>
    <xf numFmtId="0" fontId="0" fillId="0" borderId="89" xfId="2" applyFont="1" applyBorder="1" applyAlignment="1">
      <alignment horizontal="center" vertical="center" wrapText="1"/>
    </xf>
    <xf numFmtId="0" fontId="0" fillId="0" borderId="25" xfId="2" applyFont="1" applyBorder="1" applyAlignment="1">
      <alignment horizontal="center" vertical="center" wrapText="1"/>
    </xf>
    <xf numFmtId="0" fontId="8" fillId="0" borderId="200" xfId="2" applyFont="1" applyBorder="1" applyAlignment="1">
      <alignment horizontal="center" vertical="center" wrapText="1"/>
    </xf>
    <xf numFmtId="0" fontId="8" fillId="0" borderId="201" xfId="2" applyFont="1" applyBorder="1" applyAlignment="1">
      <alignment horizontal="center" vertical="center" wrapText="1"/>
    </xf>
    <xf numFmtId="0" fontId="8" fillId="0" borderId="203" xfId="2" applyFont="1" applyBorder="1" applyAlignment="1">
      <alignment horizontal="center" vertical="center" wrapText="1"/>
    </xf>
    <xf numFmtId="181" fontId="0" fillId="0" borderId="40" xfId="0" applyNumberFormat="1" applyFont="1" applyBorder="1" applyAlignment="1">
      <alignment vertical="center"/>
    </xf>
    <xf numFmtId="181" fontId="0" fillId="0" borderId="189" xfId="0" applyNumberFormat="1" applyFont="1" applyBorder="1" applyAlignment="1">
      <alignment vertical="center"/>
    </xf>
    <xf numFmtId="176" fontId="9" fillId="0" borderId="0" xfId="0" applyNumberFormat="1" applyFont="1" applyAlignment="1">
      <alignment vertical="center"/>
    </xf>
    <xf numFmtId="38" fontId="0" fillId="0" borderId="209" xfId="7" applyFont="1" applyFill="1" applyBorder="1" applyAlignment="1">
      <alignment vertical="center"/>
    </xf>
    <xf numFmtId="38" fontId="0" fillId="0" borderId="137" xfId="7" applyFont="1" applyFill="1" applyBorder="1" applyAlignment="1">
      <alignment vertical="center"/>
    </xf>
    <xf numFmtId="38" fontId="0" fillId="0" borderId="210" xfId="7" applyFont="1" applyFill="1" applyBorder="1" applyAlignment="1">
      <alignment vertical="center"/>
    </xf>
    <xf numFmtId="179" fontId="9" fillId="0" borderId="1" xfId="0" applyNumberFormat="1" applyFont="1" applyFill="1" applyBorder="1" applyAlignment="1">
      <alignment vertical="center" shrinkToFit="1"/>
    </xf>
    <xf numFmtId="179" fontId="9" fillId="0" borderId="69" xfId="0" applyNumberFormat="1" applyFont="1" applyFill="1" applyBorder="1" applyAlignment="1">
      <alignment vertical="center" shrinkToFit="1"/>
    </xf>
    <xf numFmtId="0" fontId="16" fillId="0" borderId="34" xfId="0" applyFont="1" applyFill="1" applyBorder="1" applyAlignment="1">
      <alignment horizontal="center" vertical="center" shrinkToFit="1"/>
    </xf>
    <xf numFmtId="0" fontId="16" fillId="0" borderId="41" xfId="0" applyFont="1" applyFill="1" applyBorder="1" applyAlignment="1">
      <alignment horizontal="center" vertical="center" shrinkToFit="1"/>
    </xf>
    <xf numFmtId="0" fontId="16" fillId="0" borderId="211" xfId="0" applyFont="1" applyFill="1" applyBorder="1" applyAlignment="1">
      <alignment horizontal="center" vertical="center" shrinkToFit="1"/>
    </xf>
    <xf numFmtId="0" fontId="16" fillId="0" borderId="212" xfId="0" applyFont="1" applyFill="1" applyBorder="1" applyAlignment="1">
      <alignment horizontal="center" vertical="center" shrinkToFit="1"/>
    </xf>
    <xf numFmtId="38" fontId="0" fillId="0" borderId="213" xfId="7" applyFont="1" applyFill="1" applyBorder="1" applyAlignment="1">
      <alignment vertical="center"/>
    </xf>
    <xf numFmtId="38" fontId="0" fillId="0" borderId="214" xfId="7" applyFont="1" applyFill="1" applyBorder="1" applyAlignment="1">
      <alignment vertical="center"/>
    </xf>
    <xf numFmtId="38" fontId="0" fillId="0" borderId="215" xfId="7" applyFont="1" applyFill="1" applyBorder="1" applyAlignment="1">
      <alignment vertical="center"/>
    </xf>
    <xf numFmtId="176" fontId="0" fillId="8" borderId="10" xfId="0" applyNumberFormat="1" applyFont="1" applyFill="1" applyBorder="1" applyAlignment="1">
      <alignment vertical="center"/>
    </xf>
    <xf numFmtId="176" fontId="0" fillId="8" borderId="0" xfId="0" applyNumberFormat="1" applyFont="1" applyFill="1" applyBorder="1" applyAlignment="1">
      <alignment vertical="center"/>
    </xf>
    <xf numFmtId="176" fontId="0" fillId="8" borderId="0" xfId="0" applyNumberFormat="1" applyFont="1" applyFill="1" applyAlignment="1">
      <alignment vertical="center"/>
    </xf>
    <xf numFmtId="176" fontId="0" fillId="0" borderId="76" xfId="0" applyNumberFormat="1" applyFont="1" applyBorder="1" applyAlignment="1">
      <alignment horizontal="right" vertical="center" shrinkToFit="1"/>
    </xf>
    <xf numFmtId="0" fontId="9" fillId="0" borderId="0" xfId="0" applyFont="1" applyAlignment="1">
      <alignment vertical="center"/>
    </xf>
    <xf numFmtId="179" fontId="0" fillId="0" borderId="219" xfId="0" applyNumberFormat="1" applyFont="1" applyBorder="1" applyAlignment="1">
      <alignment vertical="center" shrinkToFit="1"/>
    </xf>
    <xf numFmtId="0" fontId="8" fillId="0" borderId="89" xfId="2" applyFont="1" applyBorder="1" applyAlignment="1">
      <alignment horizontal="center" vertical="center" wrapText="1"/>
    </xf>
    <xf numFmtId="186" fontId="0" fillId="0" borderId="1" xfId="0" applyNumberFormat="1" applyFont="1" applyBorder="1" applyAlignment="1">
      <alignment vertical="center" shrinkToFit="1"/>
    </xf>
    <xf numFmtId="186" fontId="0" fillId="6" borderId="111" xfId="0" applyNumberFormat="1" applyFont="1" applyFill="1" applyBorder="1" applyAlignment="1">
      <alignment vertical="center" shrinkToFit="1"/>
    </xf>
    <xf numFmtId="177" fontId="0" fillId="0" borderId="89" xfId="0" applyNumberFormat="1" applyFont="1" applyBorder="1" applyAlignment="1">
      <alignment horizontal="center" vertical="center" shrinkToFit="1"/>
    </xf>
    <xf numFmtId="177" fontId="0" fillId="0" borderId="5" xfId="0" applyNumberFormat="1" applyFont="1" applyBorder="1" applyAlignment="1">
      <alignment horizontal="center" vertical="center" shrinkToFit="1"/>
    </xf>
    <xf numFmtId="176" fontId="0" fillId="0" borderId="24" xfId="0" applyNumberFormat="1" applyFont="1" applyBorder="1" applyAlignment="1">
      <alignment vertical="center"/>
    </xf>
    <xf numFmtId="177" fontId="0" fillId="0" borderId="38" xfId="3" applyNumberFormat="1" applyFont="1" applyBorder="1" applyAlignment="1">
      <alignment horizontal="center" vertical="center" shrinkToFit="1"/>
    </xf>
    <xf numFmtId="176" fontId="0" fillId="0" borderId="153" xfId="0" applyNumberFormat="1" applyFont="1" applyBorder="1" applyAlignment="1">
      <alignment vertical="center"/>
    </xf>
    <xf numFmtId="176" fontId="0" fillId="0" borderId="0" xfId="0" applyNumberFormat="1" applyFont="1" applyBorder="1" applyAlignment="1">
      <alignment horizontal="center" vertical="center"/>
    </xf>
    <xf numFmtId="177" fontId="0" fillId="0" borderId="89" xfId="0" applyNumberFormat="1" applyFont="1" applyBorder="1" applyAlignment="1">
      <alignment horizontal="center" vertical="center" shrinkToFit="1"/>
    </xf>
    <xf numFmtId="176" fontId="0" fillId="0" borderId="142" xfId="0" applyNumberFormat="1" applyFont="1" applyBorder="1" applyAlignment="1">
      <alignment horizontal="left" vertical="center" shrinkToFit="1"/>
    </xf>
    <xf numFmtId="176" fontId="0" fillId="0" borderId="142" xfId="0" applyNumberFormat="1" applyFont="1" applyBorder="1" applyAlignment="1">
      <alignment horizontal="right" vertical="center" shrinkToFit="1"/>
    </xf>
    <xf numFmtId="176" fontId="0" fillId="0" borderId="142" xfId="0" applyNumberFormat="1" applyFont="1" applyBorder="1" applyAlignment="1">
      <alignment horizontal="center" vertical="center" shrinkToFit="1"/>
    </xf>
    <xf numFmtId="176" fontId="0" fillId="0" borderId="142" xfId="0" applyNumberFormat="1" applyFont="1" applyBorder="1" applyAlignment="1">
      <alignment vertical="center" shrinkToFit="1"/>
    </xf>
    <xf numFmtId="176" fontId="0" fillId="0" borderId="10" xfId="0" applyNumberFormat="1" applyFont="1" applyBorder="1" applyAlignment="1">
      <alignment vertical="center" shrinkToFit="1"/>
    </xf>
    <xf numFmtId="176" fontId="0" fillId="0" borderId="10" xfId="0" applyNumberFormat="1" applyFont="1" applyBorder="1" applyAlignment="1">
      <alignment horizontal="center" vertical="center" shrinkToFit="1"/>
    </xf>
    <xf numFmtId="177" fontId="0" fillId="0" borderId="77" xfId="0" applyNumberFormat="1" applyFont="1" applyBorder="1" applyAlignment="1">
      <alignment horizontal="center" vertical="center" shrinkToFit="1"/>
    </xf>
    <xf numFmtId="177" fontId="0" fillId="0" borderId="38" xfId="0" applyNumberFormat="1" applyFont="1" applyBorder="1" applyAlignment="1">
      <alignment horizontal="center" vertical="center" shrinkToFit="1"/>
    </xf>
    <xf numFmtId="176" fontId="0" fillId="0" borderId="153" xfId="3" applyNumberFormat="1" applyFont="1" applyFill="1" applyBorder="1" applyAlignment="1">
      <alignment vertical="center" shrinkToFit="1"/>
    </xf>
    <xf numFmtId="177" fontId="0" fillId="0" borderId="13" xfId="0" applyNumberFormat="1" applyFont="1" applyFill="1" applyBorder="1" applyAlignment="1">
      <alignment vertical="center"/>
    </xf>
    <xf numFmtId="177" fontId="0" fillId="0" borderId="14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 shrinkToFit="1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77" fontId="0" fillId="0" borderId="195" xfId="0" applyNumberFormat="1" applyFont="1" applyBorder="1" applyAlignment="1">
      <alignment horizontal="right" vertical="center" shrinkToFit="1"/>
    </xf>
    <xf numFmtId="177" fontId="0" fillId="0" borderId="81" xfId="0" applyNumberFormat="1" applyFont="1" applyBorder="1" applyAlignment="1">
      <alignment horizontal="left" vertical="center" shrinkToFit="1"/>
    </xf>
    <xf numFmtId="176" fontId="0" fillId="0" borderId="220" xfId="0" applyNumberFormat="1" applyFont="1" applyBorder="1" applyAlignment="1">
      <alignment horizontal="center" vertical="center" shrinkToFit="1"/>
    </xf>
    <xf numFmtId="176" fontId="0" fillId="0" borderId="221" xfId="0" applyNumberFormat="1" applyFont="1" applyBorder="1" applyAlignment="1">
      <alignment horizontal="center" vertical="center" shrinkToFit="1"/>
    </xf>
    <xf numFmtId="177" fontId="0" fillId="0" borderId="10" xfId="0" applyNumberFormat="1" applyFont="1" applyFill="1" applyBorder="1" applyAlignment="1">
      <alignment vertical="center" shrinkToFit="1"/>
    </xf>
    <xf numFmtId="177" fontId="0" fillId="0" borderId="89" xfId="0" applyNumberFormat="1" applyFont="1" applyFill="1" applyBorder="1" applyAlignment="1">
      <alignment vertical="center" shrinkToFit="1"/>
    </xf>
    <xf numFmtId="177" fontId="0" fillId="0" borderId="10" xfId="0" applyNumberFormat="1" applyFont="1" applyBorder="1" applyAlignment="1">
      <alignment vertical="center" shrinkToFit="1"/>
    </xf>
    <xf numFmtId="177" fontId="0" fillId="0" borderId="21" xfId="0" applyNumberFormat="1" applyFont="1" applyFill="1" applyBorder="1" applyAlignment="1">
      <alignment vertical="center" shrinkToFit="1"/>
    </xf>
    <xf numFmtId="177" fontId="0" fillId="0" borderId="12" xfId="0" applyNumberFormat="1" applyFont="1" applyFill="1" applyBorder="1" applyAlignment="1">
      <alignment vertical="center"/>
    </xf>
    <xf numFmtId="176" fontId="0" fillId="0" borderId="79" xfId="0" applyNumberFormat="1" applyFont="1" applyBorder="1" applyAlignment="1">
      <alignment vertical="center"/>
    </xf>
    <xf numFmtId="179" fontId="0" fillId="0" borderId="12" xfId="0" applyNumberFormat="1" applyFont="1" applyBorder="1" applyAlignment="1">
      <alignment vertical="center" shrinkToFit="1"/>
    </xf>
    <xf numFmtId="179" fontId="0" fillId="0" borderId="178" xfId="0" applyNumberFormat="1" applyFont="1" applyBorder="1" applyAlignment="1">
      <alignment vertical="center" shrinkToFit="1"/>
    </xf>
    <xf numFmtId="0" fontId="8" fillId="0" borderId="89" xfId="2" applyFont="1" applyBorder="1" applyAlignment="1">
      <alignment horizontal="center" vertical="center" wrapText="1"/>
    </xf>
    <xf numFmtId="0" fontId="8" fillId="0" borderId="200" xfId="2" applyFont="1" applyBorder="1" applyAlignment="1">
      <alignment horizontal="center" vertical="center" wrapText="1"/>
    </xf>
    <xf numFmtId="0" fontId="1" fillId="0" borderId="52" xfId="2" applyFont="1" applyFill="1" applyBorder="1" applyAlignment="1">
      <alignment horizontal="center" vertical="center" wrapText="1"/>
    </xf>
    <xf numFmtId="0" fontId="8" fillId="0" borderId="89" xfId="2" applyFont="1" applyBorder="1" applyAlignment="1">
      <alignment horizontal="center" vertical="center" wrapText="1"/>
    </xf>
    <xf numFmtId="0" fontId="0" fillId="0" borderId="203" xfId="2" applyFont="1" applyBorder="1" applyAlignment="1">
      <alignment horizontal="center" vertical="center" wrapText="1"/>
    </xf>
    <xf numFmtId="0" fontId="0" fillId="0" borderId="0" xfId="2" applyFont="1" applyAlignment="1">
      <alignment horizontal="left" vertical="center"/>
    </xf>
    <xf numFmtId="176" fontId="0" fillId="0" borderId="224" xfId="0" applyNumberFormat="1" applyFont="1" applyBorder="1" applyAlignment="1">
      <alignment vertical="center"/>
    </xf>
    <xf numFmtId="176" fontId="0" fillId="0" borderId="223" xfId="0" applyNumberFormat="1" applyFont="1" applyBorder="1" applyAlignment="1">
      <alignment vertical="center"/>
    </xf>
    <xf numFmtId="177" fontId="0" fillId="0" borderId="13" xfId="0" applyNumberFormat="1" applyFont="1" applyFill="1" applyBorder="1" applyAlignment="1">
      <alignment vertical="center" shrinkToFit="1"/>
    </xf>
    <xf numFmtId="177" fontId="0" fillId="0" borderId="13" xfId="0" applyNumberFormat="1" applyFont="1" applyFill="1" applyBorder="1" applyAlignment="1">
      <alignment vertical="center" shrinkToFit="1"/>
    </xf>
    <xf numFmtId="0" fontId="1" fillId="0" borderId="89" xfId="2" applyFont="1" applyBorder="1" applyAlignment="1">
      <alignment horizontal="center" vertical="center" wrapText="1"/>
    </xf>
    <xf numFmtId="0" fontId="1" fillId="0" borderId="200" xfId="2" applyFont="1" applyBorder="1" applyAlignment="1">
      <alignment horizontal="center" vertical="center" wrapText="1"/>
    </xf>
    <xf numFmtId="179" fontId="0" fillId="0" borderId="129" xfId="0" applyNumberFormat="1" applyFont="1" applyFill="1" applyBorder="1" applyAlignment="1">
      <alignment horizontal="center" vertical="center" shrinkToFit="1"/>
    </xf>
    <xf numFmtId="179" fontId="0" fillId="0" borderId="131" xfId="0" applyNumberFormat="1" applyFont="1" applyFill="1" applyBorder="1" applyAlignment="1">
      <alignment horizontal="center" vertical="center" shrinkToFit="1"/>
    </xf>
    <xf numFmtId="177" fontId="0" fillId="0" borderId="14" xfId="0" applyNumberFormat="1" applyFill="1" applyBorder="1" applyAlignment="1">
      <alignment vertical="center"/>
    </xf>
    <xf numFmtId="176" fontId="0" fillId="0" borderId="225" xfId="0" applyNumberFormat="1" applyFont="1" applyBorder="1" applyAlignment="1">
      <alignment vertical="center"/>
    </xf>
    <xf numFmtId="9" fontId="1" fillId="0" borderId="24" xfId="3" applyNumberFormat="1" applyFont="1" applyFill="1" applyBorder="1" applyAlignment="1">
      <alignment vertical="center" shrinkToFit="1"/>
    </xf>
    <xf numFmtId="0" fontId="8" fillId="0" borderId="89" xfId="2" applyFont="1" applyBorder="1" applyAlignment="1">
      <alignment horizontal="left" vertical="top" wrapText="1"/>
    </xf>
    <xf numFmtId="0" fontId="8" fillId="0" borderId="203" xfId="2" applyFont="1" applyBorder="1" applyAlignment="1">
      <alignment horizontal="left" vertical="top" wrapText="1"/>
    </xf>
    <xf numFmtId="0" fontId="8" fillId="0" borderId="207" xfId="2" applyFont="1" applyBorder="1" applyAlignment="1">
      <alignment horizontal="left" vertical="top" wrapText="1"/>
    </xf>
    <xf numFmtId="0" fontId="0" fillId="0" borderId="207" xfId="2" applyFont="1" applyBorder="1" applyAlignment="1">
      <alignment horizontal="left" vertical="top" wrapText="1"/>
    </xf>
    <xf numFmtId="0" fontId="0" fillId="0" borderId="208" xfId="2" applyFont="1" applyBorder="1" applyAlignment="1">
      <alignment horizontal="left" vertical="top" wrapText="1"/>
    </xf>
    <xf numFmtId="0" fontId="0" fillId="0" borderId="89" xfId="2" applyFont="1" applyBorder="1" applyAlignment="1">
      <alignment horizontal="left" vertical="top" wrapText="1"/>
    </xf>
    <xf numFmtId="177" fontId="0" fillId="0" borderId="142" xfId="0" applyNumberFormat="1" applyFill="1" applyBorder="1" applyAlignment="1">
      <alignment horizontal="right" vertical="center"/>
    </xf>
    <xf numFmtId="182" fontId="0" fillId="0" borderId="145" xfId="0" applyNumberFormat="1" applyFont="1" applyFill="1" applyBorder="1" applyAlignment="1">
      <alignment horizontal="left" vertical="center"/>
    </xf>
    <xf numFmtId="0" fontId="0" fillId="0" borderId="169" xfId="0" applyFont="1" applyBorder="1" applyAlignment="1">
      <alignment horizontal="center" vertical="center" shrinkToFit="1"/>
    </xf>
    <xf numFmtId="0" fontId="0" fillId="0" borderId="170" xfId="0" applyFont="1" applyBorder="1" applyAlignment="1">
      <alignment horizontal="center" vertical="center" shrinkToFit="1"/>
    </xf>
    <xf numFmtId="0" fontId="0" fillId="0" borderId="172" xfId="0" applyFont="1" applyBorder="1" applyAlignment="1">
      <alignment horizontal="center" vertical="center" shrinkToFit="1"/>
    </xf>
    <xf numFmtId="0" fontId="8" fillId="0" borderId="101" xfId="0" quotePrefix="1" applyFont="1" applyBorder="1" applyAlignment="1">
      <alignment horizontal="center" vertical="center" shrinkToFit="1"/>
    </xf>
    <xf numFmtId="0" fontId="8" fillId="0" borderId="101" xfId="0" applyFont="1" applyBorder="1" applyAlignment="1">
      <alignment horizontal="center" vertical="center" shrinkToFit="1"/>
    </xf>
    <xf numFmtId="0" fontId="8" fillId="0" borderId="102" xfId="0" applyFont="1" applyBorder="1" applyAlignment="1">
      <alignment horizontal="center" vertical="center" shrinkToFit="1"/>
    </xf>
    <xf numFmtId="0" fontId="1" fillId="0" borderId="103" xfId="0" applyFont="1" applyBorder="1" applyAlignment="1">
      <alignment horizontal="center" vertical="center" shrinkToFit="1"/>
    </xf>
    <xf numFmtId="0" fontId="1" fillId="0" borderId="104" xfId="0" applyFont="1" applyBorder="1" applyAlignment="1">
      <alignment horizontal="center" vertical="center" shrinkToFit="1"/>
    </xf>
    <xf numFmtId="0" fontId="1" fillId="0" borderId="105" xfId="0" applyFont="1" applyBorder="1" applyAlignment="1">
      <alignment horizontal="center" vertical="center" shrinkToFit="1"/>
    </xf>
    <xf numFmtId="0" fontId="8" fillId="0" borderId="75" xfId="0" applyFont="1" applyBorder="1" applyAlignment="1">
      <alignment horizontal="center" vertical="center" shrinkToFit="1"/>
    </xf>
    <xf numFmtId="0" fontId="1" fillId="0" borderId="75" xfId="0" applyFont="1" applyBorder="1" applyAlignment="1">
      <alignment horizontal="center" vertical="center" shrinkToFit="1"/>
    </xf>
    <xf numFmtId="0" fontId="0" fillId="0" borderId="49" xfId="2" applyFont="1" applyBorder="1" applyAlignment="1">
      <alignment vertical="center" wrapText="1"/>
    </xf>
    <xf numFmtId="0" fontId="1" fillId="0" borderId="49" xfId="2" applyFont="1" applyBorder="1" applyAlignment="1">
      <alignment vertical="center" wrapText="1"/>
    </xf>
    <xf numFmtId="0" fontId="1" fillId="0" borderId="64" xfId="2" applyFont="1" applyBorder="1" applyAlignment="1">
      <alignment vertical="center" wrapText="1"/>
    </xf>
    <xf numFmtId="0" fontId="1" fillId="0" borderId="99" xfId="2" applyFont="1" applyBorder="1" applyAlignment="1">
      <alignment horizontal="center" vertical="center"/>
    </xf>
    <xf numFmtId="0" fontId="1" fillId="0" borderId="24" xfId="2" applyFont="1" applyBorder="1" applyAlignment="1">
      <alignment horizontal="center" vertical="center"/>
    </xf>
    <xf numFmtId="0" fontId="0" fillId="0" borderId="24" xfId="2" applyFont="1" applyBorder="1" applyAlignment="1">
      <alignment vertical="center" wrapText="1"/>
    </xf>
    <xf numFmtId="0" fontId="1" fillId="0" borderId="24" xfId="2" applyFont="1" applyBorder="1" applyAlignment="1">
      <alignment vertical="center" wrapText="1"/>
    </xf>
    <xf numFmtId="0" fontId="1" fillId="0" borderId="62" xfId="2" applyFont="1" applyBorder="1" applyAlignment="1">
      <alignment vertical="center" wrapText="1"/>
    </xf>
    <xf numFmtId="0" fontId="1" fillId="0" borderId="41" xfId="2" applyFont="1" applyBorder="1" applyAlignment="1">
      <alignment horizontal="center" vertical="center"/>
    </xf>
    <xf numFmtId="0" fontId="1" fillId="0" borderId="63" xfId="2" applyFont="1" applyBorder="1" applyAlignment="1">
      <alignment horizontal="center" vertical="center"/>
    </xf>
    <xf numFmtId="0" fontId="1" fillId="0" borderId="49" xfId="2" applyFont="1" applyBorder="1" applyAlignment="1">
      <alignment horizontal="center" vertical="center"/>
    </xf>
    <xf numFmtId="0" fontId="1" fillId="0" borderId="100" xfId="2" applyFont="1" applyBorder="1" applyAlignment="1">
      <alignment horizontal="center" vertical="center"/>
    </xf>
    <xf numFmtId="0" fontId="1" fillId="0" borderId="51" xfId="2" applyFont="1" applyBorder="1" applyAlignment="1">
      <alignment horizontal="center" vertical="center"/>
    </xf>
    <xf numFmtId="0" fontId="1" fillId="0" borderId="50" xfId="2" applyFont="1" applyBorder="1" applyAlignment="1">
      <alignment horizontal="center" vertical="center"/>
    </xf>
    <xf numFmtId="0" fontId="0" fillId="0" borderId="35" xfId="2" applyFont="1" applyBorder="1" applyAlignment="1">
      <alignment vertical="center" wrapText="1"/>
    </xf>
    <xf numFmtId="0" fontId="1" fillId="0" borderId="37" xfId="2" applyFont="1" applyBorder="1" applyAlignment="1">
      <alignment vertical="center" wrapText="1"/>
    </xf>
    <xf numFmtId="0" fontId="1" fillId="0" borderId="39" xfId="2" applyFont="1" applyBorder="1" applyAlignment="1">
      <alignment vertical="center" wrapText="1"/>
    </xf>
    <xf numFmtId="0" fontId="1" fillId="0" borderId="25" xfId="2" applyFont="1" applyBorder="1" applyAlignment="1">
      <alignment horizontal="center" vertical="center" wrapText="1"/>
    </xf>
    <xf numFmtId="0" fontId="1" fillId="0" borderId="26" xfId="2" applyFont="1" applyBorder="1" applyAlignment="1">
      <alignment horizontal="center" vertical="center" wrapText="1"/>
    </xf>
    <xf numFmtId="0" fontId="1" fillId="0" borderId="29" xfId="2" applyFont="1" applyBorder="1" applyAlignment="1">
      <alignment horizontal="center" vertical="center" wrapText="1"/>
    </xf>
    <xf numFmtId="0" fontId="8" fillId="0" borderId="0" xfId="2" applyFont="1" applyBorder="1" applyAlignment="1">
      <alignment vertical="center" wrapText="1"/>
    </xf>
    <xf numFmtId="0" fontId="1" fillId="0" borderId="19" xfId="2" applyFont="1" applyBorder="1" applyAlignment="1">
      <alignment horizontal="center" vertical="center" wrapText="1"/>
    </xf>
    <xf numFmtId="0" fontId="1" fillId="0" borderId="18" xfId="2" applyFont="1" applyBorder="1" applyAlignment="1">
      <alignment horizontal="center" vertical="center" wrapText="1"/>
    </xf>
    <xf numFmtId="0" fontId="1" fillId="0" borderId="20" xfId="2" applyFont="1" applyBorder="1" applyAlignment="1">
      <alignment horizontal="center" vertical="center" wrapText="1"/>
    </xf>
    <xf numFmtId="0" fontId="8" fillId="0" borderId="92" xfId="2" applyFont="1" applyBorder="1" applyAlignment="1">
      <alignment horizontal="center" vertical="center" wrapText="1"/>
    </xf>
    <xf numFmtId="0" fontId="8" fillId="0" borderId="93" xfId="2" applyFont="1" applyBorder="1" applyAlignment="1">
      <alignment horizontal="center" vertical="center" wrapText="1"/>
    </xf>
    <xf numFmtId="0" fontId="8" fillId="0" borderId="94" xfId="2" applyFont="1" applyBorder="1" applyAlignment="1">
      <alignment horizontal="center" vertical="center" wrapText="1"/>
    </xf>
    <xf numFmtId="0" fontId="1" fillId="0" borderId="95" xfId="2" applyFont="1" applyBorder="1" applyAlignment="1">
      <alignment horizontal="center" vertical="center"/>
    </xf>
    <xf numFmtId="0" fontId="1" fillId="0" borderId="96" xfId="2" applyFont="1" applyBorder="1" applyAlignment="1">
      <alignment horizontal="center" vertical="center"/>
    </xf>
    <xf numFmtId="0" fontId="1" fillId="0" borderId="97" xfId="2" applyFont="1" applyBorder="1" applyAlignment="1">
      <alignment horizontal="center" vertical="center"/>
    </xf>
    <xf numFmtId="0" fontId="1" fillId="0" borderId="98" xfId="2" applyFont="1" applyBorder="1" applyAlignment="1">
      <alignment horizontal="center" vertical="center"/>
    </xf>
    <xf numFmtId="0" fontId="0" fillId="0" borderId="50" xfId="2" applyFont="1" applyBorder="1" applyAlignment="1">
      <alignment vertical="center" wrapText="1"/>
    </xf>
    <xf numFmtId="0" fontId="1" fillId="0" borderId="50" xfId="2" applyFont="1" applyBorder="1" applyAlignment="1">
      <alignment vertical="center" wrapText="1"/>
    </xf>
    <xf numFmtId="0" fontId="1" fillId="0" borderId="67" xfId="2" applyFont="1" applyBorder="1" applyAlignment="1">
      <alignment vertical="center" wrapText="1"/>
    </xf>
    <xf numFmtId="0" fontId="8" fillId="0" borderId="60" xfId="2" applyFont="1" applyBorder="1" applyAlignment="1">
      <alignment horizontal="center" vertical="center" wrapText="1"/>
    </xf>
    <xf numFmtId="0" fontId="8" fillId="0" borderId="58" xfId="2" applyFont="1" applyBorder="1" applyAlignment="1">
      <alignment horizontal="center" vertical="center" wrapText="1"/>
    </xf>
    <xf numFmtId="0" fontId="8" fillId="0" borderId="33" xfId="2" applyFont="1" applyBorder="1" applyAlignment="1">
      <alignment horizontal="center" vertical="center" wrapText="1"/>
    </xf>
    <xf numFmtId="0" fontId="1" fillId="0" borderId="10" xfId="2" applyFont="1" applyBorder="1" applyAlignment="1">
      <alignment horizontal="left" vertical="center" indent="1"/>
    </xf>
    <xf numFmtId="0" fontId="1" fillId="0" borderId="0" xfId="2" applyFont="1" applyBorder="1" applyAlignment="1">
      <alignment horizontal="left" vertical="center" indent="1"/>
    </xf>
    <xf numFmtId="0" fontId="8" fillId="0" borderId="4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8" fillId="0" borderId="13" xfId="2" applyFont="1" applyBorder="1" applyAlignment="1">
      <alignment horizontal="left" vertical="center" wrapText="1" indent="1"/>
    </xf>
    <xf numFmtId="0" fontId="8" fillId="0" borderId="14" xfId="2" applyFont="1" applyBorder="1" applyAlignment="1">
      <alignment horizontal="left" vertical="center" wrapText="1" indent="1"/>
    </xf>
    <xf numFmtId="0" fontId="8" fillId="0" borderId="5" xfId="2" applyFont="1" applyBorder="1" applyAlignment="1">
      <alignment horizontal="center" vertical="center" wrapText="1"/>
    </xf>
    <xf numFmtId="0" fontId="8" fillId="0" borderId="87" xfId="2" applyFont="1" applyBorder="1" applyAlignment="1">
      <alignment horizontal="center" vertical="center" wrapText="1"/>
    </xf>
    <xf numFmtId="0" fontId="8" fillId="0" borderId="90" xfId="2" applyFont="1" applyBorder="1" applyAlignment="1">
      <alignment horizontal="center" vertical="center" wrapText="1"/>
    </xf>
    <xf numFmtId="0" fontId="8" fillId="0" borderId="91" xfId="2" applyFont="1" applyBorder="1" applyAlignment="1">
      <alignment horizontal="center" vertical="center" wrapText="1"/>
    </xf>
    <xf numFmtId="0" fontId="1" fillId="0" borderId="19" xfId="2" applyFont="1" applyBorder="1" applyAlignment="1">
      <alignment horizontal="left" vertical="center" wrapText="1"/>
    </xf>
    <xf numFmtId="0" fontId="1" fillId="0" borderId="18" xfId="2" applyFont="1" applyBorder="1" applyAlignment="1">
      <alignment horizontal="left" vertical="center" wrapText="1"/>
    </xf>
    <xf numFmtId="0" fontId="1" fillId="0" borderId="117" xfId="2" applyFont="1" applyBorder="1" applyAlignment="1">
      <alignment horizontal="left" vertical="center" wrapText="1"/>
    </xf>
    <xf numFmtId="0" fontId="8" fillId="0" borderId="18" xfId="2" applyFont="1" applyBorder="1" applyAlignment="1">
      <alignment horizontal="center" vertical="center" wrapText="1"/>
    </xf>
    <xf numFmtId="0" fontId="8" fillId="0" borderId="20" xfId="2" applyFont="1" applyBorder="1" applyAlignment="1">
      <alignment horizontal="center" vertical="center" wrapText="1"/>
    </xf>
    <xf numFmtId="0" fontId="8" fillId="0" borderId="19" xfId="2" applyFont="1" applyBorder="1" applyAlignment="1">
      <alignment horizontal="center" vertical="center" wrapText="1"/>
    </xf>
    <xf numFmtId="0" fontId="8" fillId="0" borderId="13" xfId="2" applyFont="1" applyBorder="1" applyAlignment="1">
      <alignment vertical="center" wrapText="1"/>
    </xf>
    <xf numFmtId="0" fontId="8" fillId="0" borderId="14" xfId="2" applyFont="1" applyBorder="1" applyAlignment="1">
      <alignment vertical="center" wrapText="1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0" borderId="52" xfId="2" applyFont="1" applyBorder="1" applyAlignment="1">
      <alignment horizontal="center" vertical="center" wrapText="1"/>
    </xf>
    <xf numFmtId="0" fontId="8" fillId="0" borderId="88" xfId="2" applyFont="1" applyBorder="1" applyAlignment="1">
      <alignment horizontal="center" vertical="center" wrapText="1"/>
    </xf>
    <xf numFmtId="0" fontId="8" fillId="0" borderId="89" xfId="2" applyFont="1" applyBorder="1" applyAlignment="1">
      <alignment horizontal="center" vertical="center" wrapText="1"/>
    </xf>
    <xf numFmtId="0" fontId="1" fillId="0" borderId="89" xfId="2" applyFont="1" applyBorder="1" applyAlignment="1">
      <alignment horizontal="center" vertical="center" wrapText="1"/>
    </xf>
    <xf numFmtId="0" fontId="1" fillId="0" borderId="13" xfId="2" applyFont="1" applyBorder="1" applyAlignment="1">
      <alignment horizontal="center" vertical="center" wrapText="1"/>
    </xf>
    <xf numFmtId="0" fontId="8" fillId="0" borderId="16" xfId="2" applyFont="1" applyBorder="1" applyAlignment="1">
      <alignment horizontal="center" vertical="center" wrapText="1"/>
    </xf>
    <xf numFmtId="0" fontId="1" fillId="0" borderId="16" xfId="2" applyFont="1" applyBorder="1" applyAlignment="1">
      <alignment horizontal="center" vertical="center" wrapText="1"/>
    </xf>
    <xf numFmtId="0" fontId="1" fillId="0" borderId="10" xfId="2" applyFont="1" applyBorder="1" applyAlignment="1">
      <alignment horizontal="center" vertical="center" wrapText="1"/>
    </xf>
    <xf numFmtId="0" fontId="8" fillId="0" borderId="19" xfId="2" applyFont="1" applyBorder="1" applyAlignment="1">
      <alignment vertical="center" wrapText="1"/>
    </xf>
    <xf numFmtId="0" fontId="8" fillId="0" borderId="18" xfId="2" applyFont="1" applyBorder="1" applyAlignment="1">
      <alignment vertical="center" wrapText="1"/>
    </xf>
    <xf numFmtId="0" fontId="8" fillId="0" borderId="80" xfId="2" applyFont="1" applyBorder="1" applyAlignment="1">
      <alignment horizontal="center" vertical="center" textRotation="255" shrinkToFit="1"/>
    </xf>
    <xf numFmtId="0" fontId="8" fillId="0" borderId="58" xfId="2" applyFont="1" applyBorder="1" applyAlignment="1">
      <alignment horizontal="center" vertical="center" textRotation="255" shrinkToFit="1"/>
    </xf>
    <xf numFmtId="0" fontId="8" fillId="0" borderId="81" xfId="2" applyFont="1" applyBorder="1" applyAlignment="1">
      <alignment horizontal="center" vertical="center" textRotation="255" shrinkToFit="1"/>
    </xf>
    <xf numFmtId="0" fontId="1" fillId="0" borderId="10" xfId="2" applyFont="1" applyBorder="1" applyAlignment="1">
      <alignment horizontal="left" vertical="center" wrapText="1" indent="1"/>
    </xf>
    <xf numFmtId="0" fontId="1" fillId="0" borderId="0" xfId="2" applyFont="1" applyBorder="1" applyAlignment="1">
      <alignment horizontal="left" vertical="center" wrapText="1" indent="1"/>
    </xf>
    <xf numFmtId="0" fontId="8" fillId="0" borderId="15" xfId="2" applyFont="1" applyBorder="1" applyAlignment="1">
      <alignment horizontal="center" vertical="center" wrapText="1"/>
    </xf>
    <xf numFmtId="0" fontId="1" fillId="0" borderId="13" xfId="2" applyFont="1" applyBorder="1" applyAlignment="1">
      <alignment horizontal="left" vertical="center" wrapText="1"/>
    </xf>
    <xf numFmtId="0" fontId="1" fillId="0" borderId="14" xfId="2" applyFont="1" applyBorder="1" applyAlignment="1">
      <alignment horizontal="left" vertical="center" wrapText="1"/>
    </xf>
    <xf numFmtId="0" fontId="1" fillId="0" borderId="52" xfId="2" applyFont="1" applyBorder="1" applyAlignment="1">
      <alignment horizontal="left" vertical="center" wrapText="1"/>
    </xf>
    <xf numFmtId="0" fontId="1" fillId="0" borderId="195" xfId="2" applyFont="1" applyBorder="1" applyAlignment="1">
      <alignment horizontal="center" vertical="center" wrapText="1"/>
    </xf>
    <xf numFmtId="0" fontId="1" fillId="0" borderId="142" xfId="2" applyFont="1" applyBorder="1" applyAlignment="1">
      <alignment horizontal="center" vertical="center" wrapText="1"/>
    </xf>
    <xf numFmtId="0" fontId="8" fillId="0" borderId="159" xfId="2" applyFont="1" applyBorder="1" applyAlignment="1">
      <alignment horizontal="center" vertical="center" wrapText="1"/>
    </xf>
    <xf numFmtId="0" fontId="8" fillId="0" borderId="166" xfId="2" applyFont="1" applyBorder="1" applyAlignment="1">
      <alignment horizontal="center" vertical="center" wrapText="1"/>
    </xf>
    <xf numFmtId="0" fontId="1" fillId="0" borderId="34" xfId="2" applyFont="1" applyBorder="1" applyAlignment="1">
      <alignment vertical="center" wrapText="1"/>
    </xf>
    <xf numFmtId="0" fontId="1" fillId="0" borderId="40" xfId="2" applyFont="1" applyBorder="1" applyAlignment="1">
      <alignment vertical="center" wrapText="1"/>
    </xf>
    <xf numFmtId="0" fontId="1" fillId="0" borderId="41" xfId="2" applyFont="1" applyBorder="1" applyAlignment="1">
      <alignment vertical="center" wrapText="1"/>
    </xf>
    <xf numFmtId="0" fontId="8" fillId="0" borderId="3" xfId="2" applyFont="1" applyBorder="1" applyAlignment="1">
      <alignment horizontal="center" vertical="center" wrapText="1"/>
    </xf>
    <xf numFmtId="0" fontId="0" fillId="0" borderId="5" xfId="2" applyFont="1" applyBorder="1" applyAlignment="1">
      <alignment vertical="center" wrapText="1"/>
    </xf>
    <xf numFmtId="0" fontId="1" fillId="0" borderId="4" xfId="2" applyFont="1" applyBorder="1" applyAlignment="1">
      <alignment vertical="center" wrapText="1"/>
    </xf>
    <xf numFmtId="0" fontId="1" fillId="0" borderId="87" xfId="2" applyFont="1" applyBorder="1" applyAlignment="1">
      <alignment vertical="center" wrapText="1"/>
    </xf>
    <xf numFmtId="0" fontId="8" fillId="0" borderId="10" xfId="2" applyFont="1" applyBorder="1" applyAlignment="1">
      <alignment horizontal="left" vertical="center" wrapText="1"/>
    </xf>
    <xf numFmtId="0" fontId="8" fillId="0" borderId="0" xfId="2" applyFont="1" applyBorder="1" applyAlignment="1">
      <alignment horizontal="left" vertical="center" wrapText="1"/>
    </xf>
    <xf numFmtId="0" fontId="8" fillId="0" borderId="83" xfId="2" applyFont="1" applyBorder="1" applyAlignment="1">
      <alignment horizontal="left" vertical="center" wrapText="1"/>
    </xf>
    <xf numFmtId="0" fontId="8" fillId="0" borderId="0" xfId="2" applyFont="1" applyBorder="1" applyAlignment="1">
      <alignment horizontal="center" vertical="center" wrapText="1"/>
    </xf>
    <xf numFmtId="0" fontId="8" fillId="0" borderId="32" xfId="2" applyFont="1" applyBorder="1" applyAlignment="1">
      <alignment horizontal="center" vertical="center" wrapText="1"/>
    </xf>
    <xf numFmtId="0" fontId="8" fillId="0" borderId="25" xfId="2" applyFont="1" applyBorder="1" applyAlignment="1">
      <alignment horizontal="center" vertical="center" wrapText="1"/>
    </xf>
    <xf numFmtId="0" fontId="8" fillId="0" borderId="26" xfId="2" applyFont="1" applyBorder="1" applyAlignment="1">
      <alignment horizontal="center" vertical="center" wrapText="1"/>
    </xf>
    <xf numFmtId="0" fontId="8" fillId="0" borderId="116" xfId="2" applyFont="1" applyBorder="1" applyAlignment="1">
      <alignment horizontal="center" vertical="center" wrapText="1"/>
    </xf>
    <xf numFmtId="0" fontId="1" fillId="0" borderId="136" xfId="2" applyFont="1" applyBorder="1" applyAlignment="1">
      <alignment horizontal="center" vertical="center"/>
    </xf>
    <xf numFmtId="0" fontId="1" fillId="0" borderId="222" xfId="2" applyFont="1" applyBorder="1" applyAlignment="1">
      <alignment horizontal="center" vertical="center"/>
    </xf>
    <xf numFmtId="0" fontId="1" fillId="0" borderId="137" xfId="2" applyFont="1" applyBorder="1" applyAlignment="1">
      <alignment horizontal="center" vertical="center"/>
    </xf>
    <xf numFmtId="0" fontId="8" fillId="0" borderId="202" xfId="2" applyFont="1" applyBorder="1" applyAlignment="1">
      <alignment horizontal="center" vertical="center" textRotation="255" wrapText="1"/>
    </xf>
    <xf numFmtId="0" fontId="8" fillId="0" borderId="199" xfId="2" applyFont="1" applyBorder="1" applyAlignment="1">
      <alignment horizontal="center" vertical="center" wrapText="1"/>
    </xf>
    <xf numFmtId="0" fontId="8" fillId="0" borderId="200" xfId="2" applyFont="1" applyBorder="1" applyAlignment="1">
      <alignment horizontal="center" vertical="center" wrapText="1"/>
    </xf>
    <xf numFmtId="0" fontId="1" fillId="0" borderId="205" xfId="2" applyFont="1" applyBorder="1" applyAlignment="1">
      <alignment horizontal="center" vertical="center"/>
    </xf>
    <xf numFmtId="0" fontId="1" fillId="0" borderId="206" xfId="2" applyFont="1" applyBorder="1" applyAlignment="1">
      <alignment horizontal="center" vertical="center"/>
    </xf>
    <xf numFmtId="0" fontId="1" fillId="0" borderId="204" xfId="2" applyFont="1" applyBorder="1" applyAlignment="1">
      <alignment horizontal="center" vertical="center"/>
    </xf>
    <xf numFmtId="0" fontId="1" fillId="0" borderId="52" xfId="2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107" xfId="0" applyFont="1" applyBorder="1" applyAlignment="1">
      <alignment horizontal="center" vertical="center"/>
    </xf>
    <xf numFmtId="0" fontId="0" fillId="0" borderId="46" xfId="0" applyFont="1" applyBorder="1" applyAlignment="1">
      <alignment vertical="center"/>
    </xf>
    <xf numFmtId="0" fontId="0" fillId="0" borderId="108" xfId="0" applyFont="1" applyBorder="1" applyAlignment="1">
      <alignment vertical="center"/>
    </xf>
    <xf numFmtId="0" fontId="0" fillId="3" borderId="34" xfId="0" applyFont="1" applyFill="1" applyBorder="1" applyAlignment="1">
      <alignment horizontal="center" vertical="center"/>
    </xf>
    <xf numFmtId="0" fontId="0" fillId="3" borderId="41" xfId="0" applyFont="1" applyFill="1" applyBorder="1" applyAlignment="1">
      <alignment horizontal="center" vertical="center"/>
    </xf>
    <xf numFmtId="0" fontId="0" fillId="0" borderId="158" xfId="0" applyFont="1" applyBorder="1" applyAlignment="1">
      <alignment vertical="center"/>
    </xf>
    <xf numFmtId="0" fontId="0" fillId="0" borderId="131" xfId="0" applyFont="1" applyBorder="1" applyAlignment="1">
      <alignment vertical="center"/>
    </xf>
    <xf numFmtId="0" fontId="0" fillId="0" borderId="158" xfId="0" applyFont="1" applyBorder="1" applyAlignment="1">
      <alignment vertical="center" wrapText="1"/>
    </xf>
    <xf numFmtId="0" fontId="0" fillId="0" borderId="44" xfId="0" applyFont="1" applyBorder="1" applyAlignment="1">
      <alignment vertical="center"/>
    </xf>
    <xf numFmtId="0" fontId="0" fillId="4" borderId="34" xfId="0" applyFont="1" applyFill="1" applyBorder="1" applyAlignment="1">
      <alignment horizontal="center" vertical="center"/>
    </xf>
    <xf numFmtId="0" fontId="0" fillId="4" borderId="41" xfId="0" applyFont="1" applyFill="1" applyBorder="1" applyAlignment="1">
      <alignment horizontal="center" vertical="center"/>
    </xf>
    <xf numFmtId="0" fontId="0" fillId="3" borderId="190" xfId="0" applyFont="1" applyFill="1" applyBorder="1" applyAlignment="1">
      <alignment horizontal="center" vertical="center"/>
    </xf>
    <xf numFmtId="0" fontId="0" fillId="3" borderId="119" xfId="0" applyFont="1" applyFill="1" applyBorder="1" applyAlignment="1">
      <alignment horizontal="center" vertical="center"/>
    </xf>
    <xf numFmtId="0" fontId="0" fillId="3" borderId="191" xfId="0" applyFont="1" applyFill="1" applyBorder="1" applyAlignment="1">
      <alignment horizontal="center" vertical="center"/>
    </xf>
    <xf numFmtId="0" fontId="0" fillId="3" borderId="45" xfId="0" applyFont="1" applyFill="1" applyBorder="1" applyAlignment="1">
      <alignment horizontal="center" vertical="center"/>
    </xf>
    <xf numFmtId="0" fontId="0" fillId="3" borderId="192" xfId="0" applyFont="1" applyFill="1" applyBorder="1" applyAlignment="1">
      <alignment horizontal="center" vertical="center"/>
    </xf>
    <xf numFmtId="0" fontId="0" fillId="3" borderId="193" xfId="0" applyFont="1" applyFill="1" applyBorder="1" applyAlignment="1">
      <alignment horizontal="center" vertical="center"/>
    </xf>
    <xf numFmtId="181" fontId="0" fillId="0" borderId="34" xfId="0" applyNumberFormat="1" applyFont="1" applyBorder="1" applyAlignment="1">
      <alignment vertical="center"/>
    </xf>
    <xf numFmtId="181" fontId="0" fillId="0" borderId="40" xfId="0" applyNumberFormat="1" applyFont="1" applyBorder="1" applyAlignment="1">
      <alignment vertical="center"/>
    </xf>
    <xf numFmtId="181" fontId="0" fillId="0" borderId="189" xfId="0" applyNumberFormat="1" applyFont="1" applyBorder="1" applyAlignment="1">
      <alignment vertical="center"/>
    </xf>
    <xf numFmtId="0" fontId="0" fillId="7" borderId="106" xfId="0" applyFont="1" applyFill="1" applyBorder="1" applyAlignment="1">
      <alignment horizontal="center" vertical="center"/>
    </xf>
    <xf numFmtId="0" fontId="0" fillId="7" borderId="44" xfId="0" applyFont="1" applyFill="1" applyBorder="1" applyAlignment="1">
      <alignment horizontal="center" vertical="center"/>
    </xf>
    <xf numFmtId="0" fontId="0" fillId="0" borderId="158" xfId="0" applyFont="1" applyFill="1" applyBorder="1" applyAlignment="1">
      <alignment vertical="center"/>
    </xf>
    <xf numFmtId="0" fontId="0" fillId="0" borderId="44" xfId="0" applyFont="1" applyFill="1" applyBorder="1" applyAlignment="1">
      <alignment vertical="center"/>
    </xf>
    <xf numFmtId="0" fontId="0" fillId="0" borderId="131" xfId="0" applyFont="1" applyFill="1" applyBorder="1" applyAlignment="1">
      <alignment vertical="center"/>
    </xf>
    <xf numFmtId="0" fontId="0" fillId="4" borderId="56" xfId="0" applyFont="1" applyFill="1" applyBorder="1" applyAlignment="1">
      <alignment horizontal="center" vertical="center"/>
    </xf>
    <xf numFmtId="0" fontId="0" fillId="4" borderId="43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 wrapText="1"/>
    </xf>
    <xf numFmtId="0" fontId="0" fillId="0" borderId="40" xfId="0" applyFont="1" applyFill="1" applyBorder="1" applyAlignment="1">
      <alignment horizontal="center" vertical="center" wrapText="1"/>
    </xf>
    <xf numFmtId="0" fontId="0" fillId="0" borderId="41" xfId="0" applyFont="1" applyFill="1" applyBorder="1" applyAlignment="1">
      <alignment horizontal="center" vertical="center" wrapText="1"/>
    </xf>
    <xf numFmtId="180" fontId="0" fillId="0" borderId="183" xfId="1" applyNumberFormat="1" applyFont="1" applyBorder="1" applyAlignment="1">
      <alignment horizontal="center" vertical="center"/>
    </xf>
    <xf numFmtId="180" fontId="0" fillId="0" borderId="107" xfId="1" applyNumberFormat="1" applyFont="1" applyBorder="1" applyAlignment="1">
      <alignment horizontal="center" vertical="center"/>
    </xf>
    <xf numFmtId="180" fontId="0" fillId="0" borderId="184" xfId="1" applyNumberFormat="1" applyFont="1" applyBorder="1" applyAlignment="1">
      <alignment horizontal="center" vertical="center"/>
    </xf>
    <xf numFmtId="180" fontId="0" fillId="0" borderId="138" xfId="1" applyNumberFormat="1" applyFont="1" applyBorder="1" applyAlignment="1">
      <alignment horizontal="center" vertical="center"/>
    </xf>
    <xf numFmtId="180" fontId="0" fillId="0" borderId="108" xfId="1" applyNumberFormat="1" applyFont="1" applyBorder="1" applyAlignment="1">
      <alignment horizontal="center" vertical="center"/>
    </xf>
    <xf numFmtId="180" fontId="0" fillId="0" borderId="185" xfId="1" applyNumberFormat="1" applyFont="1" applyBorder="1" applyAlignment="1">
      <alignment horizontal="center" vertical="center"/>
    </xf>
    <xf numFmtId="181" fontId="0" fillId="0" borderId="186" xfId="0" applyNumberFormat="1" applyFont="1" applyBorder="1" applyAlignment="1">
      <alignment vertical="center"/>
    </xf>
    <xf numFmtId="181" fontId="0" fillId="0" borderId="187" xfId="0" applyNumberFormat="1" applyFont="1" applyBorder="1" applyAlignment="1">
      <alignment vertical="center"/>
    </xf>
    <xf numFmtId="181" fontId="0" fillId="0" borderId="188" xfId="0" applyNumberFormat="1" applyFont="1" applyBorder="1" applyAlignment="1">
      <alignment vertical="center"/>
    </xf>
    <xf numFmtId="181" fontId="0" fillId="0" borderId="47" xfId="0" applyNumberFormat="1" applyFont="1" applyBorder="1" applyAlignment="1">
      <alignment vertical="center"/>
    </xf>
    <xf numFmtId="181" fontId="0" fillId="0" borderId="48" xfId="0" applyNumberFormat="1" applyFont="1" applyBorder="1" applyAlignment="1">
      <alignment vertical="center"/>
    </xf>
    <xf numFmtId="181" fontId="0" fillId="0" borderId="194" xfId="0" applyNumberFormat="1" applyFont="1" applyBorder="1" applyAlignment="1">
      <alignment vertical="center"/>
    </xf>
    <xf numFmtId="0" fontId="0" fillId="0" borderId="149" xfId="0" applyFont="1" applyBorder="1" applyAlignment="1">
      <alignment horizontal="center" vertical="center" textRotation="255"/>
    </xf>
    <xf numFmtId="0" fontId="0" fillId="0" borderId="106" xfId="0" applyFont="1" applyBorder="1" applyAlignment="1">
      <alignment horizontal="center" vertical="center" textRotation="255"/>
    </xf>
    <xf numFmtId="0" fontId="0" fillId="3" borderId="100" xfId="0" applyFont="1" applyFill="1" applyBorder="1" applyAlignment="1">
      <alignment horizontal="center" vertical="center"/>
    </xf>
    <xf numFmtId="0" fontId="0" fillId="3" borderId="49" xfId="0" applyFont="1" applyFill="1" applyBorder="1" applyAlignment="1">
      <alignment horizontal="center" vertical="center"/>
    </xf>
    <xf numFmtId="0" fontId="0" fillId="3" borderId="99" xfId="0" applyFont="1" applyFill="1" applyBorder="1" applyAlignment="1">
      <alignment horizontal="center" vertical="center"/>
    </xf>
    <xf numFmtId="0" fontId="0" fillId="3" borderId="24" xfId="0" applyFont="1" applyFill="1" applyBorder="1" applyAlignment="1">
      <alignment horizontal="center" vertical="center"/>
    </xf>
    <xf numFmtId="0" fontId="0" fillId="4" borderId="158" xfId="0" applyFont="1" applyFill="1" applyBorder="1" applyAlignment="1">
      <alignment horizontal="center" vertical="center" textRotation="255" wrapText="1"/>
    </xf>
    <xf numFmtId="0" fontId="0" fillId="4" borderId="44" xfId="0" applyFont="1" applyFill="1" applyBorder="1" applyAlignment="1">
      <alignment horizontal="center" vertical="center" textRotation="255" wrapText="1"/>
    </xf>
    <xf numFmtId="0" fontId="0" fillId="4" borderId="131" xfId="0" applyFont="1" applyFill="1" applyBorder="1" applyAlignment="1">
      <alignment horizontal="center" vertical="center" textRotation="255" wrapText="1"/>
    </xf>
    <xf numFmtId="0" fontId="0" fillId="4" borderId="158" xfId="0" applyFont="1" applyFill="1" applyBorder="1" applyAlignment="1">
      <alignment horizontal="center" vertical="center" wrapText="1"/>
    </xf>
    <xf numFmtId="0" fontId="0" fillId="4" borderId="44" xfId="0" applyFont="1" applyFill="1" applyBorder="1" applyAlignment="1">
      <alignment horizontal="center" vertical="center" wrapText="1"/>
    </xf>
    <xf numFmtId="176" fontId="0" fillId="0" borderId="182" xfId="0" applyNumberFormat="1" applyBorder="1" applyAlignment="1">
      <alignment horizontal="center" vertical="center"/>
    </xf>
    <xf numFmtId="176" fontId="0" fillId="0" borderId="127" xfId="0" applyNumberFormat="1" applyBorder="1" applyAlignment="1">
      <alignment horizontal="center" vertical="center"/>
    </xf>
    <xf numFmtId="176" fontId="0" fillId="0" borderId="84" xfId="0" applyNumberFormat="1" applyBorder="1" applyAlignment="1">
      <alignment horizontal="center" vertical="center"/>
    </xf>
    <xf numFmtId="176" fontId="0" fillId="0" borderId="85" xfId="0" applyNumberFormat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87" xfId="0" applyNumberFormat="1" applyFont="1" applyBorder="1" applyAlignment="1">
      <alignment horizontal="center" vertical="center"/>
    </xf>
    <xf numFmtId="176" fontId="0" fillId="0" borderId="68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118" xfId="0" applyNumberFormat="1" applyFont="1" applyBorder="1" applyAlignment="1">
      <alignment horizontal="center" vertical="center"/>
    </xf>
    <xf numFmtId="176" fontId="0" fillId="0" borderId="139" xfId="0" applyNumberFormat="1" applyFont="1" applyBorder="1" applyAlignment="1">
      <alignment horizontal="center" vertical="center"/>
    </xf>
    <xf numFmtId="176" fontId="0" fillId="0" borderId="116" xfId="0" applyNumberFormat="1" applyFont="1" applyBorder="1" applyAlignment="1">
      <alignment horizontal="center" vertical="center"/>
    </xf>
    <xf numFmtId="176" fontId="0" fillId="0" borderId="177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180" xfId="0" applyNumberFormat="1" applyBorder="1" applyAlignment="1">
      <alignment horizontal="center" vertical="center"/>
    </xf>
    <xf numFmtId="176" fontId="0" fillId="0" borderId="9" xfId="0" applyNumberFormat="1" applyFont="1" applyBorder="1" applyAlignment="1">
      <alignment horizontal="center" vertical="center"/>
    </xf>
    <xf numFmtId="176" fontId="0" fillId="0" borderId="83" xfId="0" applyNumberFormat="1" applyFont="1" applyBorder="1" applyAlignment="1">
      <alignment horizontal="center" vertical="center"/>
    </xf>
    <xf numFmtId="176" fontId="0" fillId="0" borderId="197" xfId="0" applyNumberFormat="1" applyFont="1" applyBorder="1" applyAlignment="1">
      <alignment horizontal="center" vertical="center"/>
    </xf>
    <xf numFmtId="176" fontId="0" fillId="0" borderId="84" xfId="0" applyNumberFormat="1" applyFont="1" applyBorder="1" applyAlignment="1">
      <alignment horizontal="center" vertical="center"/>
    </xf>
    <xf numFmtId="176" fontId="0" fillId="0" borderId="85" xfId="0" applyNumberFormat="1" applyFont="1" applyBorder="1" applyAlignment="1">
      <alignment horizontal="center" vertical="center"/>
    </xf>
    <xf numFmtId="176" fontId="0" fillId="0" borderId="173" xfId="0" applyNumberFormat="1" applyFont="1" applyBorder="1" applyAlignment="1">
      <alignment horizontal="center" vertical="center"/>
    </xf>
    <xf numFmtId="176" fontId="0" fillId="0" borderId="174" xfId="0" applyNumberFormat="1" applyFont="1" applyBorder="1" applyAlignment="1">
      <alignment horizontal="center" vertical="center"/>
    </xf>
    <xf numFmtId="176" fontId="0" fillId="0" borderId="7" xfId="0" applyNumberFormat="1" applyFont="1" applyBorder="1" applyAlignment="1">
      <alignment horizontal="center" vertical="center"/>
    </xf>
    <xf numFmtId="176" fontId="9" fillId="0" borderId="74" xfId="0" applyNumberFormat="1" applyFont="1" applyFill="1" applyBorder="1" applyAlignment="1">
      <alignment horizontal="left" vertical="center" indent="1"/>
    </xf>
    <xf numFmtId="176" fontId="9" fillId="0" borderId="52" xfId="0" applyNumberFormat="1" applyFont="1" applyFill="1" applyBorder="1" applyAlignment="1">
      <alignment horizontal="left" vertical="center" indent="1"/>
    </xf>
    <xf numFmtId="176" fontId="0" fillId="0" borderId="74" xfId="0" applyNumberFormat="1" applyFont="1" applyBorder="1" applyAlignment="1">
      <alignment horizontal="center" vertical="center"/>
    </xf>
    <xf numFmtId="176" fontId="0" fillId="0" borderId="52" xfId="0" applyNumberFormat="1" applyFont="1" applyBorder="1" applyAlignment="1">
      <alignment horizontal="center" vertical="center"/>
    </xf>
    <xf numFmtId="176" fontId="0" fillId="0" borderId="122" xfId="0" applyNumberFormat="1" applyFont="1" applyBorder="1" applyAlignment="1">
      <alignment horizontal="center" vertical="center" shrinkToFit="1"/>
    </xf>
    <xf numFmtId="176" fontId="0" fillId="0" borderId="86" xfId="0" applyNumberFormat="1" applyFont="1" applyBorder="1" applyAlignment="1">
      <alignment horizontal="center" vertical="center" shrinkToFit="1"/>
    </xf>
    <xf numFmtId="176" fontId="0" fillId="0" borderId="60" xfId="0" applyNumberFormat="1" applyFont="1" applyBorder="1" applyAlignment="1">
      <alignment horizontal="center" vertical="center" textRotation="255" shrinkToFit="1"/>
    </xf>
    <xf numFmtId="176" fontId="0" fillId="0" borderId="58" xfId="0" applyNumberFormat="1" applyFont="1" applyBorder="1" applyAlignment="1">
      <alignment horizontal="center" vertical="center" textRotation="255" shrinkToFit="1"/>
    </xf>
    <xf numFmtId="176" fontId="0" fillId="0" borderId="81" xfId="0" applyNumberFormat="1" applyFont="1" applyBorder="1" applyAlignment="1">
      <alignment horizontal="center" vertical="center" textRotation="255" shrinkToFit="1"/>
    </xf>
    <xf numFmtId="176" fontId="0" fillId="0" borderId="18" xfId="0" applyNumberFormat="1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176" fontId="0" fillId="0" borderId="80" xfId="0" applyNumberFormat="1" applyFont="1" applyBorder="1" applyAlignment="1">
      <alignment horizontal="center" vertical="center" shrinkToFit="1"/>
    </xf>
    <xf numFmtId="176" fontId="0" fillId="0" borderId="81" xfId="0" applyNumberFormat="1" applyFont="1" applyBorder="1" applyAlignment="1">
      <alignment horizontal="center" vertical="center" shrinkToFit="1"/>
    </xf>
    <xf numFmtId="176" fontId="0" fillId="0" borderId="73" xfId="0" applyNumberFormat="1" applyFont="1" applyBorder="1" applyAlignment="1">
      <alignment horizontal="center" vertical="center" shrinkToFit="1"/>
    </xf>
    <xf numFmtId="176" fontId="0" fillId="0" borderId="82" xfId="0" applyNumberFormat="1" applyFont="1" applyBorder="1" applyAlignment="1">
      <alignment horizontal="center" vertical="center" shrinkToFit="1"/>
    </xf>
    <xf numFmtId="177" fontId="0" fillId="0" borderId="128" xfId="0" applyNumberFormat="1" applyBorder="1" applyAlignment="1">
      <alignment horizontal="center" vertical="center" textRotation="255" shrinkToFit="1"/>
    </xf>
    <xf numFmtId="177" fontId="0" fillId="0" borderId="58" xfId="0" applyNumberFormat="1" applyBorder="1" applyAlignment="1">
      <alignment horizontal="center" vertical="center" textRotation="255" shrinkToFit="1"/>
    </xf>
    <xf numFmtId="177" fontId="0" fillId="0" borderId="33" xfId="0" applyNumberFormat="1" applyBorder="1" applyAlignment="1">
      <alignment horizontal="center" vertical="center" textRotation="255" shrinkToFit="1"/>
    </xf>
    <xf numFmtId="177" fontId="0" fillId="0" borderId="13" xfId="0" applyNumberFormat="1" applyFill="1" applyBorder="1" applyAlignment="1">
      <alignment vertical="center" shrinkToFit="1"/>
    </xf>
    <xf numFmtId="177" fontId="0" fillId="0" borderId="14" xfId="0" applyNumberFormat="1" applyFont="1" applyFill="1" applyBorder="1" applyAlignment="1">
      <alignment vertical="center" shrinkToFit="1"/>
    </xf>
    <xf numFmtId="177" fontId="0" fillId="0" borderId="15" xfId="0" applyNumberFormat="1" applyFont="1" applyFill="1" applyBorder="1" applyAlignment="1">
      <alignment vertical="center" shrinkToFit="1"/>
    </xf>
    <xf numFmtId="177" fontId="0" fillId="0" borderId="13" xfId="0" applyNumberFormat="1" applyFont="1" applyFill="1" applyBorder="1" applyAlignment="1">
      <alignment vertical="center"/>
    </xf>
    <xf numFmtId="177" fontId="0" fillId="0" borderId="14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177" fontId="0" fillId="0" borderId="13" xfId="0" applyNumberFormat="1" applyFont="1" applyBorder="1" applyAlignment="1">
      <alignment vertical="center"/>
    </xf>
    <xf numFmtId="177" fontId="0" fillId="0" borderId="14" xfId="0" applyNumberFormat="1" applyFont="1" applyBorder="1" applyAlignment="1">
      <alignment vertical="center"/>
    </xf>
    <xf numFmtId="177" fontId="0" fillId="0" borderId="15" xfId="0" applyNumberFormat="1" applyFont="1" applyBorder="1" applyAlignment="1">
      <alignment vertical="center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21" xfId="0" applyNumberFormat="1" applyFont="1" applyFill="1" applyBorder="1" applyAlignment="1">
      <alignment horizontal="center" vertical="center"/>
    </xf>
    <xf numFmtId="177" fontId="0" fillId="0" borderId="110" xfId="0" applyNumberFormat="1" applyFont="1" applyFill="1" applyBorder="1" applyAlignment="1">
      <alignment horizontal="center" vertical="center"/>
    </xf>
    <xf numFmtId="177" fontId="0" fillId="0" borderId="126" xfId="0" applyNumberFormat="1" applyFont="1" applyBorder="1" applyAlignment="1">
      <alignment vertical="center"/>
    </xf>
    <xf numFmtId="177" fontId="0" fillId="0" borderId="133" xfId="0" applyNumberFormat="1" applyFont="1" applyBorder="1" applyAlignment="1">
      <alignment vertical="center"/>
    </xf>
    <xf numFmtId="177" fontId="0" fillId="0" borderId="147" xfId="0" applyNumberFormat="1" applyFont="1" applyBorder="1" applyAlignment="1">
      <alignment vertical="center"/>
    </xf>
    <xf numFmtId="177" fontId="0" fillId="2" borderId="25" xfId="0" applyNumberFormat="1" applyFont="1" applyFill="1" applyBorder="1" applyAlignment="1">
      <alignment horizontal="right" vertical="center" shrinkToFit="1"/>
    </xf>
    <xf numFmtId="177" fontId="0" fillId="2" borderId="29" xfId="0" applyNumberFormat="1" applyFont="1" applyFill="1" applyBorder="1" applyAlignment="1">
      <alignment horizontal="right" vertical="center" shrinkToFit="1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77" fontId="0" fillId="0" borderId="110" xfId="0" applyNumberFormat="1" applyFont="1" applyFill="1" applyBorder="1" applyAlignment="1">
      <alignment horizontal="center" vertical="center" shrinkToFit="1"/>
    </xf>
    <xf numFmtId="177" fontId="0" fillId="0" borderId="89" xfId="0" applyNumberFormat="1" applyFont="1" applyFill="1" applyBorder="1" applyAlignment="1">
      <alignment vertical="center"/>
    </xf>
    <xf numFmtId="0" fontId="0" fillId="0" borderId="89" xfId="0" applyFont="1" applyFill="1" applyBorder="1" applyAlignment="1">
      <alignment vertical="center"/>
    </xf>
    <xf numFmtId="0" fontId="0" fillId="0" borderId="76" xfId="0" applyFont="1" applyFill="1" applyBorder="1" applyAlignment="1">
      <alignment vertical="center"/>
    </xf>
    <xf numFmtId="177" fontId="0" fillId="0" borderId="13" xfId="0" applyNumberFormat="1" applyFont="1" applyFill="1" applyBorder="1" applyAlignment="1">
      <alignment vertical="center" shrinkToFit="1"/>
    </xf>
    <xf numFmtId="177" fontId="0" fillId="0" borderId="1" xfId="0" applyNumberFormat="1" applyFont="1" applyFill="1" applyBorder="1" applyAlignment="1">
      <alignment horizontal="center" vertical="center" shrinkToFit="1"/>
    </xf>
    <xf numFmtId="177" fontId="0" fillId="0" borderId="59" xfId="0" applyNumberFormat="1" applyFont="1" applyFill="1" applyBorder="1" applyAlignment="1">
      <alignment horizontal="center" vertical="center" shrinkToFit="1"/>
    </xf>
    <xf numFmtId="177" fontId="0" fillId="0" borderId="89" xfId="0" applyNumberFormat="1" applyFill="1" applyBorder="1" applyAlignment="1">
      <alignment vertical="center"/>
    </xf>
    <xf numFmtId="177" fontId="0" fillId="0" borderId="13" xfId="0" applyNumberFormat="1" applyFont="1" applyFill="1" applyBorder="1" applyAlignment="1">
      <alignment horizontal="center" vertical="center"/>
    </xf>
    <xf numFmtId="177" fontId="0" fillId="0" borderId="14" xfId="0" applyNumberFormat="1" applyFont="1" applyFill="1" applyBorder="1" applyAlignment="1">
      <alignment horizontal="center" vertical="center"/>
    </xf>
    <xf numFmtId="177" fontId="0" fillId="0" borderId="15" xfId="0" applyNumberFormat="1" applyFont="1" applyFill="1" applyBorder="1" applyAlignment="1">
      <alignment horizontal="center" vertical="center"/>
    </xf>
    <xf numFmtId="177" fontId="0" fillId="0" borderId="88" xfId="0" applyNumberFormat="1" applyFont="1" applyBorder="1" applyAlignment="1">
      <alignment horizontal="center" vertical="center" shrinkToFit="1"/>
    </xf>
    <xf numFmtId="177" fontId="0" fillId="0" borderId="89" xfId="0" applyNumberFormat="1" applyFont="1" applyBorder="1" applyAlignment="1">
      <alignment horizontal="center" vertical="center" shrinkToFit="1"/>
    </xf>
    <xf numFmtId="177" fontId="0" fillId="0" borderId="3" xfId="0" applyNumberFormat="1" applyFont="1" applyBorder="1" applyAlignment="1">
      <alignment horizontal="center" vertical="center" shrinkToFit="1"/>
    </xf>
    <xf numFmtId="177" fontId="0" fillId="0" borderId="4" xfId="0" applyNumberFormat="1" applyFont="1" applyBorder="1" applyAlignment="1">
      <alignment horizontal="center" vertical="center" shrinkToFit="1"/>
    </xf>
    <xf numFmtId="177" fontId="0" fillId="0" borderId="87" xfId="0" applyNumberFormat="1" applyFont="1" applyBorder="1" applyAlignment="1">
      <alignment horizontal="center" vertical="center" shrinkToFit="1"/>
    </xf>
    <xf numFmtId="177" fontId="0" fillId="0" borderId="3" xfId="0" applyNumberFormat="1" applyFill="1" applyBorder="1" applyAlignment="1">
      <alignment horizontal="center" vertical="center"/>
    </xf>
    <xf numFmtId="177" fontId="0" fillId="0" borderId="4" xfId="0" applyNumberFormat="1" applyFont="1" applyFill="1" applyBorder="1" applyAlignment="1">
      <alignment horizontal="center" vertical="center"/>
    </xf>
    <xf numFmtId="177" fontId="0" fillId="0" borderId="6" xfId="0" applyNumberFormat="1" applyFont="1" applyFill="1" applyBorder="1" applyAlignment="1">
      <alignment horizontal="center" vertical="center"/>
    </xf>
    <xf numFmtId="177" fontId="0" fillId="0" borderId="159" xfId="0" applyNumberFormat="1" applyFill="1" applyBorder="1" applyAlignment="1">
      <alignment horizontal="left" vertical="center" shrinkToFit="1"/>
    </xf>
    <xf numFmtId="177" fontId="0" fillId="0" borderId="166" xfId="0" applyNumberFormat="1" applyFill="1" applyBorder="1" applyAlignment="1">
      <alignment horizontal="left" vertical="center" shrinkToFit="1"/>
    </xf>
    <xf numFmtId="177" fontId="0" fillId="0" borderId="167" xfId="0" applyNumberFormat="1" applyFill="1" applyBorder="1" applyAlignment="1">
      <alignment horizontal="left" vertical="center" shrinkToFit="1"/>
    </xf>
    <xf numFmtId="177" fontId="0" fillId="0" borderId="159" xfId="0" applyNumberFormat="1" applyFill="1" applyBorder="1" applyAlignment="1">
      <alignment horizontal="left" vertical="center"/>
    </xf>
    <xf numFmtId="177" fontId="0" fillId="0" borderId="166" xfId="0" applyNumberFormat="1" applyFill="1" applyBorder="1" applyAlignment="1">
      <alignment horizontal="left" vertical="center"/>
    </xf>
    <xf numFmtId="177" fontId="0" fillId="0" borderId="167" xfId="0" applyNumberFormat="1" applyFill="1" applyBorder="1" applyAlignment="1">
      <alignment horizontal="left" vertical="center"/>
    </xf>
    <xf numFmtId="0" fontId="0" fillId="0" borderId="42" xfId="0" applyFont="1" applyBorder="1" applyAlignment="1">
      <alignment vertical="center"/>
    </xf>
    <xf numFmtId="0" fontId="0" fillId="0" borderId="50" xfId="0" applyFont="1" applyBorder="1" applyAlignment="1">
      <alignment vertical="center"/>
    </xf>
    <xf numFmtId="0" fontId="0" fillId="6" borderId="47" xfId="0" applyFill="1" applyBorder="1" applyAlignment="1">
      <alignment horizontal="left" vertical="center"/>
    </xf>
    <xf numFmtId="0" fontId="0" fillId="6" borderId="63" xfId="0" applyFont="1" applyFill="1" applyBorder="1" applyAlignment="1">
      <alignment horizontal="left" vertical="center"/>
    </xf>
    <xf numFmtId="177" fontId="0" fillId="2" borderId="136" xfId="0" applyNumberFormat="1" applyFill="1" applyBorder="1" applyAlignment="1">
      <alignment horizontal="center" vertical="center" shrinkToFit="1"/>
    </xf>
    <xf numFmtId="177" fontId="0" fillId="2" borderId="137" xfId="0" applyNumberFormat="1" applyFill="1" applyBorder="1" applyAlignment="1">
      <alignment horizontal="center" vertical="center" shrinkToFit="1"/>
    </xf>
    <xf numFmtId="177" fontId="0" fillId="0" borderId="139" xfId="0" applyNumberFormat="1" applyBorder="1" applyAlignment="1">
      <alignment horizontal="center" vertical="center" textRotation="255" shrinkToFit="1"/>
    </xf>
    <xf numFmtId="177" fontId="0" fillId="0" borderId="9" xfId="0" applyNumberFormat="1" applyBorder="1" applyAlignment="1">
      <alignment horizontal="center" vertical="center" textRotation="255" shrinkToFit="1"/>
    </xf>
    <xf numFmtId="177" fontId="0" fillId="0" borderId="140" xfId="0" applyNumberFormat="1" applyBorder="1" applyAlignment="1">
      <alignment horizontal="center" vertical="center" textRotation="255" shrinkToFit="1"/>
    </xf>
    <xf numFmtId="177" fontId="0" fillId="0" borderId="23" xfId="0" applyNumberFormat="1" applyFill="1" applyBorder="1" applyAlignment="1">
      <alignment horizontal="center" vertical="center" textRotation="255" shrinkToFit="1"/>
    </xf>
    <xf numFmtId="177" fontId="0" fillId="0" borderId="16" xfId="0" applyNumberFormat="1" applyFill="1" applyBorder="1" applyAlignment="1">
      <alignment horizontal="center" vertical="center" textRotation="255" shrinkToFit="1"/>
    </xf>
    <xf numFmtId="177" fontId="0" fillId="0" borderId="195" xfId="0" applyNumberFormat="1" applyFill="1" applyBorder="1" applyAlignment="1">
      <alignment horizontal="center" vertical="center" textRotation="255" shrinkToFit="1"/>
    </xf>
    <xf numFmtId="0" fontId="0" fillId="0" borderId="135" xfId="0" applyFill="1" applyBorder="1" applyAlignment="1">
      <alignment horizontal="center" vertical="center" textRotation="255" wrapText="1"/>
    </xf>
    <xf numFmtId="0" fontId="0" fillId="0" borderId="44" xfId="0" applyFill="1" applyBorder="1" applyAlignment="1">
      <alignment horizontal="center" vertical="center" textRotation="255" wrapText="1"/>
    </xf>
    <xf numFmtId="0" fontId="0" fillId="0" borderId="78" xfId="0" applyFill="1" applyBorder="1" applyAlignment="1">
      <alignment horizontal="center" vertical="center" textRotation="255" wrapText="1"/>
    </xf>
    <xf numFmtId="177" fontId="0" fillId="0" borderId="23" xfId="0" applyNumberFormat="1" applyFont="1" applyFill="1" applyBorder="1" applyAlignment="1">
      <alignment vertical="center" shrinkToFit="1"/>
    </xf>
    <xf numFmtId="177" fontId="0" fillId="0" borderId="86" xfId="0" applyNumberFormat="1" applyFont="1" applyFill="1" applyBorder="1" applyAlignment="1">
      <alignment vertical="center" shrinkToFit="1"/>
    </xf>
    <xf numFmtId="177" fontId="0" fillId="0" borderId="16" xfId="0" applyNumberFormat="1" applyFont="1" applyFill="1" applyBorder="1" applyAlignment="1">
      <alignment vertical="center" shrinkToFit="1"/>
    </xf>
    <xf numFmtId="177" fontId="0" fillId="0" borderId="14" xfId="0" applyNumberFormat="1" applyFill="1" applyBorder="1" applyAlignment="1">
      <alignment vertical="center" shrinkToFit="1"/>
    </xf>
    <xf numFmtId="177" fontId="0" fillId="0" borderId="15" xfId="0" applyNumberFormat="1" applyFill="1" applyBorder="1" applyAlignment="1">
      <alignment vertical="center" shrinkToFit="1"/>
    </xf>
    <xf numFmtId="177" fontId="0" fillId="0" borderId="13" xfId="0" applyNumberFormat="1" applyFont="1" applyBorder="1" applyAlignment="1">
      <alignment horizontal="center" vertical="center" shrinkToFit="1"/>
    </xf>
    <xf numFmtId="177" fontId="0" fillId="0" borderId="52" xfId="0" applyNumberFormat="1" applyFont="1" applyBorder="1" applyAlignment="1">
      <alignment horizontal="center" vertical="center" shrinkToFit="1"/>
    </xf>
    <xf numFmtId="176" fontId="0" fillId="0" borderId="123" xfId="0" applyNumberFormat="1" applyFont="1" applyBorder="1" applyAlignment="1">
      <alignment horizontal="center" vertical="center" textRotation="255" shrinkToFit="1"/>
    </xf>
    <xf numFmtId="177" fontId="0" fillId="0" borderId="5" xfId="0" applyNumberFormat="1" applyFont="1" applyBorder="1" applyAlignment="1">
      <alignment horizontal="center" vertical="center" shrinkToFit="1"/>
    </xf>
    <xf numFmtId="176" fontId="0" fillId="0" borderId="216" xfId="0" applyNumberFormat="1" applyFont="1" applyBorder="1" applyAlignment="1">
      <alignment horizontal="center" vertical="center" textRotation="255" shrinkToFit="1"/>
    </xf>
    <xf numFmtId="176" fontId="0" fillId="0" borderId="130" xfId="0" applyNumberFormat="1" applyFont="1" applyBorder="1" applyAlignment="1">
      <alignment horizontal="center" vertical="center" textRotation="255" shrinkToFit="1"/>
    </xf>
    <xf numFmtId="176" fontId="0" fillId="0" borderId="217" xfId="0" applyNumberFormat="1" applyFont="1" applyBorder="1" applyAlignment="1">
      <alignment horizontal="center" vertical="center" shrinkToFit="1"/>
    </xf>
    <xf numFmtId="176" fontId="0" fillId="0" borderId="131" xfId="0" applyNumberFormat="1" applyFont="1" applyBorder="1" applyAlignment="1">
      <alignment horizontal="center" vertical="center" shrinkToFit="1"/>
    </xf>
    <xf numFmtId="176" fontId="0" fillId="0" borderId="218" xfId="0" applyNumberFormat="1" applyFont="1" applyBorder="1" applyAlignment="1">
      <alignment horizontal="center" vertical="center" shrinkToFit="1"/>
    </xf>
    <xf numFmtId="176" fontId="0" fillId="0" borderId="132" xfId="0" applyNumberFormat="1" applyFont="1" applyBorder="1" applyAlignment="1">
      <alignment horizontal="center" vertical="center" shrinkToFit="1"/>
    </xf>
    <xf numFmtId="176" fontId="0" fillId="0" borderId="141" xfId="0" applyNumberFormat="1" applyFont="1" applyBorder="1" applyAlignment="1">
      <alignment horizontal="center" vertical="center" textRotation="255" shrinkToFit="1"/>
    </xf>
    <xf numFmtId="177" fontId="0" fillId="0" borderId="159" xfId="0" applyNumberFormat="1" applyFont="1" applyBorder="1" applyAlignment="1">
      <alignment horizontal="center" vertical="center" shrinkToFit="1"/>
    </xf>
    <xf numFmtId="177" fontId="0" fillId="2" borderId="160" xfId="0" applyNumberFormat="1" applyFont="1" applyFill="1" applyBorder="1" applyAlignment="1">
      <alignment horizontal="center" vertical="center" shrinkToFit="1"/>
    </xf>
    <xf numFmtId="177" fontId="0" fillId="2" borderId="161" xfId="0" applyNumberFormat="1" applyFont="1" applyFill="1" applyBorder="1" applyAlignment="1">
      <alignment horizontal="center" vertical="center" shrinkToFit="1"/>
    </xf>
    <xf numFmtId="3" fontId="0" fillId="0" borderId="54" xfId="5" applyNumberFormat="1" applyFont="1" applyFill="1" applyBorder="1" applyAlignment="1">
      <alignment horizontal="center" vertical="center" shrinkToFit="1"/>
    </xf>
    <xf numFmtId="3" fontId="0" fillId="0" borderId="44" xfId="5" applyNumberFormat="1" applyFont="1" applyFill="1" applyBorder="1" applyAlignment="1">
      <alignment horizontal="center" vertical="center" shrinkToFit="1"/>
    </xf>
    <xf numFmtId="3" fontId="0" fillId="0" borderId="131" xfId="5" applyNumberFormat="1" applyFont="1" applyFill="1" applyBorder="1" applyAlignment="1">
      <alignment horizontal="center" vertical="center" shrinkToFit="1"/>
    </xf>
    <xf numFmtId="177" fontId="0" fillId="0" borderId="164" xfId="3" applyNumberFormat="1" applyFont="1" applyBorder="1" applyAlignment="1">
      <alignment horizontal="center" vertical="center" shrinkToFit="1"/>
    </xf>
    <xf numFmtId="177" fontId="0" fillId="0" borderId="106" xfId="3" applyNumberFormat="1" applyFont="1" applyBorder="1" applyAlignment="1">
      <alignment horizontal="center" vertical="center" shrinkToFit="1"/>
    </xf>
    <xf numFmtId="177" fontId="0" fillId="0" borderId="165" xfId="3" applyNumberFormat="1" applyFont="1" applyBorder="1" applyAlignment="1">
      <alignment horizontal="center" vertical="center" shrinkToFit="1"/>
    </xf>
    <xf numFmtId="177" fontId="0" fillId="0" borderId="149" xfId="3" applyNumberFormat="1" applyFont="1" applyBorder="1" applyAlignment="1">
      <alignment horizontal="center" vertical="center" shrinkToFit="1"/>
    </xf>
    <xf numFmtId="177" fontId="0" fillId="0" borderId="157" xfId="3" applyNumberFormat="1" applyFont="1" applyBorder="1" applyAlignment="1">
      <alignment horizontal="center" vertical="center" shrinkToFit="1"/>
    </xf>
    <xf numFmtId="176" fontId="0" fillId="0" borderId="128" xfId="0" applyNumberFormat="1" applyFont="1" applyBorder="1" applyAlignment="1">
      <alignment horizontal="center" vertical="center" textRotation="255" shrinkToFit="1"/>
    </xf>
    <xf numFmtId="176" fontId="0" fillId="0" borderId="33" xfId="0" applyNumberFormat="1" applyFont="1" applyBorder="1" applyAlignment="1">
      <alignment horizontal="center" vertical="center" textRotation="255" shrinkToFit="1"/>
    </xf>
    <xf numFmtId="177" fontId="0" fillId="2" borderId="126" xfId="0" applyNumberFormat="1" applyFont="1" applyFill="1" applyBorder="1" applyAlignment="1">
      <alignment horizontal="center" vertical="center" shrinkToFit="1"/>
    </xf>
    <xf numFmtId="177" fontId="0" fillId="2" borderId="85" xfId="0" applyNumberFormat="1" applyFont="1" applyFill="1" applyBorder="1" applyAlignment="1">
      <alignment horizontal="center" vertical="center" shrinkToFit="1"/>
    </xf>
    <xf numFmtId="177" fontId="0" fillId="2" borderId="84" xfId="0" applyNumberFormat="1" applyFont="1" applyFill="1" applyBorder="1" applyAlignment="1">
      <alignment horizontal="center" vertical="center" shrinkToFit="1"/>
    </xf>
    <xf numFmtId="176" fontId="0" fillId="0" borderId="24" xfId="0" applyNumberFormat="1" applyFont="1" applyBorder="1" applyAlignment="1">
      <alignment vertical="center"/>
    </xf>
    <xf numFmtId="176" fontId="0" fillId="2" borderId="53" xfId="0" applyNumberFormat="1" applyFont="1" applyFill="1" applyBorder="1" applyAlignment="1">
      <alignment vertical="center" shrinkToFit="1"/>
    </xf>
    <xf numFmtId="176" fontId="0" fillId="0" borderId="53" xfId="0" applyNumberFormat="1" applyFont="1" applyBorder="1" applyAlignment="1">
      <alignment vertical="center"/>
    </xf>
    <xf numFmtId="176" fontId="0" fillId="2" borderId="126" xfId="0" applyNumberFormat="1" applyFont="1" applyFill="1" applyBorder="1" applyAlignment="1">
      <alignment horizontal="center" vertical="center" shrinkToFit="1"/>
    </xf>
    <xf numFmtId="176" fontId="0" fillId="2" borderId="85" xfId="0" applyNumberFormat="1" applyFont="1" applyFill="1" applyBorder="1" applyAlignment="1">
      <alignment horizontal="center" vertical="center" shrinkToFit="1"/>
    </xf>
    <xf numFmtId="176" fontId="0" fillId="0" borderId="34" xfId="0" applyNumberFormat="1" applyFont="1" applyBorder="1" applyAlignment="1">
      <alignment horizontal="center" vertical="center"/>
    </xf>
    <xf numFmtId="176" fontId="0" fillId="0" borderId="41" xfId="0" applyNumberFormat="1" applyFont="1" applyBorder="1" applyAlignment="1">
      <alignment horizontal="center" vertical="center"/>
    </xf>
    <xf numFmtId="177" fontId="0" fillId="0" borderId="149" xfId="3" applyNumberFormat="1" applyFont="1" applyBorder="1" applyAlignment="1">
      <alignment horizontal="center" vertical="center" textRotation="255" shrinkToFit="1"/>
    </xf>
    <xf numFmtId="177" fontId="0" fillId="0" borderId="106" xfId="3" applyNumberFormat="1" applyFont="1" applyBorder="1" applyAlignment="1">
      <alignment horizontal="center" vertical="center" textRotation="255" shrinkToFit="1"/>
    </xf>
    <xf numFmtId="177" fontId="0" fillId="0" borderId="157" xfId="3" applyNumberFormat="1" applyFont="1" applyBorder="1" applyAlignment="1">
      <alignment horizontal="center" vertical="center" textRotation="255" shrinkToFit="1"/>
    </xf>
    <xf numFmtId="177" fontId="0" fillId="0" borderId="152" xfId="3" applyNumberFormat="1" applyFont="1" applyBorder="1" applyAlignment="1">
      <alignment horizontal="center" vertical="center" textRotation="255" shrinkToFit="1"/>
    </xf>
    <xf numFmtId="177" fontId="0" fillId="0" borderId="99" xfId="3" applyNumberFormat="1" applyFont="1" applyBorder="1" applyAlignment="1">
      <alignment horizontal="center" vertical="center" textRotation="255" shrinkToFit="1"/>
    </xf>
    <xf numFmtId="176" fontId="1" fillId="0" borderId="154" xfId="3" applyNumberFormat="1" applyFont="1" applyFill="1" applyBorder="1" applyAlignment="1">
      <alignment vertical="center" shrinkToFit="1"/>
    </xf>
    <xf numFmtId="176" fontId="1" fillId="0" borderId="155" xfId="3" applyNumberFormat="1" applyFont="1" applyFill="1" applyBorder="1" applyAlignment="1">
      <alignment vertical="center" shrinkToFit="1"/>
    </xf>
    <xf numFmtId="176" fontId="1" fillId="0" borderId="34" xfId="3" applyNumberFormat="1" applyFont="1" applyFill="1" applyBorder="1" applyAlignment="1">
      <alignment vertical="center" shrinkToFit="1"/>
    </xf>
    <xf numFmtId="176" fontId="1" fillId="0" borderId="41" xfId="3" applyNumberFormat="1" applyFont="1" applyFill="1" applyBorder="1" applyAlignment="1">
      <alignment vertical="center" shrinkToFit="1"/>
    </xf>
    <xf numFmtId="176" fontId="0" fillId="0" borderId="34" xfId="3" applyNumberFormat="1" applyFont="1" applyFill="1" applyBorder="1" applyAlignment="1">
      <alignment vertical="center" shrinkToFit="1"/>
    </xf>
    <xf numFmtId="176" fontId="0" fillId="0" borderId="41" xfId="3" applyNumberFormat="1" applyFont="1" applyFill="1" applyBorder="1" applyAlignment="1">
      <alignment vertical="center" shrinkToFit="1"/>
    </xf>
    <xf numFmtId="176" fontId="0" fillId="0" borderId="34" xfId="0" applyNumberFormat="1" applyFont="1" applyFill="1" applyBorder="1" applyAlignment="1">
      <alignment vertical="center"/>
    </xf>
    <xf numFmtId="176" fontId="0" fillId="0" borderId="41" xfId="0" applyNumberFormat="1" applyFont="1" applyFill="1" applyBorder="1" applyAlignment="1">
      <alignment vertical="center"/>
    </xf>
    <xf numFmtId="176" fontId="0" fillId="2" borderId="42" xfId="0" applyNumberFormat="1" applyFont="1" applyFill="1" applyBorder="1" applyAlignment="1">
      <alignment vertical="center" shrinkToFit="1"/>
    </xf>
    <xf numFmtId="176" fontId="0" fillId="0" borderId="42" xfId="0" applyNumberFormat="1" applyFont="1" applyBorder="1" applyAlignment="1">
      <alignment vertical="center"/>
    </xf>
    <xf numFmtId="177" fontId="0" fillId="0" borderId="35" xfId="3" applyNumberFormat="1" applyFont="1" applyBorder="1" applyAlignment="1">
      <alignment horizontal="center" vertical="center" shrinkToFit="1"/>
    </xf>
    <xf numFmtId="177" fontId="0" fillId="0" borderId="65" xfId="3" applyNumberFormat="1" applyFont="1" applyBorder="1" applyAlignment="1">
      <alignment horizontal="center" vertical="center" shrinkToFit="1"/>
    </xf>
    <xf numFmtId="177" fontId="0" fillId="0" borderId="38" xfId="3" applyNumberFormat="1" applyFont="1" applyBorder="1" applyAlignment="1">
      <alignment horizontal="center" vertical="center" shrinkToFit="1"/>
    </xf>
    <xf numFmtId="176" fontId="0" fillId="0" borderId="153" xfId="0" applyNumberFormat="1" applyFont="1" applyBorder="1" applyAlignment="1">
      <alignment vertical="center"/>
    </xf>
    <xf numFmtId="177" fontId="0" fillId="0" borderId="150" xfId="3" applyNumberFormat="1" applyFont="1" applyBorder="1" applyAlignment="1">
      <alignment horizontal="center" vertical="center" textRotation="255" shrinkToFit="1"/>
    </xf>
  </cellXfs>
  <cellStyles count="11">
    <cellStyle name="パーセント" xfId="4" builtinId="5"/>
    <cellStyle name="パーセント 2" xfId="8"/>
    <cellStyle name="ハイパーリンク_20101209　経営改善計画検討手順（素案）" xfId="9"/>
    <cellStyle name="桁区切り" xfId="1" builtinId="6"/>
    <cellStyle name="桁区切り 2" xfId="7"/>
    <cellStyle name="標準" xfId="0" builtinId="0"/>
    <cellStyle name="標準 2" xfId="6"/>
    <cellStyle name="標準_◇類型12（水稲24・大豆12・ぶどう4）" xfId="2"/>
    <cellStyle name="標準_水稲(24ha規模)＋大豆(6ｈａ)＋きゃべつ" xfId="3"/>
    <cellStyle name="標準_野菜計画(最終 ｱｽﾊﾟﾗ+ｺﾏﾂﾅ)" xfId="5"/>
    <cellStyle name="未定義" xfId="10"/>
  </cellStyles>
  <dxfs count="0"/>
  <tableStyles count="0" defaultTableStyle="TableStyleMedium2" defaultPivotStyle="PivotStyleLight16"/>
  <colors>
    <mruColors>
      <color rgb="FF0000FF"/>
      <color rgb="FFCCFFFF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250032</xdr:colOff>
      <xdr:row>12</xdr:row>
      <xdr:rowOff>130969</xdr:rowOff>
    </xdr:from>
    <xdr:to>
      <xdr:col>33</xdr:col>
      <xdr:colOff>11906</xdr:colOff>
      <xdr:row>12</xdr:row>
      <xdr:rowOff>130969</xdr:rowOff>
    </xdr:to>
    <xdr:cxnSp macro="">
      <xdr:nvCxnSpPr>
        <xdr:cNvPr id="3" name="直線コネクタ 2"/>
        <xdr:cNvCxnSpPr/>
      </xdr:nvCxnSpPr>
      <xdr:spPr>
        <a:xfrm>
          <a:off x="9929813" y="3178969"/>
          <a:ext cx="54768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71438</xdr:colOff>
      <xdr:row>12</xdr:row>
      <xdr:rowOff>130969</xdr:rowOff>
    </xdr:from>
    <xdr:to>
      <xdr:col>40</xdr:col>
      <xdr:colOff>238125</xdr:colOff>
      <xdr:row>12</xdr:row>
      <xdr:rowOff>130969</xdr:rowOff>
    </xdr:to>
    <xdr:cxnSp macro="">
      <xdr:nvCxnSpPr>
        <xdr:cNvPr id="5" name="直線コネクタ 4"/>
        <xdr:cNvCxnSpPr/>
      </xdr:nvCxnSpPr>
      <xdr:spPr>
        <a:xfrm>
          <a:off x="10798969" y="3178969"/>
          <a:ext cx="173831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20</xdr:row>
      <xdr:rowOff>29767</xdr:rowOff>
    </xdr:from>
    <xdr:to>
      <xdr:col>6</xdr:col>
      <xdr:colOff>226224</xdr:colOff>
      <xdr:row>20</xdr:row>
      <xdr:rowOff>202406</xdr:rowOff>
    </xdr:to>
    <xdr:sp macro="" textlink="">
      <xdr:nvSpPr>
        <xdr:cNvPr id="2" name="フローチャート : 論理積ゲート 1"/>
        <xdr:cNvSpPr/>
      </xdr:nvSpPr>
      <xdr:spPr>
        <a:xfrm rot="16200000">
          <a:off x="3431980" y="5206006"/>
          <a:ext cx="172639" cy="130974"/>
        </a:xfrm>
        <a:prstGeom prst="flowChartDelay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107157</xdr:colOff>
      <xdr:row>12</xdr:row>
      <xdr:rowOff>35719</xdr:rowOff>
    </xdr:from>
    <xdr:to>
      <xdr:col>39</xdr:col>
      <xdr:colOff>238131</xdr:colOff>
      <xdr:row>12</xdr:row>
      <xdr:rowOff>208358</xdr:rowOff>
    </xdr:to>
    <xdr:sp macro="" textlink="">
      <xdr:nvSpPr>
        <xdr:cNvPr id="6" name="フローチャート : 論理積ゲート 5"/>
        <xdr:cNvSpPr/>
      </xdr:nvSpPr>
      <xdr:spPr>
        <a:xfrm rot="16200000">
          <a:off x="12123543" y="3211708"/>
          <a:ext cx="172639" cy="130974"/>
        </a:xfrm>
        <a:prstGeom prst="flowChartDelay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321468</xdr:colOff>
      <xdr:row>6</xdr:row>
      <xdr:rowOff>130969</xdr:rowOff>
    </xdr:from>
    <xdr:to>
      <xdr:col>30</xdr:col>
      <xdr:colOff>95250</xdr:colOff>
      <xdr:row>6</xdr:row>
      <xdr:rowOff>130969</xdr:rowOff>
    </xdr:to>
    <xdr:cxnSp macro="">
      <xdr:nvCxnSpPr>
        <xdr:cNvPr id="3" name="直線コネクタ 2"/>
        <xdr:cNvCxnSpPr/>
      </xdr:nvCxnSpPr>
      <xdr:spPr>
        <a:xfrm>
          <a:off x="13346906" y="1619250"/>
          <a:ext cx="116681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333375</xdr:colOff>
      <xdr:row>6</xdr:row>
      <xdr:rowOff>130969</xdr:rowOff>
    </xdr:from>
    <xdr:to>
      <xdr:col>38</xdr:col>
      <xdr:colOff>130969</xdr:colOff>
      <xdr:row>6</xdr:row>
      <xdr:rowOff>130969</xdr:rowOff>
    </xdr:to>
    <xdr:cxnSp macro="">
      <xdr:nvCxnSpPr>
        <xdr:cNvPr id="5" name="直線コネクタ 4"/>
        <xdr:cNvCxnSpPr/>
      </xdr:nvCxnSpPr>
      <xdr:spPr>
        <a:xfrm>
          <a:off x="14751844" y="1619250"/>
          <a:ext cx="351234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0"/>
  <sheetViews>
    <sheetView tabSelected="1" zoomScale="75" zoomScaleNormal="75" zoomScaleSheetLayoutView="80" workbookViewId="0"/>
  </sheetViews>
  <sheetFormatPr defaultRowHeight="13.5"/>
  <cols>
    <col min="1" max="1" width="1.625" style="70" customWidth="1"/>
    <col min="2" max="3" width="7.625" style="70" customWidth="1"/>
    <col min="4" max="6" width="9" style="70"/>
    <col min="7" max="7" width="3.5" style="70" customWidth="1"/>
    <col min="8" max="8" width="3.625" style="70" customWidth="1"/>
    <col min="9" max="9" width="3.75" style="70" customWidth="1"/>
    <col min="10" max="42" width="3.5" style="70" customWidth="1"/>
    <col min="43" max="43" width="1.375" style="70" customWidth="1"/>
    <col min="44" max="16384" width="9" style="70"/>
  </cols>
  <sheetData>
    <row r="1" spans="1:42" ht="9.9499999999999993" customHeight="1" thickBot="1"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42" ht="39.950000000000003" customHeight="1" thickBot="1">
      <c r="A2" s="75"/>
      <c r="B2" s="250" t="s">
        <v>71</v>
      </c>
      <c r="C2" s="408" t="s">
        <v>440</v>
      </c>
      <c r="D2" s="409"/>
      <c r="E2" s="251" t="s">
        <v>56</v>
      </c>
      <c r="F2" s="408" t="s">
        <v>457</v>
      </c>
      <c r="G2" s="410"/>
      <c r="H2" s="410"/>
      <c r="I2" s="410"/>
      <c r="J2" s="410"/>
      <c r="K2" s="410"/>
      <c r="L2" s="410"/>
      <c r="M2" s="410"/>
      <c r="N2" s="409"/>
      <c r="O2" s="414" t="s">
        <v>57</v>
      </c>
      <c r="P2" s="415"/>
      <c r="Q2" s="416"/>
      <c r="R2" s="417" t="s">
        <v>269</v>
      </c>
      <c r="S2" s="418"/>
      <c r="T2" s="418"/>
      <c r="U2" s="418"/>
      <c r="V2" s="417" t="s">
        <v>58</v>
      </c>
      <c r="W2" s="418"/>
      <c r="X2" s="418"/>
      <c r="Y2" s="411" t="s">
        <v>270</v>
      </c>
      <c r="Z2" s="412"/>
      <c r="AA2" s="413"/>
      <c r="AB2" s="76"/>
      <c r="AC2" s="76"/>
      <c r="AD2" s="76"/>
    </row>
    <row r="3" spans="1:42" ht="9.9499999999999993" customHeight="1">
      <c r="B3" s="77"/>
    </row>
    <row r="4" spans="1:42" ht="24.95" customHeight="1" thickBot="1">
      <c r="B4" s="70" t="s">
        <v>95</v>
      </c>
    </row>
    <row r="5" spans="1:42" ht="20.100000000000001" customHeight="1">
      <c r="B5" s="502" t="s">
        <v>96</v>
      </c>
      <c r="C5" s="458"/>
      <c r="D5" s="503" t="s">
        <v>459</v>
      </c>
      <c r="E5" s="504"/>
      <c r="F5" s="504"/>
      <c r="G5" s="505"/>
      <c r="H5" s="462" t="s">
        <v>59</v>
      </c>
      <c r="I5" s="458"/>
      <c r="J5" s="458"/>
      <c r="K5" s="458"/>
      <c r="L5" s="458"/>
      <c r="M5" s="458"/>
      <c r="N5" s="458"/>
      <c r="O5" s="458"/>
      <c r="P5" s="458"/>
      <c r="Q5" s="458"/>
      <c r="R5" s="458"/>
      <c r="S5" s="458"/>
      <c r="T5" s="458"/>
      <c r="U5" s="458"/>
      <c r="V5" s="458"/>
      <c r="W5" s="458"/>
      <c r="X5" s="458"/>
      <c r="Y5" s="458"/>
      <c r="Z5" s="458"/>
      <c r="AA5" s="459"/>
      <c r="AD5" s="76"/>
      <c r="AE5" s="76"/>
      <c r="AF5" s="76"/>
      <c r="AG5" s="76"/>
      <c r="AH5" s="76"/>
      <c r="AI5" s="76"/>
      <c r="AJ5" s="76"/>
      <c r="AK5" s="76"/>
      <c r="AL5" s="76"/>
    </row>
    <row r="6" spans="1:42" ht="20.100000000000001" customHeight="1">
      <c r="B6" s="477" t="s">
        <v>60</v>
      </c>
      <c r="C6" s="478"/>
      <c r="D6" s="478"/>
      <c r="E6" s="478"/>
      <c r="F6" s="478"/>
      <c r="G6" s="474"/>
      <c r="H6" s="474" t="s">
        <v>61</v>
      </c>
      <c r="I6" s="475"/>
      <c r="J6" s="475"/>
      <c r="K6" s="475"/>
      <c r="L6" s="475"/>
      <c r="M6" s="475"/>
      <c r="N6" s="474" t="s">
        <v>62</v>
      </c>
      <c r="O6" s="475"/>
      <c r="P6" s="475"/>
      <c r="Q6" s="474" t="s">
        <v>63</v>
      </c>
      <c r="R6" s="475"/>
      <c r="S6" s="475"/>
      <c r="T6" s="475"/>
      <c r="U6" s="475"/>
      <c r="V6" s="475"/>
      <c r="W6" s="475"/>
      <c r="X6" s="476"/>
      <c r="Y6" s="475" t="s">
        <v>64</v>
      </c>
      <c r="Z6" s="475"/>
      <c r="AA6" s="491"/>
    </row>
    <row r="7" spans="1:42" ht="20.100000000000001" customHeight="1">
      <c r="B7" s="454" t="s">
        <v>65</v>
      </c>
      <c r="C7" s="481"/>
      <c r="D7" s="514"/>
      <c r="E7" s="515"/>
      <c r="F7" s="515"/>
      <c r="G7" s="516"/>
      <c r="H7" s="474" t="s">
        <v>271</v>
      </c>
      <c r="I7" s="475"/>
      <c r="J7" s="475"/>
      <c r="K7" s="475"/>
      <c r="L7" s="475"/>
      <c r="M7" s="476"/>
      <c r="N7" s="511" t="s">
        <v>407</v>
      </c>
      <c r="O7" s="512"/>
      <c r="P7" s="513"/>
      <c r="Q7" s="506"/>
      <c r="R7" s="507"/>
      <c r="S7" s="507"/>
      <c r="T7" s="507"/>
      <c r="U7" s="507"/>
      <c r="V7" s="507"/>
      <c r="W7" s="507"/>
      <c r="X7" s="508"/>
      <c r="Y7" s="509"/>
      <c r="Z7" s="509"/>
      <c r="AA7" s="510"/>
    </row>
    <row r="8" spans="1:42" ht="20.100000000000001" customHeight="1">
      <c r="B8" s="477" t="s">
        <v>66</v>
      </c>
      <c r="C8" s="497"/>
      <c r="D8" s="499" t="s">
        <v>408</v>
      </c>
      <c r="E8" s="500"/>
      <c r="F8" s="500"/>
      <c r="G8" s="501"/>
      <c r="H8" s="498"/>
      <c r="I8" s="475"/>
      <c r="J8" s="475"/>
      <c r="K8" s="475"/>
      <c r="L8" s="475"/>
      <c r="M8" s="476"/>
      <c r="N8" s="474"/>
      <c r="O8" s="475"/>
      <c r="P8" s="476"/>
      <c r="Q8" s="492"/>
      <c r="R8" s="493"/>
      <c r="S8" s="493"/>
      <c r="T8" s="493"/>
      <c r="U8" s="493"/>
      <c r="V8" s="493"/>
      <c r="W8" s="493"/>
      <c r="X8" s="494"/>
      <c r="Y8" s="474"/>
      <c r="Z8" s="475"/>
      <c r="AA8" s="491"/>
    </row>
    <row r="9" spans="1:42" ht="20.100000000000001" customHeight="1">
      <c r="B9" s="477" t="s">
        <v>67</v>
      </c>
      <c r="C9" s="478"/>
      <c r="D9" s="495"/>
      <c r="E9" s="495"/>
      <c r="F9" s="495"/>
      <c r="G9" s="496"/>
      <c r="H9" s="474"/>
      <c r="I9" s="475"/>
      <c r="J9" s="475"/>
      <c r="K9" s="475"/>
      <c r="L9" s="475"/>
      <c r="M9" s="476"/>
      <c r="N9" s="474"/>
      <c r="O9" s="475"/>
      <c r="P9" s="476"/>
      <c r="Q9" s="492"/>
      <c r="R9" s="493"/>
      <c r="S9" s="493"/>
      <c r="T9" s="493"/>
      <c r="U9" s="493"/>
      <c r="V9" s="493"/>
      <c r="W9" s="493"/>
      <c r="X9" s="494"/>
      <c r="Y9" s="474"/>
      <c r="Z9" s="475"/>
      <c r="AA9" s="491"/>
    </row>
    <row r="10" spans="1:42" ht="20.100000000000001" customHeight="1">
      <c r="B10" s="477" t="s">
        <v>68</v>
      </c>
      <c r="C10" s="478"/>
      <c r="D10" s="479"/>
      <c r="E10" s="479"/>
      <c r="F10" s="479"/>
      <c r="G10" s="480"/>
      <c r="H10" s="472"/>
      <c r="I10" s="473"/>
      <c r="J10" s="473"/>
      <c r="K10" s="473"/>
      <c r="L10" s="473"/>
      <c r="M10" s="473"/>
      <c r="N10" s="474"/>
      <c r="O10" s="475"/>
      <c r="P10" s="476"/>
      <c r="Q10" s="492"/>
      <c r="R10" s="493"/>
      <c r="S10" s="493"/>
      <c r="T10" s="493"/>
      <c r="U10" s="493"/>
      <c r="V10" s="493"/>
      <c r="W10" s="493"/>
      <c r="X10" s="494"/>
      <c r="Y10" s="475"/>
      <c r="Z10" s="475"/>
      <c r="AA10" s="491"/>
    </row>
    <row r="11" spans="1:42" ht="20.100000000000001" customHeight="1" thickBot="1">
      <c r="B11" s="455" t="s">
        <v>69</v>
      </c>
      <c r="C11" s="481"/>
      <c r="D11" s="482"/>
      <c r="E11" s="482"/>
      <c r="F11" s="482"/>
      <c r="G11" s="483"/>
      <c r="H11" s="484"/>
      <c r="I11" s="485"/>
      <c r="J11" s="485"/>
      <c r="K11" s="485"/>
      <c r="L11" s="485"/>
      <c r="M11" s="485"/>
      <c r="N11" s="471"/>
      <c r="O11" s="469"/>
      <c r="P11" s="469"/>
      <c r="Q11" s="466"/>
      <c r="R11" s="467"/>
      <c r="S11" s="467"/>
      <c r="T11" s="467"/>
      <c r="U11" s="467"/>
      <c r="V11" s="467"/>
      <c r="W11" s="467"/>
      <c r="X11" s="468"/>
      <c r="Y11" s="469"/>
      <c r="Z11" s="469"/>
      <c r="AA11" s="470"/>
    </row>
    <row r="12" spans="1:42" ht="20.100000000000001" customHeight="1">
      <c r="B12" s="486" t="s">
        <v>93</v>
      </c>
      <c r="C12" s="462" t="s">
        <v>97</v>
      </c>
      <c r="D12" s="458"/>
      <c r="E12" s="463"/>
      <c r="F12" s="71" t="s">
        <v>94</v>
      </c>
      <c r="G12" s="462">
        <v>1</v>
      </c>
      <c r="H12" s="458"/>
      <c r="I12" s="458"/>
      <c r="J12" s="462">
        <v>2</v>
      </c>
      <c r="K12" s="458"/>
      <c r="L12" s="463"/>
      <c r="M12" s="458">
        <v>3</v>
      </c>
      <c r="N12" s="458"/>
      <c r="O12" s="465"/>
      <c r="P12" s="462">
        <v>4</v>
      </c>
      <c r="Q12" s="458"/>
      <c r="R12" s="463"/>
      <c r="S12" s="464">
        <v>5</v>
      </c>
      <c r="T12" s="458"/>
      <c r="U12" s="465"/>
      <c r="V12" s="462">
        <v>6</v>
      </c>
      <c r="W12" s="458"/>
      <c r="X12" s="463"/>
      <c r="Y12" s="464">
        <v>7</v>
      </c>
      <c r="Z12" s="458"/>
      <c r="AA12" s="465"/>
      <c r="AB12" s="462">
        <v>8</v>
      </c>
      <c r="AC12" s="458"/>
      <c r="AD12" s="463"/>
      <c r="AE12" s="464">
        <v>9</v>
      </c>
      <c r="AF12" s="458"/>
      <c r="AG12" s="465"/>
      <c r="AH12" s="462">
        <v>10</v>
      </c>
      <c r="AI12" s="458"/>
      <c r="AJ12" s="463"/>
      <c r="AK12" s="462">
        <v>11</v>
      </c>
      <c r="AL12" s="458"/>
      <c r="AM12" s="463"/>
      <c r="AN12" s="458">
        <v>12</v>
      </c>
      <c r="AO12" s="458"/>
      <c r="AP12" s="459"/>
    </row>
    <row r="13" spans="1:42" ht="20.100000000000001" customHeight="1">
      <c r="B13" s="487"/>
      <c r="C13" s="460" t="s">
        <v>271</v>
      </c>
      <c r="D13" s="461"/>
      <c r="E13" s="461"/>
      <c r="F13" s="78" t="s">
        <v>407</v>
      </c>
      <c r="G13" s="310"/>
      <c r="H13" s="311"/>
      <c r="I13" s="311"/>
      <c r="J13" s="310"/>
      <c r="K13" s="311"/>
      <c r="L13" s="312"/>
      <c r="M13" s="311"/>
      <c r="N13" s="311"/>
      <c r="O13" s="313"/>
      <c r="P13" s="310"/>
      <c r="Q13" s="311"/>
      <c r="R13" s="312"/>
      <c r="S13" s="314"/>
      <c r="T13" s="311"/>
      <c r="U13" s="313"/>
      <c r="V13" s="310"/>
      <c r="W13" s="311"/>
      <c r="X13" s="312"/>
      <c r="Y13" s="314"/>
      <c r="Z13" s="80"/>
      <c r="AA13" s="82"/>
      <c r="AB13" s="79"/>
      <c r="AC13" s="80"/>
      <c r="AD13" s="81"/>
      <c r="AE13" s="320" t="s">
        <v>272</v>
      </c>
      <c r="AF13" s="317"/>
      <c r="AG13" s="316"/>
      <c r="AH13" s="320" t="s">
        <v>390</v>
      </c>
      <c r="AI13" s="317"/>
      <c r="AJ13" s="81"/>
      <c r="AK13" s="79"/>
      <c r="AL13" s="80"/>
      <c r="AM13" s="81"/>
      <c r="AN13" s="80"/>
      <c r="AO13" s="80"/>
      <c r="AP13" s="315"/>
    </row>
    <row r="14" spans="1:42" ht="20.100000000000001" customHeight="1">
      <c r="B14" s="487"/>
      <c r="C14" s="460"/>
      <c r="D14" s="461"/>
      <c r="E14" s="461"/>
      <c r="F14" s="73"/>
      <c r="G14" s="83"/>
      <c r="H14" s="84"/>
      <c r="I14" s="84"/>
      <c r="J14" s="83"/>
      <c r="K14" s="84"/>
      <c r="L14" s="85"/>
      <c r="M14" s="84"/>
      <c r="N14" s="84"/>
      <c r="O14" s="86"/>
      <c r="P14" s="83"/>
      <c r="Q14" s="84"/>
      <c r="R14" s="85"/>
      <c r="S14" s="87"/>
      <c r="T14" s="84"/>
      <c r="U14" s="86"/>
      <c r="V14" s="83"/>
      <c r="W14" s="84"/>
      <c r="X14" s="85"/>
      <c r="Y14" s="87"/>
      <c r="Z14" s="318"/>
      <c r="AA14" s="86"/>
      <c r="AB14" s="83"/>
      <c r="AC14" s="84"/>
      <c r="AD14" s="385"/>
      <c r="AE14" s="83"/>
      <c r="AF14" s="84"/>
      <c r="AG14" s="85"/>
      <c r="AH14" s="83"/>
      <c r="AI14" s="84"/>
      <c r="AJ14" s="85"/>
      <c r="AK14" s="83"/>
      <c r="AL14" s="84"/>
      <c r="AM14" s="85"/>
      <c r="AN14" s="84"/>
      <c r="AO14" s="84"/>
      <c r="AP14" s="88"/>
    </row>
    <row r="15" spans="1:42" ht="20.100000000000001" customHeight="1">
      <c r="B15" s="487"/>
      <c r="C15" s="460"/>
      <c r="D15" s="461"/>
      <c r="E15" s="461"/>
      <c r="F15" s="73"/>
      <c r="G15" s="83"/>
      <c r="H15" s="84"/>
      <c r="I15" s="84"/>
      <c r="J15" s="83"/>
      <c r="K15" s="84"/>
      <c r="L15" s="85"/>
      <c r="M15" s="84"/>
      <c r="N15" s="84"/>
      <c r="O15" s="86"/>
      <c r="P15" s="83"/>
      <c r="Q15" s="84"/>
      <c r="R15" s="85"/>
      <c r="S15" s="87"/>
      <c r="T15" s="84"/>
      <c r="U15" s="86"/>
      <c r="V15" s="83"/>
      <c r="W15" s="84"/>
      <c r="X15" s="85"/>
      <c r="Y15" s="87"/>
      <c r="Z15" s="84"/>
      <c r="AA15" s="86"/>
      <c r="AB15" s="83"/>
      <c r="AC15" s="84"/>
      <c r="AD15" s="85"/>
      <c r="AE15" s="83"/>
      <c r="AF15" s="84"/>
      <c r="AG15" s="85"/>
      <c r="AH15" s="83"/>
      <c r="AI15" s="84"/>
      <c r="AJ15" s="85"/>
      <c r="AK15" s="83"/>
      <c r="AL15" s="84"/>
      <c r="AM15" s="85"/>
      <c r="AN15" s="84"/>
      <c r="AO15" s="84"/>
      <c r="AP15" s="88"/>
    </row>
    <row r="16" spans="1:42" ht="20.100000000000001" customHeight="1">
      <c r="B16" s="487"/>
      <c r="C16" s="460"/>
      <c r="D16" s="461"/>
      <c r="E16" s="461"/>
      <c r="F16" s="89"/>
      <c r="G16" s="83"/>
      <c r="H16" s="84"/>
      <c r="I16" s="84"/>
      <c r="J16" s="83"/>
      <c r="K16" s="84"/>
      <c r="L16" s="85"/>
      <c r="M16" s="84"/>
      <c r="N16" s="84"/>
      <c r="O16" s="86"/>
      <c r="P16" s="83"/>
      <c r="Q16" s="84"/>
      <c r="R16" s="85"/>
      <c r="S16" s="87"/>
      <c r="T16" s="84"/>
      <c r="U16" s="86"/>
      <c r="V16" s="83"/>
      <c r="W16" s="84"/>
      <c r="X16" s="85"/>
      <c r="Y16" s="87"/>
      <c r="Z16" s="84"/>
      <c r="AA16" s="86"/>
      <c r="AB16" s="83"/>
      <c r="AC16" s="84"/>
      <c r="AD16" s="85"/>
      <c r="AE16" s="83"/>
      <c r="AF16" s="84"/>
      <c r="AG16" s="85"/>
      <c r="AH16" s="83"/>
      <c r="AI16" s="84"/>
      <c r="AJ16" s="85"/>
      <c r="AK16" s="83"/>
      <c r="AL16" s="84"/>
      <c r="AM16" s="85"/>
      <c r="AN16" s="84"/>
      <c r="AO16" s="84"/>
      <c r="AP16" s="88"/>
    </row>
    <row r="17" spans="2:42" ht="20.100000000000001" customHeight="1">
      <c r="B17" s="487"/>
      <c r="C17" s="460"/>
      <c r="D17" s="461"/>
      <c r="E17" s="461"/>
      <c r="F17" s="89"/>
      <c r="G17" s="83"/>
      <c r="H17" s="84"/>
      <c r="I17" s="84"/>
      <c r="J17" s="83"/>
      <c r="K17" s="84"/>
      <c r="L17" s="85"/>
      <c r="M17" s="84"/>
      <c r="N17" s="84"/>
      <c r="O17" s="86"/>
      <c r="P17" s="83"/>
      <c r="Q17" s="84"/>
      <c r="R17" s="85"/>
      <c r="S17" s="87"/>
      <c r="T17" s="84"/>
      <c r="U17" s="86"/>
      <c r="V17" s="83"/>
      <c r="W17" s="84"/>
      <c r="X17" s="85"/>
      <c r="Y17" s="87"/>
      <c r="Z17" s="84"/>
      <c r="AA17" s="86"/>
      <c r="AB17" s="83"/>
      <c r="AC17" s="84"/>
      <c r="AD17" s="85"/>
      <c r="AE17" s="83"/>
      <c r="AF17" s="84"/>
      <c r="AG17" s="85"/>
      <c r="AH17" s="83"/>
      <c r="AI17" s="84"/>
      <c r="AJ17" s="85"/>
      <c r="AK17" s="83"/>
      <c r="AL17" s="84"/>
      <c r="AM17" s="85"/>
      <c r="AN17" s="84"/>
      <c r="AO17" s="84"/>
      <c r="AP17" s="88"/>
    </row>
    <row r="18" spans="2:42" ht="20.100000000000001" customHeight="1">
      <c r="B18" s="487"/>
      <c r="C18" s="460"/>
      <c r="D18" s="461"/>
      <c r="E18" s="461"/>
      <c r="F18" s="89"/>
      <c r="G18" s="83"/>
      <c r="H18" s="84"/>
      <c r="I18" s="84"/>
      <c r="J18" s="83"/>
      <c r="K18" s="84"/>
      <c r="L18" s="85"/>
      <c r="M18" s="84"/>
      <c r="N18" s="84"/>
      <c r="O18" s="86"/>
      <c r="P18" s="83"/>
      <c r="Q18" s="84"/>
      <c r="R18" s="85"/>
      <c r="S18" s="87"/>
      <c r="T18" s="84"/>
      <c r="U18" s="86"/>
      <c r="V18" s="83"/>
      <c r="W18" s="84"/>
      <c r="X18" s="85"/>
      <c r="Y18" s="87"/>
      <c r="Z18" s="84"/>
      <c r="AA18" s="86"/>
      <c r="AB18" s="83"/>
      <c r="AC18" s="84"/>
      <c r="AD18" s="85"/>
      <c r="AE18" s="83"/>
      <c r="AF18" s="84"/>
      <c r="AG18" s="85"/>
      <c r="AH18" s="83"/>
      <c r="AI18" s="84"/>
      <c r="AJ18" s="85"/>
      <c r="AK18" s="83"/>
      <c r="AL18" s="84"/>
      <c r="AM18" s="85"/>
      <c r="AN18" s="84"/>
      <c r="AO18" s="84"/>
      <c r="AP18" s="88"/>
    </row>
    <row r="19" spans="2:42" ht="20.100000000000001" customHeight="1">
      <c r="B19" s="488"/>
      <c r="C19" s="489"/>
      <c r="D19" s="490"/>
      <c r="E19" s="490"/>
      <c r="F19" s="90"/>
      <c r="G19" s="91"/>
      <c r="H19" s="92"/>
      <c r="I19" s="92"/>
      <c r="J19" s="93"/>
      <c r="K19" s="94"/>
      <c r="L19" s="95"/>
      <c r="M19" s="92"/>
      <c r="N19" s="92"/>
      <c r="O19" s="96"/>
      <c r="P19" s="93"/>
      <c r="Q19" s="94"/>
      <c r="R19" s="95"/>
      <c r="S19" s="97"/>
      <c r="T19" s="92"/>
      <c r="U19" s="96"/>
      <c r="V19" s="93"/>
      <c r="W19" s="94"/>
      <c r="X19" s="95"/>
      <c r="Y19" s="97"/>
      <c r="Z19" s="92"/>
      <c r="AA19" s="96"/>
      <c r="AB19" s="93"/>
      <c r="AC19" s="94"/>
      <c r="AD19" s="95"/>
      <c r="AE19" s="93"/>
      <c r="AF19" s="94"/>
      <c r="AG19" s="95"/>
      <c r="AH19" s="93"/>
      <c r="AI19" s="94"/>
      <c r="AJ19" s="95"/>
      <c r="AK19" s="93"/>
      <c r="AL19" s="94"/>
      <c r="AM19" s="95"/>
      <c r="AN19" s="94"/>
      <c r="AO19" s="94"/>
      <c r="AP19" s="98"/>
    </row>
    <row r="20" spans="2:42" ht="20.100000000000001" customHeight="1">
      <c r="B20" s="453" t="s">
        <v>70</v>
      </c>
      <c r="C20" s="436"/>
      <c r="D20" s="437"/>
      <c r="E20" s="437"/>
      <c r="F20" s="437"/>
      <c r="G20" s="437"/>
      <c r="H20" s="437"/>
      <c r="I20" s="437"/>
      <c r="J20" s="437"/>
      <c r="K20" s="437"/>
      <c r="L20" s="437"/>
      <c r="M20" s="437"/>
      <c r="N20" s="437"/>
      <c r="O20" s="437"/>
      <c r="P20" s="437"/>
      <c r="Q20" s="437"/>
      <c r="R20" s="437"/>
      <c r="S20" s="437"/>
      <c r="T20" s="437"/>
      <c r="U20" s="437"/>
      <c r="V20" s="437"/>
      <c r="W20" s="437"/>
      <c r="X20" s="437"/>
      <c r="Y20" s="437"/>
      <c r="Z20" s="437"/>
      <c r="AA20" s="437"/>
      <c r="AB20" s="437"/>
      <c r="AC20" s="437"/>
      <c r="AD20" s="437"/>
      <c r="AE20" s="437"/>
      <c r="AF20" s="437"/>
      <c r="AG20" s="437"/>
      <c r="AH20" s="437"/>
      <c r="AI20" s="437"/>
      <c r="AJ20" s="437"/>
      <c r="AK20" s="437"/>
      <c r="AL20" s="437"/>
      <c r="AM20" s="437"/>
      <c r="AN20" s="437"/>
      <c r="AO20" s="437"/>
      <c r="AP20" s="438"/>
    </row>
    <row r="21" spans="2:42" ht="20.100000000000001" customHeight="1">
      <c r="B21" s="454"/>
      <c r="C21" s="456" t="s">
        <v>456</v>
      </c>
      <c r="D21" s="457"/>
      <c r="E21" s="457"/>
      <c r="F21" s="457"/>
      <c r="G21" s="457"/>
      <c r="H21" s="457"/>
      <c r="I21" s="457"/>
      <c r="J21" s="457"/>
      <c r="K21" s="457"/>
      <c r="L21" s="457"/>
      <c r="M21" s="457"/>
      <c r="N21" s="457"/>
      <c r="O21" s="457"/>
      <c r="P21" s="457"/>
      <c r="Q21" s="457"/>
      <c r="R21" s="457"/>
      <c r="S21" s="457"/>
      <c r="T21" s="457"/>
      <c r="U21" s="457"/>
      <c r="V21" s="99"/>
      <c r="W21" s="99"/>
      <c r="Y21" s="439"/>
      <c r="Z21" s="439"/>
      <c r="AA21" s="439"/>
      <c r="AB21" s="439"/>
      <c r="AC21" s="99"/>
      <c r="AD21" s="99"/>
      <c r="AI21" s="99"/>
      <c r="AJ21" s="99"/>
      <c r="AK21" s="99"/>
      <c r="AL21" s="99"/>
      <c r="AM21" s="99"/>
      <c r="AN21" s="99"/>
      <c r="AO21" s="99"/>
      <c r="AP21" s="100"/>
    </row>
    <row r="22" spans="2:42" ht="20.100000000000001" customHeight="1" thickBot="1">
      <c r="B22" s="455"/>
      <c r="C22" s="440"/>
      <c r="D22" s="441"/>
      <c r="E22" s="441"/>
      <c r="F22" s="441"/>
      <c r="G22" s="441"/>
      <c r="H22" s="441"/>
      <c r="I22" s="441"/>
      <c r="J22" s="441"/>
      <c r="K22" s="441"/>
      <c r="L22" s="441"/>
      <c r="M22" s="441"/>
      <c r="N22" s="441"/>
      <c r="O22" s="441"/>
      <c r="P22" s="441"/>
      <c r="Q22" s="441"/>
      <c r="R22" s="441"/>
      <c r="S22" s="441"/>
      <c r="T22" s="441"/>
      <c r="U22" s="441"/>
      <c r="V22" s="441"/>
      <c r="W22" s="441"/>
      <c r="X22" s="441"/>
      <c r="Y22" s="441"/>
      <c r="Z22" s="441"/>
      <c r="AA22" s="441"/>
      <c r="AB22" s="441"/>
      <c r="AC22" s="441"/>
      <c r="AD22" s="441"/>
      <c r="AE22" s="441"/>
      <c r="AF22" s="441"/>
      <c r="AG22" s="441"/>
      <c r="AH22" s="441"/>
      <c r="AI22" s="441"/>
      <c r="AJ22" s="441"/>
      <c r="AK22" s="441"/>
      <c r="AL22" s="441"/>
      <c r="AM22" s="441"/>
      <c r="AN22" s="441"/>
      <c r="AO22" s="441"/>
      <c r="AP22" s="442"/>
    </row>
    <row r="23" spans="2:42" ht="9.9499999999999993" customHeight="1"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</row>
    <row r="24" spans="2:42" ht="24.95" customHeight="1" thickBot="1">
      <c r="B24" s="70" t="s">
        <v>98</v>
      </c>
    </row>
    <row r="25" spans="2:42" ht="20.100000000000001" customHeight="1" thickBot="1">
      <c r="B25" s="443" t="s">
        <v>16</v>
      </c>
      <c r="C25" s="444"/>
      <c r="D25" s="444"/>
      <c r="E25" s="444"/>
      <c r="F25" s="444"/>
      <c r="G25" s="444"/>
      <c r="H25" s="444"/>
      <c r="I25" s="444"/>
      <c r="J25" s="444"/>
      <c r="K25" s="444"/>
      <c r="L25" s="444"/>
      <c r="M25" s="444"/>
      <c r="N25" s="445"/>
      <c r="O25" s="446" t="s">
        <v>15</v>
      </c>
      <c r="P25" s="447"/>
      <c r="Q25" s="447"/>
      <c r="R25" s="447"/>
      <c r="S25" s="447"/>
      <c r="T25" s="447"/>
      <c r="U25" s="447"/>
      <c r="V25" s="447"/>
      <c r="W25" s="447"/>
      <c r="X25" s="447"/>
      <c r="Y25" s="447"/>
      <c r="Z25" s="447"/>
      <c r="AA25" s="447"/>
      <c r="AB25" s="447"/>
      <c r="AC25" s="447"/>
      <c r="AD25" s="447"/>
      <c r="AE25" s="447"/>
      <c r="AF25" s="447"/>
      <c r="AG25" s="447"/>
      <c r="AH25" s="447"/>
      <c r="AI25" s="447"/>
      <c r="AJ25" s="447"/>
      <c r="AK25" s="447"/>
      <c r="AL25" s="447"/>
      <c r="AM25" s="447"/>
      <c r="AN25" s="447"/>
      <c r="AO25" s="447"/>
      <c r="AP25" s="448"/>
    </row>
    <row r="26" spans="2:42" ht="39.950000000000003" customHeight="1">
      <c r="B26" s="449" t="s">
        <v>11</v>
      </c>
      <c r="C26" s="432"/>
      <c r="D26" s="432"/>
      <c r="E26" s="450" t="s">
        <v>273</v>
      </c>
      <c r="F26" s="451"/>
      <c r="G26" s="451"/>
      <c r="H26" s="451"/>
      <c r="I26" s="451"/>
      <c r="J26" s="451"/>
      <c r="K26" s="451"/>
      <c r="L26" s="451"/>
      <c r="M26" s="451"/>
      <c r="N26" s="452"/>
      <c r="O26" s="431" t="s">
        <v>8</v>
      </c>
      <c r="P26" s="432"/>
      <c r="Q26" s="432"/>
      <c r="R26" s="432"/>
      <c r="S26" s="432"/>
      <c r="T26" s="433" t="s">
        <v>441</v>
      </c>
      <c r="U26" s="434"/>
      <c r="V26" s="434"/>
      <c r="W26" s="434"/>
      <c r="X26" s="434"/>
      <c r="Y26" s="434"/>
      <c r="Z26" s="434"/>
      <c r="AA26" s="434"/>
      <c r="AB26" s="434"/>
      <c r="AC26" s="434"/>
      <c r="AD26" s="434"/>
      <c r="AE26" s="434"/>
      <c r="AF26" s="434"/>
      <c r="AG26" s="434"/>
      <c r="AH26" s="434"/>
      <c r="AI26" s="434"/>
      <c r="AJ26" s="434"/>
      <c r="AK26" s="434"/>
      <c r="AL26" s="434"/>
      <c r="AM26" s="434"/>
      <c r="AN26" s="434"/>
      <c r="AO26" s="434"/>
      <c r="AP26" s="435"/>
    </row>
    <row r="27" spans="2:42" ht="39.950000000000003" customHeight="1">
      <c r="B27" s="422" t="s">
        <v>12</v>
      </c>
      <c r="C27" s="423"/>
      <c r="D27" s="423"/>
      <c r="E27" s="424" t="s">
        <v>460</v>
      </c>
      <c r="F27" s="425"/>
      <c r="G27" s="425"/>
      <c r="H27" s="425"/>
      <c r="I27" s="425"/>
      <c r="J27" s="425"/>
      <c r="K27" s="425"/>
      <c r="L27" s="425"/>
      <c r="M27" s="425"/>
      <c r="N27" s="426"/>
      <c r="O27" s="427" t="s">
        <v>9</v>
      </c>
      <c r="P27" s="423"/>
      <c r="Q27" s="423"/>
      <c r="R27" s="423"/>
      <c r="S27" s="423"/>
      <c r="T27" s="424" t="s">
        <v>413</v>
      </c>
      <c r="U27" s="425"/>
      <c r="V27" s="425"/>
      <c r="W27" s="425"/>
      <c r="X27" s="425"/>
      <c r="Y27" s="425"/>
      <c r="Z27" s="425"/>
      <c r="AA27" s="425"/>
      <c r="AB27" s="425"/>
      <c r="AC27" s="425"/>
      <c r="AD27" s="425"/>
      <c r="AE27" s="425"/>
      <c r="AF27" s="425"/>
      <c r="AG27" s="425"/>
      <c r="AH27" s="425"/>
      <c r="AI27" s="425"/>
      <c r="AJ27" s="425"/>
      <c r="AK27" s="425"/>
      <c r="AL27" s="425"/>
      <c r="AM27" s="425"/>
      <c r="AN27" s="425"/>
      <c r="AO27" s="425"/>
      <c r="AP27" s="426"/>
    </row>
    <row r="28" spans="2:42" ht="39.950000000000003" customHeight="1">
      <c r="B28" s="422" t="s">
        <v>13</v>
      </c>
      <c r="C28" s="423"/>
      <c r="D28" s="423"/>
      <c r="E28" s="424" t="s">
        <v>414</v>
      </c>
      <c r="F28" s="425"/>
      <c r="G28" s="425"/>
      <c r="H28" s="425"/>
      <c r="I28" s="425"/>
      <c r="J28" s="425"/>
      <c r="K28" s="425"/>
      <c r="L28" s="425"/>
      <c r="M28" s="425"/>
      <c r="N28" s="426"/>
      <c r="O28" s="427" t="s">
        <v>10</v>
      </c>
      <c r="P28" s="423"/>
      <c r="Q28" s="423"/>
      <c r="R28" s="423"/>
      <c r="S28" s="423"/>
      <c r="T28" s="424" t="s">
        <v>423</v>
      </c>
      <c r="U28" s="425"/>
      <c r="V28" s="425"/>
      <c r="W28" s="425"/>
      <c r="X28" s="425"/>
      <c r="Y28" s="425"/>
      <c r="Z28" s="425"/>
      <c r="AA28" s="425"/>
      <c r="AB28" s="425"/>
      <c r="AC28" s="425"/>
      <c r="AD28" s="425"/>
      <c r="AE28" s="425"/>
      <c r="AF28" s="425"/>
      <c r="AG28" s="425"/>
      <c r="AH28" s="425"/>
      <c r="AI28" s="425"/>
      <c r="AJ28" s="425"/>
      <c r="AK28" s="425"/>
      <c r="AL28" s="425"/>
      <c r="AM28" s="425"/>
      <c r="AN28" s="425"/>
      <c r="AO28" s="425"/>
      <c r="AP28" s="426"/>
    </row>
    <row r="29" spans="2:42" ht="39.950000000000003" customHeight="1" thickBot="1">
      <c r="B29" s="430" t="s">
        <v>14</v>
      </c>
      <c r="C29" s="429"/>
      <c r="D29" s="429"/>
      <c r="E29" s="419" t="s">
        <v>409</v>
      </c>
      <c r="F29" s="420"/>
      <c r="G29" s="420"/>
      <c r="H29" s="420"/>
      <c r="I29" s="420"/>
      <c r="J29" s="420"/>
      <c r="K29" s="420"/>
      <c r="L29" s="420"/>
      <c r="M29" s="420"/>
      <c r="N29" s="421"/>
      <c r="O29" s="428"/>
      <c r="P29" s="429"/>
      <c r="Q29" s="429"/>
      <c r="R29" s="429"/>
      <c r="S29" s="429"/>
      <c r="T29" s="420"/>
      <c r="U29" s="420"/>
      <c r="V29" s="420"/>
      <c r="W29" s="420"/>
      <c r="X29" s="420"/>
      <c r="Y29" s="420"/>
      <c r="Z29" s="420"/>
      <c r="AA29" s="420"/>
      <c r="AB29" s="420"/>
      <c r="AC29" s="420"/>
      <c r="AD29" s="420"/>
      <c r="AE29" s="420"/>
      <c r="AF29" s="420"/>
      <c r="AG29" s="420"/>
      <c r="AH29" s="420"/>
      <c r="AI29" s="420"/>
      <c r="AJ29" s="420"/>
      <c r="AK29" s="420"/>
      <c r="AL29" s="420"/>
      <c r="AM29" s="420"/>
      <c r="AN29" s="420"/>
      <c r="AO29" s="420"/>
      <c r="AP29" s="421"/>
    </row>
    <row r="30" spans="2:42" ht="9.75" customHeight="1">
      <c r="B30" s="74"/>
    </row>
  </sheetData>
  <mergeCells count="86">
    <mergeCell ref="Y6:AA6"/>
    <mergeCell ref="B5:C5"/>
    <mergeCell ref="D5:G5"/>
    <mergeCell ref="H5:AA5"/>
    <mergeCell ref="Q7:X7"/>
    <mergeCell ref="Y7:AA7"/>
    <mergeCell ref="B6:G6"/>
    <mergeCell ref="H6:M6"/>
    <mergeCell ref="N6:P6"/>
    <mergeCell ref="B7:C7"/>
    <mergeCell ref="H7:M7"/>
    <mergeCell ref="N7:P7"/>
    <mergeCell ref="Q6:X6"/>
    <mergeCell ref="D7:G7"/>
    <mergeCell ref="B9:C9"/>
    <mergeCell ref="D9:G9"/>
    <mergeCell ref="H9:M9"/>
    <mergeCell ref="N9:P9"/>
    <mergeCell ref="B8:C8"/>
    <mergeCell ref="H8:M8"/>
    <mergeCell ref="N8:P8"/>
    <mergeCell ref="D8:G8"/>
    <mergeCell ref="Y8:AA8"/>
    <mergeCell ref="Q9:X9"/>
    <mergeCell ref="Y9:AA9"/>
    <mergeCell ref="Q10:X10"/>
    <mergeCell ref="Y10:AA10"/>
    <mergeCell ref="Q8:X8"/>
    <mergeCell ref="H10:M10"/>
    <mergeCell ref="N10:P10"/>
    <mergeCell ref="C12:E12"/>
    <mergeCell ref="G12:I12"/>
    <mergeCell ref="J12:L12"/>
    <mergeCell ref="M12:O12"/>
    <mergeCell ref="B10:C10"/>
    <mergeCell ref="D10:G10"/>
    <mergeCell ref="B11:C11"/>
    <mergeCell ref="D11:G11"/>
    <mergeCell ref="H11:M11"/>
    <mergeCell ref="B12:B19"/>
    <mergeCell ref="C16:E16"/>
    <mergeCell ref="C17:E17"/>
    <mergeCell ref="C18:E18"/>
    <mergeCell ref="C19:E19"/>
    <mergeCell ref="Q11:X11"/>
    <mergeCell ref="Y11:AA11"/>
    <mergeCell ref="AH12:AJ12"/>
    <mergeCell ref="AK12:AM12"/>
    <mergeCell ref="P12:R12"/>
    <mergeCell ref="S12:U12"/>
    <mergeCell ref="V12:X12"/>
    <mergeCell ref="Y12:AA12"/>
    <mergeCell ref="N11:P11"/>
    <mergeCell ref="AN12:AP12"/>
    <mergeCell ref="C13:E13"/>
    <mergeCell ref="C14:E14"/>
    <mergeCell ref="C15:E15"/>
    <mergeCell ref="AB12:AD12"/>
    <mergeCell ref="AE12:AG12"/>
    <mergeCell ref="O26:S26"/>
    <mergeCell ref="T26:AP26"/>
    <mergeCell ref="C20:AP20"/>
    <mergeCell ref="Y21:AB21"/>
    <mergeCell ref="C22:AP22"/>
    <mergeCell ref="B25:N25"/>
    <mergeCell ref="O25:AP25"/>
    <mergeCell ref="B26:D26"/>
    <mergeCell ref="E26:N26"/>
    <mergeCell ref="B20:B22"/>
    <mergeCell ref="C21:U21"/>
    <mergeCell ref="E29:N29"/>
    <mergeCell ref="B27:D27"/>
    <mergeCell ref="E27:N27"/>
    <mergeCell ref="O27:S27"/>
    <mergeCell ref="T27:AP27"/>
    <mergeCell ref="B28:D28"/>
    <mergeCell ref="E28:N28"/>
    <mergeCell ref="O28:S29"/>
    <mergeCell ref="T28:AP29"/>
    <mergeCell ref="B29:D29"/>
    <mergeCell ref="C2:D2"/>
    <mergeCell ref="F2:N2"/>
    <mergeCell ref="Y2:AA2"/>
    <mergeCell ref="O2:Q2"/>
    <mergeCell ref="R2:U2"/>
    <mergeCell ref="V2:X2"/>
  </mergeCells>
  <phoneticPr fontId="3"/>
  <pageMargins left="0.78740157480314965" right="0.78740157480314965" top="0.78740157480314965" bottom="0.78740157480314965" header="0.39370078740157483" footer="0.39370078740157483"/>
  <pageSetup paperSize="9" scale="7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2"/>
  <sheetViews>
    <sheetView zoomScale="75" zoomScaleNormal="75" zoomScaleSheetLayoutView="80" workbookViewId="0"/>
  </sheetViews>
  <sheetFormatPr defaultRowHeight="13.5"/>
  <cols>
    <col min="1" max="1" width="1.625" style="70" customWidth="1"/>
    <col min="2" max="2" width="7.625" style="70" customWidth="1"/>
    <col min="3" max="3" width="25.625" style="70" customWidth="1"/>
    <col min="4" max="13" width="20.25" style="70" customWidth="1"/>
    <col min="14" max="16384" width="9" style="70"/>
  </cols>
  <sheetData>
    <row r="1" spans="2:13" ht="9.9499999999999993" customHeight="1"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2:13" ht="24.95" customHeight="1" thickBot="1">
      <c r="B2" s="249" t="s">
        <v>276</v>
      </c>
      <c r="F2" s="267" t="s">
        <v>202</v>
      </c>
      <c r="G2" s="249" t="s">
        <v>274</v>
      </c>
      <c r="I2" s="267" t="s">
        <v>203</v>
      </c>
      <c r="J2" s="388" t="s">
        <v>437</v>
      </c>
      <c r="K2" s="249"/>
    </row>
    <row r="3" spans="2:13" ht="33.75" customHeight="1">
      <c r="B3" s="518" t="s">
        <v>92</v>
      </c>
      <c r="C3" s="519"/>
      <c r="D3" s="394" t="s">
        <v>277</v>
      </c>
      <c r="E3" s="321" t="s">
        <v>278</v>
      </c>
      <c r="F3" s="321" t="s">
        <v>282</v>
      </c>
      <c r="G3" s="321" t="s">
        <v>279</v>
      </c>
      <c r="H3" s="321" t="s">
        <v>280</v>
      </c>
      <c r="I3" s="321" t="s">
        <v>281</v>
      </c>
      <c r="J3" s="384" t="s">
        <v>424</v>
      </c>
      <c r="K3" s="321" t="s">
        <v>283</v>
      </c>
      <c r="L3" s="321" t="s">
        <v>284</v>
      </c>
      <c r="M3" s="322" t="s">
        <v>285</v>
      </c>
    </row>
    <row r="4" spans="2:13" ht="150" customHeight="1">
      <c r="B4" s="517" t="s">
        <v>83</v>
      </c>
      <c r="C4" s="308" t="s">
        <v>84</v>
      </c>
      <c r="D4" s="405" t="s">
        <v>464</v>
      </c>
      <c r="E4" s="400" t="s">
        <v>465</v>
      </c>
      <c r="F4" s="400" t="s">
        <v>466</v>
      </c>
      <c r="G4" s="400" t="s">
        <v>467</v>
      </c>
      <c r="H4" s="400" t="s">
        <v>468</v>
      </c>
      <c r="I4" s="400" t="s">
        <v>469</v>
      </c>
      <c r="J4" s="400" t="s">
        <v>470</v>
      </c>
      <c r="K4" s="400" t="s">
        <v>471</v>
      </c>
      <c r="L4" s="400" t="s">
        <v>472</v>
      </c>
      <c r="M4" s="401" t="s">
        <v>473</v>
      </c>
    </row>
    <row r="5" spans="2:13" ht="20.100000000000001" customHeight="1">
      <c r="B5" s="517"/>
      <c r="C5" s="308" t="s">
        <v>85</v>
      </c>
      <c r="D5" s="393" t="s">
        <v>386</v>
      </c>
      <c r="E5" s="319" t="s">
        <v>387</v>
      </c>
      <c r="F5" s="308" t="s">
        <v>288</v>
      </c>
      <c r="G5" s="319" t="s">
        <v>425</v>
      </c>
      <c r="H5" s="319" t="s">
        <v>286</v>
      </c>
      <c r="I5" s="308" t="s">
        <v>287</v>
      </c>
      <c r="J5" s="383" t="s">
        <v>438</v>
      </c>
      <c r="K5" s="308" t="s">
        <v>286</v>
      </c>
      <c r="L5" s="308" t="s">
        <v>289</v>
      </c>
      <c r="M5" s="323" t="s">
        <v>388</v>
      </c>
    </row>
    <row r="6" spans="2:13" ht="150" customHeight="1">
      <c r="B6" s="517"/>
      <c r="C6" s="308" t="s">
        <v>91</v>
      </c>
      <c r="D6" s="393" t="s">
        <v>290</v>
      </c>
      <c r="E6" s="319" t="s">
        <v>430</v>
      </c>
      <c r="F6" s="345"/>
      <c r="G6" s="319"/>
      <c r="H6" s="319" t="s">
        <v>291</v>
      </c>
      <c r="I6" s="345" t="s">
        <v>393</v>
      </c>
      <c r="J6" s="383"/>
      <c r="K6" s="345"/>
      <c r="L6" s="345" t="s">
        <v>295</v>
      </c>
      <c r="M6" s="323" t="s">
        <v>430</v>
      </c>
    </row>
    <row r="7" spans="2:13" ht="20.100000000000001" customHeight="1">
      <c r="B7" s="517"/>
      <c r="C7" s="72" t="s">
        <v>88</v>
      </c>
      <c r="D7" s="393">
        <v>0</v>
      </c>
      <c r="E7" s="309">
        <v>8</v>
      </c>
      <c r="F7" s="308">
        <v>0</v>
      </c>
      <c r="G7" s="309">
        <v>0</v>
      </c>
      <c r="H7" s="309">
        <v>37</v>
      </c>
      <c r="I7" s="308">
        <v>20</v>
      </c>
      <c r="J7" s="383">
        <v>0</v>
      </c>
      <c r="K7" s="308">
        <v>49</v>
      </c>
      <c r="L7" s="308">
        <v>449</v>
      </c>
      <c r="M7" s="323">
        <v>11</v>
      </c>
    </row>
    <row r="8" spans="2:13" ht="20.100000000000001" customHeight="1">
      <c r="B8" s="517"/>
      <c r="C8" s="309" t="s">
        <v>89</v>
      </c>
      <c r="D8" s="393">
        <v>30</v>
      </c>
      <c r="E8" s="309">
        <v>12</v>
      </c>
      <c r="F8" s="308">
        <v>8</v>
      </c>
      <c r="G8" s="309">
        <v>25</v>
      </c>
      <c r="H8" s="309">
        <v>92</v>
      </c>
      <c r="I8" s="308">
        <v>7</v>
      </c>
      <c r="J8" s="383">
        <v>126</v>
      </c>
      <c r="K8" s="308">
        <v>300</v>
      </c>
      <c r="L8" s="308">
        <v>449</v>
      </c>
      <c r="M8" s="323">
        <v>35</v>
      </c>
    </row>
    <row r="9" spans="2:13" ht="20.100000000000001" customHeight="1">
      <c r="B9" s="517"/>
      <c r="C9" s="308" t="s">
        <v>90</v>
      </c>
      <c r="D9" s="393">
        <v>1</v>
      </c>
      <c r="E9" s="308">
        <v>1</v>
      </c>
      <c r="F9" s="308">
        <v>2</v>
      </c>
      <c r="G9" s="308">
        <v>1</v>
      </c>
      <c r="H9" s="308">
        <v>1</v>
      </c>
      <c r="I9" s="308">
        <v>2</v>
      </c>
      <c r="J9" s="383">
        <v>1</v>
      </c>
      <c r="K9" s="308">
        <v>1</v>
      </c>
      <c r="L9" s="308">
        <v>4</v>
      </c>
      <c r="M9" s="323">
        <v>1</v>
      </c>
    </row>
    <row r="10" spans="2:13" ht="150" customHeight="1">
      <c r="B10" s="522" t="s">
        <v>86</v>
      </c>
      <c r="C10" s="523"/>
      <c r="D10" s="393" t="s">
        <v>458</v>
      </c>
      <c r="E10" s="386" t="s">
        <v>432</v>
      </c>
      <c r="F10" s="319" t="s">
        <v>433</v>
      </c>
      <c r="G10" s="386" t="s">
        <v>435</v>
      </c>
      <c r="H10" s="319" t="s">
        <v>394</v>
      </c>
      <c r="I10" s="319" t="s">
        <v>399</v>
      </c>
      <c r="J10" s="319" t="s">
        <v>426</v>
      </c>
      <c r="K10" s="319" t="s">
        <v>431</v>
      </c>
      <c r="L10" s="319" t="s">
        <v>434</v>
      </c>
      <c r="M10" s="387" t="s">
        <v>436</v>
      </c>
    </row>
    <row r="11" spans="2:13" ht="150" customHeight="1" thickBot="1">
      <c r="B11" s="520" t="s">
        <v>87</v>
      </c>
      <c r="C11" s="521"/>
      <c r="D11" s="403" t="s">
        <v>474</v>
      </c>
      <c r="E11" s="402" t="s">
        <v>475</v>
      </c>
      <c r="F11" s="403" t="s">
        <v>476</v>
      </c>
      <c r="G11" s="402" t="s">
        <v>477</v>
      </c>
      <c r="H11" s="403" t="s">
        <v>478</v>
      </c>
      <c r="I11" s="403" t="s">
        <v>479</v>
      </c>
      <c r="J11" s="403" t="s">
        <v>480</v>
      </c>
      <c r="K11" s="403" t="s">
        <v>481</v>
      </c>
      <c r="L11" s="403" t="s">
        <v>482</v>
      </c>
      <c r="M11" s="404" t="s">
        <v>483</v>
      </c>
    </row>
    <row r="12" spans="2:13" ht="9.75" customHeight="1">
      <c r="B12" s="74"/>
    </row>
  </sheetData>
  <mergeCells count="4">
    <mergeCell ref="B4:B9"/>
    <mergeCell ref="B3:C3"/>
    <mergeCell ref="B11:C11"/>
    <mergeCell ref="B10:C10"/>
  </mergeCells>
  <phoneticPr fontId="4"/>
  <pageMargins left="0.78740157480314965" right="0.78740157480314965" top="0.78740157480314965" bottom="0.78740157480314965" header="0.39370078740157483" footer="0.39370078740157483"/>
  <pageSetup paperSize="9" scale="55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0"/>
  <sheetViews>
    <sheetView zoomScale="75" zoomScaleNormal="75" zoomScaleSheetLayoutView="85" workbookViewId="0"/>
  </sheetViews>
  <sheetFormatPr defaultRowHeight="13.5"/>
  <cols>
    <col min="1" max="1" width="1.625" style="10" customWidth="1"/>
    <col min="2" max="2" width="7.625" style="10" customWidth="1"/>
    <col min="3" max="3" width="15.625" style="10" customWidth="1"/>
    <col min="4" max="7" width="20.625" style="10" customWidth="1"/>
    <col min="8" max="14" width="12.625" style="10" customWidth="1"/>
    <col min="15" max="16384" width="9" style="10"/>
  </cols>
  <sheetData>
    <row r="1" spans="2:14" ht="9.9499999999999993" customHeight="1"/>
    <row r="2" spans="2:14" ht="24.95" customHeight="1" thickBot="1">
      <c r="B2" s="11" t="s">
        <v>82</v>
      </c>
      <c r="C2" s="12"/>
      <c r="D2" s="12"/>
      <c r="M2" s="13"/>
      <c r="N2" s="13"/>
    </row>
    <row r="3" spans="2:14" ht="20.100000000000001" customHeight="1">
      <c r="B3" s="524" t="s">
        <v>262</v>
      </c>
      <c r="C3" s="525"/>
      <c r="D3" s="525"/>
      <c r="E3" s="525"/>
      <c r="F3" s="14" t="s">
        <v>22</v>
      </c>
      <c r="G3" s="14" t="s">
        <v>294</v>
      </c>
      <c r="H3" s="555" t="s">
        <v>261</v>
      </c>
      <c r="I3" s="556"/>
      <c r="J3" s="556"/>
      <c r="K3" s="556"/>
      <c r="L3" s="556"/>
      <c r="M3" s="556"/>
      <c r="N3" s="557"/>
    </row>
    <row r="4" spans="2:14" ht="20.100000000000001" customHeight="1" thickBot="1">
      <c r="B4" s="526"/>
      <c r="C4" s="527"/>
      <c r="D4" s="527"/>
      <c r="E4" s="527"/>
      <c r="F4" s="15"/>
      <c r="G4" s="286">
        <v>35</v>
      </c>
      <c r="H4" s="558"/>
      <c r="I4" s="559"/>
      <c r="J4" s="559"/>
      <c r="K4" s="559"/>
      <c r="L4" s="559"/>
      <c r="M4" s="559"/>
      <c r="N4" s="560"/>
    </row>
    <row r="5" spans="2:14" ht="20.100000000000001" customHeight="1">
      <c r="B5" s="536" t="s">
        <v>46</v>
      </c>
      <c r="C5" s="537"/>
      <c r="D5" s="16" t="s">
        <v>165</v>
      </c>
      <c r="E5" s="17"/>
      <c r="F5" s="18">
        <f>SUM(G5:G5)</f>
        <v>20749148</v>
      </c>
      <c r="G5" s="248">
        <f>'７　促成トマト部門収支'!F4*G$4/10</f>
        <v>20749148</v>
      </c>
      <c r="H5" s="561"/>
      <c r="I5" s="562"/>
      <c r="J5" s="562"/>
      <c r="K5" s="562"/>
      <c r="L5" s="562"/>
      <c r="M5" s="562"/>
      <c r="N5" s="563"/>
    </row>
    <row r="6" spans="2:14" ht="20.100000000000001" customHeight="1">
      <c r="B6" s="538"/>
      <c r="C6" s="539"/>
      <c r="D6" s="19" t="s">
        <v>73</v>
      </c>
      <c r="E6" s="20"/>
      <c r="F6" s="21">
        <f>SUM(G6:G6)</f>
        <v>0</v>
      </c>
      <c r="G6" s="24">
        <f>'７　促成トマト部門収支'!F5*G$4/10</f>
        <v>0</v>
      </c>
      <c r="H6" s="542"/>
      <c r="I6" s="543"/>
      <c r="J6" s="543"/>
      <c r="K6" s="543"/>
      <c r="L6" s="543"/>
      <c r="M6" s="543"/>
      <c r="N6" s="544"/>
    </row>
    <row r="7" spans="2:14" ht="20.100000000000001" customHeight="1">
      <c r="B7" s="540"/>
      <c r="C7" s="541"/>
      <c r="D7" s="528" t="s">
        <v>161</v>
      </c>
      <c r="E7" s="529"/>
      <c r="F7" s="22">
        <f>SUM(G7,H7,M7)</f>
        <v>20749148</v>
      </c>
      <c r="G7" s="23">
        <f>G5+G6</f>
        <v>20749148</v>
      </c>
      <c r="H7" s="542"/>
      <c r="I7" s="543"/>
      <c r="J7" s="543"/>
      <c r="K7" s="543"/>
      <c r="L7" s="543"/>
      <c r="M7" s="543"/>
      <c r="N7" s="544"/>
    </row>
    <row r="8" spans="2:14" ht="20.100000000000001" customHeight="1">
      <c r="B8" s="567" t="s">
        <v>248</v>
      </c>
      <c r="C8" s="573" t="s">
        <v>263</v>
      </c>
      <c r="D8" s="19" t="s">
        <v>47</v>
      </c>
      <c r="E8" s="20"/>
      <c r="F8" s="21">
        <f t="shared" ref="F8:F21" si="0">SUM(G8:G8)</f>
        <v>910000</v>
      </c>
      <c r="G8" s="24">
        <f>'７　促成トマト部門収支'!F6*G$4/10</f>
        <v>910000</v>
      </c>
      <c r="H8" s="542"/>
      <c r="I8" s="543"/>
      <c r="J8" s="543"/>
      <c r="K8" s="543"/>
      <c r="L8" s="543"/>
      <c r="M8" s="543"/>
      <c r="N8" s="544"/>
    </row>
    <row r="9" spans="2:14" ht="20.100000000000001" customHeight="1">
      <c r="B9" s="568"/>
      <c r="C9" s="574"/>
      <c r="D9" s="19" t="s">
        <v>48</v>
      </c>
      <c r="E9" s="20"/>
      <c r="F9" s="21">
        <f t="shared" si="0"/>
        <v>599620</v>
      </c>
      <c r="G9" s="24">
        <f>'７　促成トマト部門収支'!F7*G$4/10</f>
        <v>599620</v>
      </c>
      <c r="H9" s="542"/>
      <c r="I9" s="543"/>
      <c r="J9" s="543"/>
      <c r="K9" s="543"/>
      <c r="L9" s="543"/>
      <c r="M9" s="543"/>
      <c r="N9" s="544"/>
    </row>
    <row r="10" spans="2:14" ht="20.100000000000001" customHeight="1">
      <c r="B10" s="568"/>
      <c r="C10" s="574"/>
      <c r="D10" s="19" t="s">
        <v>49</v>
      </c>
      <c r="E10" s="20"/>
      <c r="F10" s="21">
        <f t="shared" si="0"/>
        <v>268779</v>
      </c>
      <c r="G10" s="24">
        <f>'７　促成トマト部門収支'!F8*G$4/10</f>
        <v>268779</v>
      </c>
      <c r="H10" s="542"/>
      <c r="I10" s="543"/>
      <c r="J10" s="543"/>
      <c r="K10" s="543"/>
      <c r="L10" s="543"/>
      <c r="M10" s="543"/>
      <c r="N10" s="544"/>
    </row>
    <row r="11" spans="2:14" ht="20.100000000000001" customHeight="1">
      <c r="B11" s="568"/>
      <c r="C11" s="574"/>
      <c r="D11" s="19" t="s">
        <v>74</v>
      </c>
      <c r="E11" s="20"/>
      <c r="F11" s="21">
        <f t="shared" si="0"/>
        <v>3984184.5750000002</v>
      </c>
      <c r="G11" s="24">
        <f>'７　促成トマト部門収支'!F9*G$4/10</f>
        <v>3984184.5750000002</v>
      </c>
      <c r="H11" s="542"/>
      <c r="I11" s="543"/>
      <c r="J11" s="543"/>
      <c r="K11" s="543"/>
      <c r="L11" s="543"/>
      <c r="M11" s="543"/>
      <c r="N11" s="544"/>
    </row>
    <row r="12" spans="2:14" ht="20.100000000000001" customHeight="1">
      <c r="B12" s="568"/>
      <c r="C12" s="574"/>
      <c r="D12" s="19" t="s">
        <v>50</v>
      </c>
      <c r="E12" s="20"/>
      <c r="F12" s="21">
        <f t="shared" si="0"/>
        <v>956375</v>
      </c>
      <c r="G12" s="24">
        <f>'７　促成トマト部門収支'!F10*G$4/10</f>
        <v>956375</v>
      </c>
      <c r="H12" s="542"/>
      <c r="I12" s="543"/>
      <c r="J12" s="543"/>
      <c r="K12" s="543"/>
      <c r="L12" s="543"/>
      <c r="M12" s="543"/>
      <c r="N12" s="544"/>
    </row>
    <row r="13" spans="2:14" ht="20.100000000000001" customHeight="1">
      <c r="B13" s="568"/>
      <c r="C13" s="574"/>
      <c r="D13" s="19" t="s">
        <v>4</v>
      </c>
      <c r="E13" s="20"/>
      <c r="F13" s="21">
        <f t="shared" si="0"/>
        <v>24666.666666666664</v>
      </c>
      <c r="G13" s="24">
        <f>'７　促成トマト部門収支'!F11*G$4/10</f>
        <v>24666.666666666664</v>
      </c>
      <c r="H13" s="542"/>
      <c r="I13" s="543"/>
      <c r="J13" s="543"/>
      <c r="K13" s="543"/>
      <c r="L13" s="543"/>
      <c r="M13" s="543"/>
      <c r="N13" s="544"/>
    </row>
    <row r="14" spans="2:14" ht="20.100000000000001" customHeight="1">
      <c r="B14" s="568"/>
      <c r="C14" s="574"/>
      <c r="D14" s="19" t="s">
        <v>5</v>
      </c>
      <c r="E14" s="20"/>
      <c r="F14" s="24">
        <f t="shared" si="0"/>
        <v>0</v>
      </c>
      <c r="G14" s="24">
        <f>'７　促成トマト部門収支'!F12*G$4/10</f>
        <v>0</v>
      </c>
      <c r="H14" s="542"/>
      <c r="I14" s="543"/>
      <c r="J14" s="543"/>
      <c r="K14" s="543"/>
      <c r="L14" s="543"/>
      <c r="M14" s="543"/>
      <c r="N14" s="544"/>
    </row>
    <row r="15" spans="2:14" ht="20.100000000000001" customHeight="1">
      <c r="B15" s="568"/>
      <c r="C15" s="574"/>
      <c r="D15" s="530" t="s">
        <v>51</v>
      </c>
      <c r="E15" s="281" t="s">
        <v>155</v>
      </c>
      <c r="F15" s="24">
        <f t="shared" si="0"/>
        <v>148200</v>
      </c>
      <c r="G15" s="24">
        <f>'７　促成トマト部門収支'!F13*G$4/10</f>
        <v>148200</v>
      </c>
      <c r="H15" s="542"/>
      <c r="I15" s="543"/>
      <c r="J15" s="543"/>
      <c r="K15" s="543"/>
      <c r="L15" s="543"/>
      <c r="M15" s="543"/>
      <c r="N15" s="544"/>
    </row>
    <row r="16" spans="2:14" ht="20.100000000000001" customHeight="1">
      <c r="B16" s="568"/>
      <c r="C16" s="574"/>
      <c r="D16" s="531"/>
      <c r="E16" s="281" t="s">
        <v>156</v>
      </c>
      <c r="F16" s="24">
        <f t="shared" si="0"/>
        <v>462900</v>
      </c>
      <c r="G16" s="24">
        <f>'７　促成トマト部門収支'!F14*G$4/10</f>
        <v>462900</v>
      </c>
      <c r="H16" s="542"/>
      <c r="I16" s="543"/>
      <c r="J16" s="543"/>
      <c r="K16" s="543"/>
      <c r="L16" s="543"/>
      <c r="M16" s="543"/>
      <c r="N16" s="544"/>
    </row>
    <row r="17" spans="2:14" ht="20.100000000000001" customHeight="1">
      <c r="B17" s="568"/>
      <c r="C17" s="574"/>
      <c r="D17" s="532" t="s">
        <v>75</v>
      </c>
      <c r="E17" s="281" t="s">
        <v>155</v>
      </c>
      <c r="F17" s="24">
        <f t="shared" si="0"/>
        <v>1230000</v>
      </c>
      <c r="G17" s="24">
        <f>'７　促成トマト部門収支'!F15*G$4/10</f>
        <v>1230000</v>
      </c>
      <c r="H17" s="542"/>
      <c r="I17" s="543"/>
      <c r="J17" s="543"/>
      <c r="K17" s="543"/>
      <c r="L17" s="543"/>
      <c r="M17" s="543"/>
      <c r="N17" s="544"/>
    </row>
    <row r="18" spans="2:14" ht="20.100000000000001" customHeight="1">
      <c r="B18" s="568"/>
      <c r="C18" s="574"/>
      <c r="D18" s="533"/>
      <c r="E18" s="281" t="s">
        <v>156</v>
      </c>
      <c r="F18" s="24">
        <f t="shared" si="0"/>
        <v>1421142.8571428568</v>
      </c>
      <c r="G18" s="24">
        <f>'７　促成トマト部門収支'!F16*G$4/10</f>
        <v>1421142.8571428568</v>
      </c>
      <c r="H18" s="542"/>
      <c r="I18" s="543"/>
      <c r="J18" s="543"/>
      <c r="K18" s="543"/>
      <c r="L18" s="543"/>
      <c r="M18" s="543"/>
      <c r="N18" s="544"/>
    </row>
    <row r="19" spans="2:14" ht="20.100000000000001" customHeight="1">
      <c r="B19" s="568"/>
      <c r="C19" s="574"/>
      <c r="D19" s="531"/>
      <c r="E19" s="282" t="s">
        <v>52</v>
      </c>
      <c r="F19" s="24">
        <f t="shared" si="0"/>
        <v>0</v>
      </c>
      <c r="G19" s="24">
        <f>'７　促成トマト部門収支'!F17*G$4/10</f>
        <v>0</v>
      </c>
      <c r="H19" s="542"/>
      <c r="I19" s="543"/>
      <c r="J19" s="543"/>
      <c r="K19" s="543"/>
      <c r="L19" s="543"/>
      <c r="M19" s="543"/>
      <c r="N19" s="544"/>
    </row>
    <row r="20" spans="2:14" ht="20.100000000000001" customHeight="1">
      <c r="B20" s="568"/>
      <c r="C20" s="574"/>
      <c r="D20" s="19" t="s">
        <v>53</v>
      </c>
      <c r="E20" s="20"/>
      <c r="F20" s="21">
        <f t="shared" si="0"/>
        <v>15000</v>
      </c>
      <c r="G20" s="24">
        <f>'７　促成トマト部門収支'!F18*G$4/10</f>
        <v>15000</v>
      </c>
      <c r="H20" s="542"/>
      <c r="I20" s="543"/>
      <c r="J20" s="543"/>
      <c r="K20" s="543"/>
      <c r="L20" s="543"/>
      <c r="M20" s="543"/>
      <c r="N20" s="544"/>
    </row>
    <row r="21" spans="2:14" ht="20.100000000000001" customHeight="1">
      <c r="B21" s="568"/>
      <c r="C21" s="574"/>
      <c r="D21" s="19" t="s">
        <v>133</v>
      </c>
      <c r="E21" s="20"/>
      <c r="F21" s="21">
        <f t="shared" si="0"/>
        <v>101220.88988696487</v>
      </c>
      <c r="G21" s="24">
        <f>'７　促成トマト部門収支'!F19*G$4/10</f>
        <v>101220.88988696487</v>
      </c>
      <c r="H21" s="542"/>
      <c r="I21" s="543"/>
      <c r="J21" s="543"/>
      <c r="K21" s="543"/>
      <c r="L21" s="543"/>
      <c r="M21" s="543"/>
      <c r="N21" s="544"/>
    </row>
    <row r="22" spans="2:14" ht="20.100000000000001" customHeight="1">
      <c r="B22" s="568"/>
      <c r="C22" s="575"/>
      <c r="D22" s="534" t="s">
        <v>162</v>
      </c>
      <c r="E22" s="535"/>
      <c r="F22" s="289">
        <f>SUM(F8:F21)</f>
        <v>10122088.988696488</v>
      </c>
      <c r="G22" s="289">
        <f>SUM(G8:G21)</f>
        <v>10122088.988696488</v>
      </c>
      <c r="H22" s="542"/>
      <c r="I22" s="543"/>
      <c r="J22" s="543"/>
      <c r="K22" s="543"/>
      <c r="L22" s="543"/>
      <c r="M22" s="543"/>
      <c r="N22" s="544"/>
    </row>
    <row r="23" spans="2:14" ht="20.100000000000001" customHeight="1">
      <c r="B23" s="568"/>
      <c r="C23" s="576" t="s">
        <v>159</v>
      </c>
      <c r="D23" s="547" t="s">
        <v>54</v>
      </c>
      <c r="E23" s="27" t="s">
        <v>1</v>
      </c>
      <c r="F23" s="24">
        <f t="shared" ref="F23:F31" si="1">SUM(G23:G23)</f>
        <v>551040</v>
      </c>
      <c r="G23" s="24">
        <f>'７　促成トマト部門収支'!F21*G$4/10</f>
        <v>551040</v>
      </c>
      <c r="H23" s="542"/>
      <c r="I23" s="543"/>
      <c r="J23" s="543"/>
      <c r="K23" s="543"/>
      <c r="L23" s="543"/>
      <c r="M23" s="543"/>
      <c r="N23" s="544"/>
    </row>
    <row r="24" spans="2:14" ht="20.100000000000001" customHeight="1">
      <c r="B24" s="568"/>
      <c r="C24" s="577"/>
      <c r="D24" s="548"/>
      <c r="E24" s="27" t="s">
        <v>2</v>
      </c>
      <c r="F24" s="24">
        <f t="shared" si="1"/>
        <v>551040</v>
      </c>
      <c r="G24" s="24">
        <f>'７　促成トマト部門収支'!F22*G$4/10</f>
        <v>551040</v>
      </c>
      <c r="H24" s="542"/>
      <c r="I24" s="543"/>
      <c r="J24" s="543"/>
      <c r="K24" s="543"/>
      <c r="L24" s="543"/>
      <c r="M24" s="543"/>
      <c r="N24" s="544"/>
    </row>
    <row r="25" spans="2:14" ht="20.100000000000001" customHeight="1">
      <c r="B25" s="568"/>
      <c r="C25" s="577"/>
      <c r="D25" s="549"/>
      <c r="E25" s="27" t="s">
        <v>6</v>
      </c>
      <c r="F25" s="24">
        <f t="shared" si="1"/>
        <v>2386152.02</v>
      </c>
      <c r="G25" s="24">
        <f>'７　促成トマト部門収支'!F23*G$4/10</f>
        <v>2386152.02</v>
      </c>
      <c r="H25" s="542"/>
      <c r="I25" s="543"/>
      <c r="J25" s="543"/>
      <c r="K25" s="543"/>
      <c r="L25" s="543"/>
      <c r="M25" s="543"/>
      <c r="N25" s="544"/>
    </row>
    <row r="26" spans="2:14" ht="20.100000000000001" customHeight="1">
      <c r="B26" s="568"/>
      <c r="C26" s="577"/>
      <c r="D26" s="27" t="s">
        <v>246</v>
      </c>
      <c r="E26" s="28"/>
      <c r="F26" s="24">
        <f t="shared" si="1"/>
        <v>70000</v>
      </c>
      <c r="G26" s="24">
        <f>'７　促成トマト部門収支'!F24*G$4/10</f>
        <v>70000</v>
      </c>
      <c r="H26" s="542"/>
      <c r="I26" s="543"/>
      <c r="J26" s="543"/>
      <c r="K26" s="543"/>
      <c r="L26" s="543"/>
      <c r="M26" s="543"/>
      <c r="N26" s="544"/>
    </row>
    <row r="27" spans="2:14" ht="20.100000000000001" customHeight="1">
      <c r="B27" s="568"/>
      <c r="C27" s="577"/>
      <c r="D27" s="27" t="s">
        <v>76</v>
      </c>
      <c r="E27" s="28"/>
      <c r="F27" s="24">
        <f t="shared" si="1"/>
        <v>0</v>
      </c>
      <c r="G27" s="24">
        <f>'７　促成トマト部門収支'!F25*G$4/10</f>
        <v>0</v>
      </c>
      <c r="H27" s="542"/>
      <c r="I27" s="543"/>
      <c r="J27" s="543"/>
      <c r="K27" s="543"/>
      <c r="L27" s="543"/>
      <c r="M27" s="543"/>
      <c r="N27" s="544"/>
    </row>
    <row r="28" spans="2:14" ht="20.100000000000001" customHeight="1">
      <c r="B28" s="568"/>
      <c r="C28" s="577"/>
      <c r="D28" s="27" t="s">
        <v>99</v>
      </c>
      <c r="E28" s="28"/>
      <c r="F28" s="24">
        <f t="shared" si="1"/>
        <v>340600</v>
      </c>
      <c r="G28" s="24">
        <f>'７　促成トマト部門収支'!F26*G$4/10</f>
        <v>340600</v>
      </c>
      <c r="H28" s="542"/>
      <c r="I28" s="543"/>
      <c r="J28" s="543"/>
      <c r="K28" s="543"/>
      <c r="L28" s="543"/>
      <c r="M28" s="543"/>
      <c r="N28" s="544"/>
    </row>
    <row r="29" spans="2:14" ht="20.100000000000001" customHeight="1">
      <c r="B29" s="568"/>
      <c r="C29" s="577"/>
      <c r="D29" s="27" t="s">
        <v>77</v>
      </c>
      <c r="E29" s="28"/>
      <c r="F29" s="24">
        <f t="shared" si="1"/>
        <v>0</v>
      </c>
      <c r="G29" s="24">
        <f>'７　促成トマト部門収支'!F27*G$4/10</f>
        <v>0</v>
      </c>
      <c r="H29" s="542"/>
      <c r="I29" s="543"/>
      <c r="J29" s="543"/>
      <c r="K29" s="543"/>
      <c r="L29" s="543"/>
      <c r="M29" s="543"/>
      <c r="N29" s="544"/>
    </row>
    <row r="30" spans="2:14" ht="20.100000000000001" customHeight="1">
      <c r="B30" s="568"/>
      <c r="C30" s="577"/>
      <c r="D30" s="27" t="s">
        <v>55</v>
      </c>
      <c r="E30" s="28"/>
      <c r="F30" s="24">
        <f t="shared" si="1"/>
        <v>71980</v>
      </c>
      <c r="G30" s="24">
        <f>'７　促成トマト部門収支'!F28*G$4/10</f>
        <v>71980</v>
      </c>
      <c r="H30" s="542"/>
      <c r="I30" s="543"/>
      <c r="J30" s="543"/>
      <c r="K30" s="543"/>
      <c r="L30" s="543"/>
      <c r="M30" s="543"/>
      <c r="N30" s="544"/>
    </row>
    <row r="31" spans="2:14" ht="20.100000000000001" customHeight="1">
      <c r="B31" s="568"/>
      <c r="C31" s="577"/>
      <c r="D31" s="27" t="s">
        <v>247</v>
      </c>
      <c r="E31" s="28"/>
      <c r="F31" s="24">
        <f t="shared" si="1"/>
        <v>40109.212323232321</v>
      </c>
      <c r="G31" s="24">
        <f>'７　促成トマト部門収支'!F29*G$4/10</f>
        <v>40109.212323232321</v>
      </c>
      <c r="H31" s="542"/>
      <c r="I31" s="543"/>
      <c r="J31" s="543"/>
      <c r="K31" s="543"/>
      <c r="L31" s="543"/>
      <c r="M31" s="543"/>
      <c r="N31" s="544"/>
    </row>
    <row r="32" spans="2:14" ht="20.100000000000001" customHeight="1">
      <c r="B32" s="568"/>
      <c r="C32" s="577"/>
      <c r="D32" s="550" t="s">
        <v>249</v>
      </c>
      <c r="E32" s="551"/>
      <c r="F32" s="287">
        <f>SUM(F23:F31)</f>
        <v>4010921.2323232321</v>
      </c>
      <c r="G32" s="287">
        <f>SUM(G23:G31)</f>
        <v>4010921.2323232321</v>
      </c>
      <c r="H32" s="542"/>
      <c r="I32" s="543"/>
      <c r="J32" s="543"/>
      <c r="K32" s="543"/>
      <c r="L32" s="543"/>
      <c r="M32" s="543"/>
      <c r="N32" s="544"/>
    </row>
    <row r="33" spans="2:14" ht="20.100000000000001" customHeight="1">
      <c r="B33" s="568"/>
      <c r="C33" s="552" t="s">
        <v>250</v>
      </c>
      <c r="D33" s="553"/>
      <c r="E33" s="554"/>
      <c r="F33" s="24">
        <f>SUM(G33:G33)</f>
        <v>1107000</v>
      </c>
      <c r="G33" s="288">
        <f>'５　促成トマト作業時間'!AN49*'４　経営収支'!I33</f>
        <v>1107000</v>
      </c>
      <c r="H33" s="25" t="s">
        <v>252</v>
      </c>
      <c r="I33" s="293">
        <v>900</v>
      </c>
      <c r="J33" s="291" t="s">
        <v>253</v>
      </c>
      <c r="K33" s="291"/>
      <c r="L33" s="291"/>
      <c r="M33" s="291"/>
      <c r="N33" s="292"/>
    </row>
    <row r="34" spans="2:14" ht="20.100000000000001" customHeight="1">
      <c r="B34" s="545" t="s">
        <v>251</v>
      </c>
      <c r="C34" s="546"/>
      <c r="D34" s="546"/>
      <c r="E34" s="546"/>
      <c r="F34" s="290">
        <f>F22+F32+F33</f>
        <v>15240010.221019719</v>
      </c>
      <c r="G34" s="290">
        <f>G22+G32+G33</f>
        <v>15240010.221019719</v>
      </c>
      <c r="H34" s="542"/>
      <c r="I34" s="543"/>
      <c r="J34" s="543"/>
      <c r="K34" s="543"/>
      <c r="L34" s="543"/>
      <c r="M34" s="543"/>
      <c r="N34" s="544"/>
    </row>
    <row r="35" spans="2:14" ht="20.100000000000001" customHeight="1">
      <c r="B35" s="571" t="s">
        <v>254</v>
      </c>
      <c r="C35" s="572"/>
      <c r="D35" s="572"/>
      <c r="E35" s="572"/>
      <c r="F35" s="294">
        <f>F7-F34</f>
        <v>5509137.7789802812</v>
      </c>
      <c r="G35" s="294">
        <f>G7-G34</f>
        <v>5509137.7789802812</v>
      </c>
      <c r="H35" s="542"/>
      <c r="I35" s="543"/>
      <c r="J35" s="543"/>
      <c r="K35" s="543"/>
      <c r="L35" s="543"/>
      <c r="M35" s="543"/>
      <c r="N35" s="544"/>
    </row>
    <row r="36" spans="2:14" ht="20.100000000000001" customHeight="1">
      <c r="B36" s="571" t="s">
        <v>255</v>
      </c>
      <c r="C36" s="572"/>
      <c r="D36" s="572"/>
      <c r="E36" s="572"/>
      <c r="F36" s="296">
        <f>F35/F7</f>
        <v>0.26551151782137183</v>
      </c>
      <c r="G36" s="296">
        <f>G35/G7</f>
        <v>0.26551151782137183</v>
      </c>
      <c r="H36" s="542"/>
      <c r="I36" s="543"/>
      <c r="J36" s="543"/>
      <c r="K36" s="543"/>
      <c r="L36" s="543"/>
      <c r="M36" s="543"/>
      <c r="N36" s="544"/>
    </row>
    <row r="37" spans="2:14" ht="20.100000000000001" customHeight="1">
      <c r="B37" s="571" t="s">
        <v>259</v>
      </c>
      <c r="C37" s="572"/>
      <c r="D37" s="572"/>
      <c r="E37" s="572"/>
      <c r="F37" s="294">
        <f>SUM(G37:G37)</f>
        <v>6230</v>
      </c>
      <c r="G37" s="294">
        <f>I37+L37</f>
        <v>6230</v>
      </c>
      <c r="H37" s="25" t="s">
        <v>256</v>
      </c>
      <c r="I37" s="293">
        <f>'５　促成トマト作業時間'!AN47</f>
        <v>5000</v>
      </c>
      <c r="J37" s="324" t="s">
        <v>257</v>
      </c>
      <c r="K37" s="295" t="s">
        <v>258</v>
      </c>
      <c r="L37" s="293">
        <f>'５　促成トマト作業時間'!AN49</f>
        <v>1230</v>
      </c>
      <c r="M37" s="324" t="s">
        <v>257</v>
      </c>
      <c r="N37" s="325"/>
    </row>
    <row r="38" spans="2:14" ht="20.100000000000001" customHeight="1" thickBot="1">
      <c r="B38" s="569" t="s">
        <v>260</v>
      </c>
      <c r="C38" s="570"/>
      <c r="D38" s="570"/>
      <c r="E38" s="570"/>
      <c r="F38" s="297">
        <f>F35/I37</f>
        <v>1101.8275557960562</v>
      </c>
      <c r="G38" s="297">
        <f>G35/I37</f>
        <v>1101.8275557960562</v>
      </c>
      <c r="H38" s="564"/>
      <c r="I38" s="565"/>
      <c r="J38" s="565"/>
      <c r="K38" s="565"/>
      <c r="L38" s="565"/>
      <c r="M38" s="565"/>
      <c r="N38" s="566"/>
    </row>
    <row r="40" spans="2:14">
      <c r="I40" s="343"/>
    </row>
  </sheetData>
  <mergeCells count="50">
    <mergeCell ref="B35:E35"/>
    <mergeCell ref="B36:E36"/>
    <mergeCell ref="B37:E37"/>
    <mergeCell ref="C8:C22"/>
    <mergeCell ref="C23:C32"/>
    <mergeCell ref="H38:N38"/>
    <mergeCell ref="B8:B33"/>
    <mergeCell ref="B38:E38"/>
    <mergeCell ref="H34:N34"/>
    <mergeCell ref="H35:N35"/>
    <mergeCell ref="H36:N36"/>
    <mergeCell ref="H28:N28"/>
    <mergeCell ref="H29:N29"/>
    <mergeCell ref="H30:N30"/>
    <mergeCell ref="H31:N31"/>
    <mergeCell ref="H32:N32"/>
    <mergeCell ref="H23:N23"/>
    <mergeCell ref="H24:N24"/>
    <mergeCell ref="H25:N25"/>
    <mergeCell ref="H26:N26"/>
    <mergeCell ref="H27:N27"/>
    <mergeCell ref="H3:N4"/>
    <mergeCell ref="H5:N5"/>
    <mergeCell ref="H6:N6"/>
    <mergeCell ref="H7:N7"/>
    <mergeCell ref="H8:N8"/>
    <mergeCell ref="H9:N9"/>
    <mergeCell ref="H10:N10"/>
    <mergeCell ref="H11:N11"/>
    <mergeCell ref="H12:N12"/>
    <mergeCell ref="H13:N13"/>
    <mergeCell ref="H14:N14"/>
    <mergeCell ref="H15:N15"/>
    <mergeCell ref="H16:N16"/>
    <mergeCell ref="H17:N17"/>
    <mergeCell ref="B34:E34"/>
    <mergeCell ref="D23:D25"/>
    <mergeCell ref="D32:E32"/>
    <mergeCell ref="H18:N18"/>
    <mergeCell ref="H19:N19"/>
    <mergeCell ref="H20:N20"/>
    <mergeCell ref="H21:N21"/>
    <mergeCell ref="H22:N22"/>
    <mergeCell ref="C33:E33"/>
    <mergeCell ref="B3:E4"/>
    <mergeCell ref="D7:E7"/>
    <mergeCell ref="D15:D16"/>
    <mergeCell ref="D17:D19"/>
    <mergeCell ref="D22:E22"/>
    <mergeCell ref="B5:C7"/>
  </mergeCells>
  <phoneticPr fontId="4"/>
  <pageMargins left="0.78740157480314965" right="0.78740157480314965" top="0.78740157480314965" bottom="0.78740157480314965" header="0.39370078740157483" footer="0.39370078740157483"/>
  <pageSetup paperSize="9" scale="6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K49"/>
  <sheetViews>
    <sheetView showZeros="0" zoomScale="75" zoomScaleNormal="75" zoomScaleSheetLayoutView="80" workbookViewId="0"/>
  </sheetViews>
  <sheetFormatPr defaultRowHeight="13.5"/>
  <cols>
    <col min="1" max="1" width="1.625" style="30" customWidth="1"/>
    <col min="2" max="3" width="11.625" style="30" customWidth="1"/>
    <col min="4" max="39" width="6.125" style="30" customWidth="1"/>
    <col min="40" max="40" width="7" style="30" customWidth="1"/>
    <col min="41" max="41" width="1.5" style="30" customWidth="1"/>
    <col min="42" max="16384" width="9" style="30"/>
  </cols>
  <sheetData>
    <row r="1" spans="2:63" ht="9.9499999999999993" customHeight="1"/>
    <row r="2" spans="2:63" ht="24.95" customHeight="1">
      <c r="B2" s="2" t="s">
        <v>415</v>
      </c>
      <c r="C2" s="2"/>
      <c r="D2" s="5"/>
      <c r="E2" s="5"/>
      <c r="F2" s="5"/>
      <c r="G2" s="5"/>
      <c r="H2" s="5"/>
      <c r="I2" s="5"/>
      <c r="J2" s="5"/>
      <c r="K2" s="5"/>
      <c r="L2" s="267" t="s">
        <v>202</v>
      </c>
      <c r="M2" s="249" t="s">
        <v>274</v>
      </c>
      <c r="N2" s="70"/>
      <c r="O2" s="267" t="s">
        <v>203</v>
      </c>
      <c r="P2" s="249" t="s">
        <v>275</v>
      </c>
      <c r="Q2" s="5"/>
      <c r="R2" s="5"/>
      <c r="S2" s="5"/>
      <c r="T2" s="5"/>
      <c r="U2" s="5"/>
      <c r="V2" s="5"/>
      <c r="W2" s="32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</row>
    <row r="3" spans="2:63" ht="24.95" customHeight="1" thickBot="1">
      <c r="B3" s="2" t="s">
        <v>206</v>
      </c>
      <c r="C3" s="2"/>
      <c r="D3" s="5"/>
      <c r="E3" s="5"/>
      <c r="F3" s="5"/>
      <c r="G3" s="5"/>
      <c r="H3" s="5"/>
      <c r="I3" s="5"/>
      <c r="J3" s="5"/>
      <c r="K3" s="5"/>
      <c r="L3" s="5"/>
      <c r="M3" s="32"/>
      <c r="N3" s="5"/>
      <c r="O3" s="5"/>
      <c r="P3" s="32"/>
      <c r="Q3" s="5"/>
      <c r="R3" s="5"/>
      <c r="S3" s="5"/>
      <c r="T3" s="5"/>
      <c r="U3" s="5"/>
      <c r="V3" s="5"/>
      <c r="W3" s="32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</row>
    <row r="4" spans="2:63" ht="20.100000000000001" customHeight="1">
      <c r="B4" s="599" t="s">
        <v>100</v>
      </c>
      <c r="C4" s="600"/>
      <c r="D4" s="582">
        <v>1</v>
      </c>
      <c r="E4" s="583"/>
      <c r="F4" s="584"/>
      <c r="G4" s="582">
        <v>2</v>
      </c>
      <c r="H4" s="583"/>
      <c r="I4" s="584"/>
      <c r="J4" s="582">
        <v>3</v>
      </c>
      <c r="K4" s="583"/>
      <c r="L4" s="584"/>
      <c r="M4" s="582">
        <v>4</v>
      </c>
      <c r="N4" s="583"/>
      <c r="O4" s="584"/>
      <c r="P4" s="582">
        <v>5</v>
      </c>
      <c r="Q4" s="583"/>
      <c r="R4" s="584"/>
      <c r="S4" s="582">
        <v>6</v>
      </c>
      <c r="T4" s="583"/>
      <c r="U4" s="584"/>
      <c r="V4" s="582">
        <v>7</v>
      </c>
      <c r="W4" s="583"/>
      <c r="X4" s="584"/>
      <c r="Y4" s="582">
        <v>8</v>
      </c>
      <c r="Z4" s="583"/>
      <c r="AA4" s="584"/>
      <c r="AB4" s="582">
        <v>9</v>
      </c>
      <c r="AC4" s="583"/>
      <c r="AD4" s="584"/>
      <c r="AE4" s="582">
        <v>10</v>
      </c>
      <c r="AF4" s="583"/>
      <c r="AG4" s="584"/>
      <c r="AH4" s="582">
        <v>11</v>
      </c>
      <c r="AI4" s="583"/>
      <c r="AJ4" s="584"/>
      <c r="AK4" s="582">
        <v>12</v>
      </c>
      <c r="AL4" s="583"/>
      <c r="AM4" s="584"/>
      <c r="AN4" s="585" t="s">
        <v>30</v>
      </c>
    </row>
    <row r="5" spans="2:63" ht="20.100000000000001" customHeight="1">
      <c r="B5" s="601"/>
      <c r="C5" s="588"/>
      <c r="D5" s="52" t="s">
        <v>31</v>
      </c>
      <c r="E5" s="53" t="s">
        <v>32</v>
      </c>
      <c r="F5" s="54" t="s">
        <v>33</v>
      </c>
      <c r="G5" s="52" t="s">
        <v>31</v>
      </c>
      <c r="H5" s="54" t="s">
        <v>32</v>
      </c>
      <c r="I5" s="54" t="s">
        <v>33</v>
      </c>
      <c r="J5" s="52" t="s">
        <v>31</v>
      </c>
      <c r="K5" s="54" t="s">
        <v>32</v>
      </c>
      <c r="L5" s="54" t="s">
        <v>33</v>
      </c>
      <c r="M5" s="52" t="s">
        <v>31</v>
      </c>
      <c r="N5" s="54" t="s">
        <v>32</v>
      </c>
      <c r="O5" s="54" t="s">
        <v>33</v>
      </c>
      <c r="P5" s="52" t="s">
        <v>31</v>
      </c>
      <c r="Q5" s="54" t="s">
        <v>32</v>
      </c>
      <c r="R5" s="54" t="s">
        <v>33</v>
      </c>
      <c r="S5" s="52" t="s">
        <v>31</v>
      </c>
      <c r="T5" s="55" t="s">
        <v>32</v>
      </c>
      <c r="U5" s="55" t="s">
        <v>33</v>
      </c>
      <c r="V5" s="52" t="s">
        <v>31</v>
      </c>
      <c r="W5" s="54" t="s">
        <v>32</v>
      </c>
      <c r="X5" s="54" t="s">
        <v>33</v>
      </c>
      <c r="Y5" s="52" t="s">
        <v>31</v>
      </c>
      <c r="Z5" s="54" t="s">
        <v>32</v>
      </c>
      <c r="AA5" s="54" t="s">
        <v>33</v>
      </c>
      <c r="AB5" s="52" t="s">
        <v>31</v>
      </c>
      <c r="AC5" s="54" t="s">
        <v>32</v>
      </c>
      <c r="AD5" s="54" t="s">
        <v>33</v>
      </c>
      <c r="AE5" s="52" t="s">
        <v>31</v>
      </c>
      <c r="AF5" s="54" t="s">
        <v>32</v>
      </c>
      <c r="AG5" s="54" t="s">
        <v>33</v>
      </c>
      <c r="AH5" s="52" t="s">
        <v>31</v>
      </c>
      <c r="AI5" s="54" t="s">
        <v>32</v>
      </c>
      <c r="AJ5" s="54" t="s">
        <v>33</v>
      </c>
      <c r="AK5" s="52" t="s">
        <v>31</v>
      </c>
      <c r="AL5" s="54" t="s">
        <v>32</v>
      </c>
      <c r="AM5" s="54" t="s">
        <v>33</v>
      </c>
      <c r="AN5" s="586"/>
    </row>
    <row r="6" spans="2:63" ht="20.100000000000001" customHeight="1">
      <c r="B6" s="589" t="s">
        <v>101</v>
      </c>
      <c r="C6" s="590"/>
      <c r="D6" s="56"/>
      <c r="E6" s="5"/>
      <c r="F6" s="5"/>
      <c r="G6" s="5"/>
      <c r="H6" s="5"/>
      <c r="I6" s="5"/>
      <c r="J6" s="5"/>
      <c r="K6" s="5"/>
      <c r="L6" s="5"/>
      <c r="M6" s="5"/>
      <c r="N6" s="5"/>
      <c r="O6" s="32"/>
      <c r="P6" s="32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7"/>
    </row>
    <row r="7" spans="2:63" ht="20.100000000000001" customHeight="1">
      <c r="B7" s="594"/>
      <c r="C7" s="595"/>
      <c r="D7" s="339"/>
      <c r="E7" s="340"/>
      <c r="F7" s="340"/>
      <c r="G7" s="340"/>
      <c r="H7" s="340"/>
      <c r="I7" s="340"/>
      <c r="J7" s="340"/>
      <c r="K7" s="340"/>
      <c r="L7" s="340"/>
      <c r="M7" s="341"/>
      <c r="N7" s="340"/>
      <c r="O7" s="340"/>
      <c r="P7" s="340"/>
      <c r="Q7" s="340"/>
      <c r="R7" s="340"/>
      <c r="S7" s="340"/>
      <c r="T7" s="340"/>
      <c r="U7" s="340"/>
      <c r="V7" s="340"/>
      <c r="W7" s="5"/>
      <c r="X7" s="5"/>
      <c r="Y7" s="5"/>
      <c r="Z7" s="5"/>
      <c r="AA7" s="5"/>
      <c r="AB7" s="353" t="s">
        <v>389</v>
      </c>
      <c r="AC7" s="5"/>
      <c r="AD7" s="353"/>
      <c r="AE7" s="353" t="s">
        <v>391</v>
      </c>
      <c r="AF7" s="5"/>
      <c r="AG7" s="5"/>
      <c r="AH7" s="5"/>
      <c r="AI7" s="5"/>
      <c r="AJ7" s="5"/>
      <c r="AK7" s="5"/>
      <c r="AL7" s="5"/>
      <c r="AM7" s="340"/>
      <c r="AN7" s="57"/>
    </row>
    <row r="8" spans="2:63" ht="20.100000000000001" customHeight="1">
      <c r="B8" s="596"/>
      <c r="C8" s="588"/>
      <c r="D8" s="58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60"/>
    </row>
    <row r="9" spans="2:63" s="326" customFormat="1" ht="20.100000000000001" customHeight="1">
      <c r="B9" s="336" t="s">
        <v>298</v>
      </c>
      <c r="C9" s="328"/>
      <c r="D9" s="332"/>
      <c r="E9" s="334"/>
      <c r="F9" s="333"/>
      <c r="G9" s="332"/>
      <c r="H9" s="334"/>
      <c r="I9" s="333"/>
      <c r="J9" s="332"/>
      <c r="K9" s="334"/>
      <c r="L9" s="333"/>
      <c r="M9" s="332"/>
      <c r="N9" s="334"/>
      <c r="O9" s="333"/>
      <c r="P9" s="332"/>
      <c r="Q9" s="334"/>
      <c r="R9" s="333"/>
      <c r="S9" s="332"/>
      <c r="T9" s="334"/>
      <c r="U9" s="333"/>
      <c r="V9" s="332"/>
      <c r="W9" s="334">
        <v>5</v>
      </c>
      <c r="X9" s="333">
        <v>10</v>
      </c>
      <c r="Y9" s="332"/>
      <c r="Z9" s="334">
        <v>6</v>
      </c>
      <c r="AA9" s="333">
        <v>6</v>
      </c>
      <c r="AB9" s="332"/>
      <c r="AC9" s="334"/>
      <c r="AD9" s="333"/>
      <c r="AE9" s="332"/>
      <c r="AF9" s="334"/>
      <c r="AG9" s="333"/>
      <c r="AH9" s="332"/>
      <c r="AI9" s="334"/>
      <c r="AJ9" s="333"/>
      <c r="AK9" s="332"/>
      <c r="AL9" s="334"/>
      <c r="AM9" s="333"/>
      <c r="AN9" s="63">
        <f>SUM(D9:AM9)</f>
        <v>27</v>
      </c>
    </row>
    <row r="10" spans="2:63" s="326" customFormat="1" ht="20.100000000000001" customHeight="1">
      <c r="B10" s="337" t="s">
        <v>299</v>
      </c>
      <c r="C10" s="327"/>
      <c r="D10" s="332"/>
      <c r="E10" s="335"/>
      <c r="F10" s="333"/>
      <c r="G10" s="332"/>
      <c r="H10" s="335"/>
      <c r="I10" s="333"/>
      <c r="J10" s="332"/>
      <c r="K10" s="335"/>
      <c r="L10" s="333"/>
      <c r="M10" s="332"/>
      <c r="N10" s="335"/>
      <c r="O10" s="333"/>
      <c r="P10" s="332"/>
      <c r="Q10" s="335"/>
      <c r="R10" s="333"/>
      <c r="S10" s="332"/>
      <c r="T10" s="335"/>
      <c r="U10" s="333"/>
      <c r="V10" s="332"/>
      <c r="W10" s="335">
        <v>10</v>
      </c>
      <c r="X10" s="333"/>
      <c r="Y10" s="332"/>
      <c r="Z10" s="335"/>
      <c r="AA10" s="333"/>
      <c r="AB10" s="332"/>
      <c r="AC10" s="335"/>
      <c r="AD10" s="333"/>
      <c r="AE10" s="332"/>
      <c r="AF10" s="335"/>
      <c r="AG10" s="333"/>
      <c r="AH10" s="332"/>
      <c r="AI10" s="335"/>
      <c r="AJ10" s="333"/>
      <c r="AK10" s="332"/>
      <c r="AL10" s="335"/>
      <c r="AM10" s="333"/>
      <c r="AN10" s="63">
        <f t="shared" ref="AN10:AN32" si="0">SUM(D10:AM10)</f>
        <v>10</v>
      </c>
    </row>
    <row r="11" spans="2:63" s="326" customFormat="1" ht="20.100000000000001" customHeight="1">
      <c r="B11" s="337" t="s">
        <v>300</v>
      </c>
      <c r="C11" s="327"/>
      <c r="D11" s="332"/>
      <c r="E11" s="335"/>
      <c r="F11" s="333"/>
      <c r="G11" s="332"/>
      <c r="H11" s="335"/>
      <c r="I11" s="333"/>
      <c r="J11" s="332"/>
      <c r="K11" s="335"/>
      <c r="L11" s="333"/>
      <c r="M11" s="332"/>
      <c r="N11" s="335"/>
      <c r="O11" s="333"/>
      <c r="P11" s="332"/>
      <c r="Q11" s="335"/>
      <c r="R11" s="333"/>
      <c r="S11" s="332"/>
      <c r="T11" s="335"/>
      <c r="U11" s="333"/>
      <c r="V11" s="332"/>
      <c r="W11" s="335"/>
      <c r="X11" s="333"/>
      <c r="Y11" s="332"/>
      <c r="Z11" s="335"/>
      <c r="AA11" s="333"/>
      <c r="AB11" s="332">
        <v>10</v>
      </c>
      <c r="AC11" s="335"/>
      <c r="AD11" s="333"/>
      <c r="AE11" s="332"/>
      <c r="AF11" s="335"/>
      <c r="AG11" s="333"/>
      <c r="AH11" s="332"/>
      <c r="AI11" s="335"/>
      <c r="AJ11" s="333"/>
      <c r="AK11" s="332"/>
      <c r="AL11" s="335"/>
      <c r="AM11" s="333"/>
      <c r="AN11" s="63">
        <f t="shared" si="0"/>
        <v>10</v>
      </c>
    </row>
    <row r="12" spans="2:63" s="326" customFormat="1" ht="20.100000000000001" customHeight="1">
      <c r="B12" s="337" t="s">
        <v>301</v>
      </c>
      <c r="C12" s="327"/>
      <c r="D12" s="332"/>
      <c r="E12" s="335"/>
      <c r="F12" s="333"/>
      <c r="G12" s="332"/>
      <c r="H12" s="335"/>
      <c r="I12" s="333"/>
      <c r="J12" s="332"/>
      <c r="K12" s="335"/>
      <c r="L12" s="333"/>
      <c r="M12" s="332"/>
      <c r="N12" s="335"/>
      <c r="O12" s="333"/>
      <c r="P12" s="332"/>
      <c r="Q12" s="335"/>
      <c r="R12" s="333"/>
      <c r="S12" s="332"/>
      <c r="T12" s="335"/>
      <c r="U12" s="333"/>
      <c r="V12" s="332"/>
      <c r="W12" s="335"/>
      <c r="X12" s="333"/>
      <c r="Y12" s="332"/>
      <c r="Z12" s="335"/>
      <c r="AA12" s="333"/>
      <c r="AB12" s="332">
        <v>10</v>
      </c>
      <c r="AC12" s="335">
        <v>10</v>
      </c>
      <c r="AD12" s="333">
        <v>10</v>
      </c>
      <c r="AE12" s="332"/>
      <c r="AF12" s="335"/>
      <c r="AG12" s="333"/>
      <c r="AH12" s="332"/>
      <c r="AI12" s="335"/>
      <c r="AJ12" s="333"/>
      <c r="AK12" s="332"/>
      <c r="AL12" s="335"/>
      <c r="AM12" s="333"/>
      <c r="AN12" s="63">
        <f t="shared" si="0"/>
        <v>30</v>
      </c>
    </row>
    <row r="13" spans="2:63" s="326" customFormat="1" ht="20.100000000000001" customHeight="1">
      <c r="B13" s="337" t="s">
        <v>395</v>
      </c>
      <c r="C13" s="327"/>
      <c r="D13" s="332"/>
      <c r="E13" s="335"/>
      <c r="F13" s="333"/>
      <c r="G13" s="332"/>
      <c r="H13" s="335"/>
      <c r="I13" s="333"/>
      <c r="J13" s="332"/>
      <c r="K13" s="335"/>
      <c r="L13" s="333"/>
      <c r="M13" s="332"/>
      <c r="N13" s="335"/>
      <c r="O13" s="333"/>
      <c r="P13" s="332"/>
      <c r="Q13" s="335"/>
      <c r="R13" s="333"/>
      <c r="S13" s="332"/>
      <c r="T13" s="335"/>
      <c r="U13" s="333"/>
      <c r="V13" s="332"/>
      <c r="W13" s="335"/>
      <c r="X13" s="333"/>
      <c r="Y13" s="332"/>
      <c r="Z13" s="335"/>
      <c r="AA13" s="333"/>
      <c r="AB13" s="332"/>
      <c r="AC13" s="335">
        <v>6</v>
      </c>
      <c r="AD13" s="333">
        <v>8</v>
      </c>
      <c r="AE13" s="332"/>
      <c r="AF13" s="335"/>
      <c r="AG13" s="333"/>
      <c r="AH13" s="332"/>
      <c r="AI13" s="335"/>
      <c r="AJ13" s="333"/>
      <c r="AK13" s="332"/>
      <c r="AL13" s="335"/>
      <c r="AM13" s="333"/>
      <c r="AN13" s="63">
        <f t="shared" si="0"/>
        <v>14</v>
      </c>
    </row>
    <row r="14" spans="2:63" s="326" customFormat="1" ht="20.100000000000001" customHeight="1">
      <c r="B14" s="337" t="s">
        <v>396</v>
      </c>
      <c r="C14" s="327"/>
      <c r="D14" s="332"/>
      <c r="E14" s="335"/>
      <c r="F14" s="333"/>
      <c r="G14" s="332"/>
      <c r="H14" s="335"/>
      <c r="I14" s="333"/>
      <c r="J14" s="332"/>
      <c r="K14" s="335"/>
      <c r="L14" s="333"/>
      <c r="M14" s="332"/>
      <c r="N14" s="335"/>
      <c r="O14" s="333"/>
      <c r="P14" s="332"/>
      <c r="Q14" s="335"/>
      <c r="R14" s="333"/>
      <c r="S14" s="332"/>
      <c r="T14" s="335"/>
      <c r="U14" s="333"/>
      <c r="V14" s="332"/>
      <c r="W14" s="335"/>
      <c r="X14" s="333"/>
      <c r="Y14" s="332"/>
      <c r="Z14" s="335"/>
      <c r="AA14" s="333"/>
      <c r="AB14" s="332"/>
      <c r="AC14" s="335"/>
      <c r="AD14" s="333">
        <v>8</v>
      </c>
      <c r="AE14" s="332"/>
      <c r="AF14" s="335"/>
      <c r="AG14" s="333"/>
      <c r="AH14" s="332"/>
      <c r="AI14" s="335"/>
      <c r="AJ14" s="333"/>
      <c r="AK14" s="332"/>
      <c r="AL14" s="335"/>
      <c r="AM14" s="333"/>
      <c r="AN14" s="63">
        <f t="shared" si="0"/>
        <v>8</v>
      </c>
    </row>
    <row r="15" spans="2:63" s="326" customFormat="1" ht="20.100000000000001" customHeight="1">
      <c r="B15" s="337" t="s">
        <v>302</v>
      </c>
      <c r="C15" s="327"/>
      <c r="D15" s="332"/>
      <c r="E15" s="335"/>
      <c r="F15" s="333"/>
      <c r="G15" s="332"/>
      <c r="H15" s="335"/>
      <c r="I15" s="333"/>
      <c r="J15" s="332"/>
      <c r="K15" s="335"/>
      <c r="L15" s="333"/>
      <c r="M15" s="332"/>
      <c r="N15" s="335"/>
      <c r="O15" s="333"/>
      <c r="P15" s="332"/>
      <c r="Q15" s="335"/>
      <c r="R15" s="333"/>
      <c r="S15" s="332"/>
      <c r="T15" s="335"/>
      <c r="U15" s="333"/>
      <c r="V15" s="332"/>
      <c r="W15" s="335"/>
      <c r="X15" s="333"/>
      <c r="Y15" s="332"/>
      <c r="Z15" s="335"/>
      <c r="AA15" s="333"/>
      <c r="AB15" s="332"/>
      <c r="AC15" s="335"/>
      <c r="AD15" s="333"/>
      <c r="AE15" s="332">
        <v>25</v>
      </c>
      <c r="AF15" s="335"/>
      <c r="AG15" s="333"/>
      <c r="AH15" s="332"/>
      <c r="AI15" s="335"/>
      <c r="AJ15" s="333"/>
      <c r="AK15" s="332"/>
      <c r="AL15" s="335"/>
      <c r="AM15" s="333"/>
      <c r="AN15" s="63">
        <f t="shared" si="0"/>
        <v>25</v>
      </c>
    </row>
    <row r="16" spans="2:63" s="326" customFormat="1" ht="20.100000000000001" customHeight="1">
      <c r="B16" s="337" t="s">
        <v>303</v>
      </c>
      <c r="C16" s="327"/>
      <c r="D16" s="332">
        <v>16</v>
      </c>
      <c r="E16" s="335">
        <v>1</v>
      </c>
      <c r="F16" s="333">
        <v>1</v>
      </c>
      <c r="G16" s="332">
        <v>16</v>
      </c>
      <c r="H16" s="335">
        <v>2</v>
      </c>
      <c r="I16" s="333">
        <v>1</v>
      </c>
      <c r="J16" s="332">
        <v>1</v>
      </c>
      <c r="K16" s="335">
        <v>1</v>
      </c>
      <c r="L16" s="333"/>
      <c r="M16" s="332">
        <v>16</v>
      </c>
      <c r="N16" s="335">
        <v>1</v>
      </c>
      <c r="O16" s="333"/>
      <c r="P16" s="332"/>
      <c r="Q16" s="335"/>
      <c r="R16" s="333"/>
      <c r="S16" s="332"/>
      <c r="T16" s="335"/>
      <c r="U16" s="333"/>
      <c r="V16" s="332"/>
      <c r="W16" s="335"/>
      <c r="X16" s="333"/>
      <c r="Y16" s="332"/>
      <c r="Z16" s="335"/>
      <c r="AA16" s="333"/>
      <c r="AB16" s="332"/>
      <c r="AC16" s="335"/>
      <c r="AD16" s="333"/>
      <c r="AE16" s="332"/>
      <c r="AF16" s="335"/>
      <c r="AG16" s="333"/>
      <c r="AH16" s="332">
        <v>16</v>
      </c>
      <c r="AI16" s="335">
        <v>1</v>
      </c>
      <c r="AJ16" s="333">
        <v>1</v>
      </c>
      <c r="AK16" s="332">
        <v>16</v>
      </c>
      <c r="AL16" s="335">
        <v>1</v>
      </c>
      <c r="AM16" s="333">
        <v>1</v>
      </c>
      <c r="AN16" s="63">
        <f t="shared" si="0"/>
        <v>92</v>
      </c>
    </row>
    <row r="17" spans="2:40" s="326" customFormat="1" ht="20.100000000000001" customHeight="1">
      <c r="B17" s="337" t="s">
        <v>304</v>
      </c>
      <c r="C17" s="327"/>
      <c r="D17" s="332">
        <v>6</v>
      </c>
      <c r="E17" s="335">
        <v>6</v>
      </c>
      <c r="F17" s="333">
        <v>6</v>
      </c>
      <c r="G17" s="332">
        <v>6</v>
      </c>
      <c r="H17" s="335">
        <v>6</v>
      </c>
      <c r="I17" s="333">
        <v>6</v>
      </c>
      <c r="J17" s="332">
        <v>6</v>
      </c>
      <c r="K17" s="335">
        <v>6</v>
      </c>
      <c r="L17" s="333">
        <v>6</v>
      </c>
      <c r="M17" s="332">
        <v>6</v>
      </c>
      <c r="N17" s="335">
        <v>6</v>
      </c>
      <c r="O17" s="333">
        <v>6</v>
      </c>
      <c r="P17" s="332">
        <v>6</v>
      </c>
      <c r="Q17" s="335"/>
      <c r="R17" s="333"/>
      <c r="S17" s="332"/>
      <c r="T17" s="335"/>
      <c r="U17" s="333"/>
      <c r="V17" s="332"/>
      <c r="W17" s="335"/>
      <c r="X17" s="333"/>
      <c r="Y17" s="332"/>
      <c r="Z17" s="335"/>
      <c r="AA17" s="333"/>
      <c r="AB17" s="332"/>
      <c r="AC17" s="335"/>
      <c r="AD17" s="333"/>
      <c r="AE17" s="332"/>
      <c r="AF17" s="335">
        <v>6</v>
      </c>
      <c r="AG17" s="333">
        <v>6</v>
      </c>
      <c r="AH17" s="332">
        <v>6</v>
      </c>
      <c r="AI17" s="335">
        <v>6</v>
      </c>
      <c r="AJ17" s="333">
        <v>6</v>
      </c>
      <c r="AK17" s="332">
        <v>6</v>
      </c>
      <c r="AL17" s="335">
        <v>6</v>
      </c>
      <c r="AM17" s="333">
        <v>6</v>
      </c>
      <c r="AN17" s="63">
        <f t="shared" si="0"/>
        <v>126</v>
      </c>
    </row>
    <row r="18" spans="2:40" s="326" customFormat="1" ht="20.100000000000001" customHeight="1">
      <c r="B18" s="337" t="s">
        <v>392</v>
      </c>
      <c r="C18" s="327"/>
      <c r="D18" s="332">
        <v>4</v>
      </c>
      <c r="E18" s="335">
        <v>4</v>
      </c>
      <c r="F18" s="333">
        <v>4</v>
      </c>
      <c r="G18" s="332">
        <v>4</v>
      </c>
      <c r="H18" s="335">
        <v>4</v>
      </c>
      <c r="I18" s="333">
        <v>4</v>
      </c>
      <c r="J18" s="332">
        <v>4</v>
      </c>
      <c r="K18" s="335">
        <v>4</v>
      </c>
      <c r="L18" s="333">
        <v>4</v>
      </c>
      <c r="M18" s="332">
        <v>4</v>
      </c>
      <c r="N18" s="335">
        <v>4</v>
      </c>
      <c r="O18" s="333">
        <v>4</v>
      </c>
      <c r="P18" s="332">
        <v>4</v>
      </c>
      <c r="Q18" s="335">
        <v>2</v>
      </c>
      <c r="R18" s="333">
        <v>2</v>
      </c>
      <c r="S18" s="332">
        <v>2</v>
      </c>
      <c r="T18" s="335">
        <v>1</v>
      </c>
      <c r="U18" s="333">
        <v>1</v>
      </c>
      <c r="V18" s="332"/>
      <c r="W18" s="335"/>
      <c r="X18" s="333"/>
      <c r="Y18" s="332"/>
      <c r="Z18" s="335"/>
      <c r="AA18" s="333"/>
      <c r="AB18" s="332"/>
      <c r="AC18" s="335"/>
      <c r="AD18" s="333"/>
      <c r="AE18" s="332"/>
      <c r="AF18" s="335">
        <v>4</v>
      </c>
      <c r="AG18" s="333">
        <v>4</v>
      </c>
      <c r="AH18" s="332">
        <v>4</v>
      </c>
      <c r="AI18" s="335">
        <v>16</v>
      </c>
      <c r="AJ18" s="333">
        <v>4</v>
      </c>
      <c r="AK18" s="332">
        <v>4</v>
      </c>
      <c r="AL18" s="335">
        <v>4</v>
      </c>
      <c r="AM18" s="333">
        <v>4</v>
      </c>
      <c r="AN18" s="63">
        <f>SUM(D18:AM18)</f>
        <v>104</v>
      </c>
    </row>
    <row r="19" spans="2:40" s="326" customFormat="1" ht="20.100000000000001" customHeight="1">
      <c r="B19" s="337" t="s">
        <v>305</v>
      </c>
      <c r="C19" s="327"/>
      <c r="D19" s="332">
        <v>3</v>
      </c>
      <c r="E19" s="335">
        <v>3</v>
      </c>
      <c r="F19" s="333">
        <v>3</v>
      </c>
      <c r="G19" s="332">
        <v>3</v>
      </c>
      <c r="H19" s="335">
        <v>5</v>
      </c>
      <c r="I19" s="333">
        <v>5</v>
      </c>
      <c r="J19" s="332">
        <v>5</v>
      </c>
      <c r="K19" s="335">
        <v>5</v>
      </c>
      <c r="L19" s="333">
        <v>3</v>
      </c>
      <c r="M19" s="332">
        <v>3</v>
      </c>
      <c r="N19" s="335">
        <v>3</v>
      </c>
      <c r="O19" s="333">
        <v>3</v>
      </c>
      <c r="P19" s="332">
        <v>3</v>
      </c>
      <c r="Q19" s="335">
        <v>3</v>
      </c>
      <c r="R19" s="333">
        <v>3</v>
      </c>
      <c r="S19" s="332">
        <v>3</v>
      </c>
      <c r="T19" s="335"/>
      <c r="U19" s="333"/>
      <c r="V19" s="332"/>
      <c r="W19" s="335"/>
      <c r="X19" s="333"/>
      <c r="Y19" s="332"/>
      <c r="Z19" s="335"/>
      <c r="AA19" s="333"/>
      <c r="AB19" s="332"/>
      <c r="AC19" s="335"/>
      <c r="AD19" s="333"/>
      <c r="AE19" s="332"/>
      <c r="AF19" s="335">
        <v>8</v>
      </c>
      <c r="AG19" s="333">
        <v>3</v>
      </c>
      <c r="AH19" s="332">
        <v>3</v>
      </c>
      <c r="AI19" s="335">
        <v>3</v>
      </c>
      <c r="AJ19" s="333">
        <v>3</v>
      </c>
      <c r="AK19" s="332">
        <v>3</v>
      </c>
      <c r="AL19" s="335">
        <v>3</v>
      </c>
      <c r="AM19" s="333">
        <v>3</v>
      </c>
      <c r="AN19" s="63">
        <f t="shared" si="0"/>
        <v>85</v>
      </c>
    </row>
    <row r="20" spans="2:40" s="326" customFormat="1" ht="20.100000000000001" customHeight="1">
      <c r="B20" s="337" t="s">
        <v>306</v>
      </c>
      <c r="C20" s="327"/>
      <c r="D20" s="332">
        <v>6</v>
      </c>
      <c r="E20" s="335">
        <v>6</v>
      </c>
      <c r="F20" s="333">
        <v>6</v>
      </c>
      <c r="G20" s="332">
        <v>6</v>
      </c>
      <c r="H20" s="335">
        <v>6</v>
      </c>
      <c r="I20" s="333">
        <v>6</v>
      </c>
      <c r="J20" s="332">
        <v>6</v>
      </c>
      <c r="K20" s="335">
        <v>8</v>
      </c>
      <c r="L20" s="333">
        <v>8</v>
      </c>
      <c r="M20" s="332">
        <v>8</v>
      </c>
      <c r="N20" s="335">
        <v>8</v>
      </c>
      <c r="O20" s="333">
        <v>8</v>
      </c>
      <c r="P20" s="332">
        <v>8</v>
      </c>
      <c r="Q20" s="335">
        <v>8</v>
      </c>
      <c r="R20" s="333">
        <v>8</v>
      </c>
      <c r="S20" s="332">
        <v>6</v>
      </c>
      <c r="T20" s="335"/>
      <c r="U20" s="333"/>
      <c r="V20" s="332"/>
      <c r="W20" s="335"/>
      <c r="X20" s="333"/>
      <c r="Y20" s="332"/>
      <c r="Z20" s="335"/>
      <c r="AA20" s="333"/>
      <c r="AB20" s="332"/>
      <c r="AC20" s="335"/>
      <c r="AD20" s="333"/>
      <c r="AE20" s="332"/>
      <c r="AF20" s="335"/>
      <c r="AG20" s="333"/>
      <c r="AH20" s="332">
        <v>6</v>
      </c>
      <c r="AI20" s="335">
        <v>6</v>
      </c>
      <c r="AJ20" s="333">
        <v>6</v>
      </c>
      <c r="AK20" s="332">
        <v>6</v>
      </c>
      <c r="AL20" s="335">
        <v>6</v>
      </c>
      <c r="AM20" s="333">
        <v>6</v>
      </c>
      <c r="AN20" s="63">
        <f t="shared" si="0"/>
        <v>148</v>
      </c>
    </row>
    <row r="21" spans="2:40" s="326" customFormat="1" ht="20.100000000000001" customHeight="1">
      <c r="B21" s="337" t="s">
        <v>307</v>
      </c>
      <c r="C21" s="327"/>
      <c r="D21" s="332"/>
      <c r="E21" s="335">
        <v>4</v>
      </c>
      <c r="F21" s="333"/>
      <c r="G21" s="332">
        <v>4</v>
      </c>
      <c r="H21" s="335"/>
      <c r="I21" s="333">
        <v>4</v>
      </c>
      <c r="J21" s="332"/>
      <c r="K21" s="335">
        <v>4</v>
      </c>
      <c r="L21" s="333"/>
      <c r="M21" s="332">
        <v>4</v>
      </c>
      <c r="N21" s="335"/>
      <c r="O21" s="333">
        <v>4</v>
      </c>
      <c r="P21" s="332"/>
      <c r="Q21" s="335">
        <v>4</v>
      </c>
      <c r="R21" s="333"/>
      <c r="S21" s="332">
        <v>4</v>
      </c>
      <c r="T21" s="335"/>
      <c r="U21" s="333"/>
      <c r="V21" s="332"/>
      <c r="W21" s="335"/>
      <c r="X21" s="333"/>
      <c r="Y21" s="332"/>
      <c r="Z21" s="335"/>
      <c r="AA21" s="333"/>
      <c r="AB21" s="332"/>
      <c r="AC21" s="335"/>
      <c r="AD21" s="333"/>
      <c r="AE21" s="332"/>
      <c r="AF21" s="335"/>
      <c r="AG21" s="333"/>
      <c r="AH21" s="332"/>
      <c r="AI21" s="335"/>
      <c r="AJ21" s="333"/>
      <c r="AK21" s="332"/>
      <c r="AL21" s="335"/>
      <c r="AM21" s="333">
        <v>4</v>
      </c>
      <c r="AN21" s="63">
        <f t="shared" si="0"/>
        <v>36</v>
      </c>
    </row>
    <row r="22" spans="2:40" s="326" customFormat="1" ht="20.100000000000001" customHeight="1">
      <c r="B22" s="337" t="s">
        <v>308</v>
      </c>
      <c r="C22" s="327"/>
      <c r="D22" s="332">
        <v>2</v>
      </c>
      <c r="E22" s="335"/>
      <c r="F22" s="333">
        <v>2</v>
      </c>
      <c r="G22" s="332"/>
      <c r="H22" s="335">
        <v>2</v>
      </c>
      <c r="I22" s="333"/>
      <c r="J22" s="332">
        <v>2</v>
      </c>
      <c r="K22" s="335"/>
      <c r="L22" s="333">
        <v>2</v>
      </c>
      <c r="M22" s="332"/>
      <c r="N22" s="335">
        <v>2</v>
      </c>
      <c r="O22" s="333"/>
      <c r="P22" s="332">
        <v>2</v>
      </c>
      <c r="Q22" s="335"/>
      <c r="R22" s="333">
        <v>2</v>
      </c>
      <c r="S22" s="332"/>
      <c r="T22" s="335">
        <v>2</v>
      </c>
      <c r="U22" s="333"/>
      <c r="V22" s="332"/>
      <c r="W22" s="335"/>
      <c r="X22" s="333"/>
      <c r="Y22" s="332"/>
      <c r="Z22" s="335"/>
      <c r="AA22" s="333"/>
      <c r="AB22" s="332"/>
      <c r="AC22" s="335">
        <v>1</v>
      </c>
      <c r="AD22" s="333"/>
      <c r="AE22" s="332"/>
      <c r="AF22" s="335">
        <v>2</v>
      </c>
      <c r="AG22" s="333"/>
      <c r="AH22" s="332">
        <v>2</v>
      </c>
      <c r="AI22" s="335"/>
      <c r="AJ22" s="333">
        <v>2</v>
      </c>
      <c r="AK22" s="332"/>
      <c r="AL22" s="335">
        <v>2</v>
      </c>
      <c r="AM22" s="333"/>
      <c r="AN22" s="63">
        <f t="shared" si="0"/>
        <v>27</v>
      </c>
    </row>
    <row r="23" spans="2:40" s="326" customFormat="1" ht="20.100000000000001" customHeight="1">
      <c r="B23" s="337" t="s">
        <v>309</v>
      </c>
      <c r="C23" s="327"/>
      <c r="D23" s="332">
        <v>1</v>
      </c>
      <c r="E23" s="335">
        <v>1</v>
      </c>
      <c r="F23" s="333">
        <v>1</v>
      </c>
      <c r="G23" s="332">
        <v>1</v>
      </c>
      <c r="H23" s="335">
        <v>1</v>
      </c>
      <c r="I23" s="333">
        <v>1</v>
      </c>
      <c r="J23" s="332">
        <v>1</v>
      </c>
      <c r="K23" s="335">
        <v>1</v>
      </c>
      <c r="L23" s="333">
        <v>1</v>
      </c>
      <c r="M23" s="332">
        <v>1</v>
      </c>
      <c r="N23" s="335">
        <v>1</v>
      </c>
      <c r="O23" s="333">
        <v>1</v>
      </c>
      <c r="P23" s="332">
        <v>1</v>
      </c>
      <c r="Q23" s="335">
        <v>1</v>
      </c>
      <c r="R23" s="333">
        <v>1</v>
      </c>
      <c r="S23" s="332">
        <v>1</v>
      </c>
      <c r="T23" s="335">
        <v>1</v>
      </c>
      <c r="U23" s="333"/>
      <c r="V23" s="332"/>
      <c r="W23" s="335"/>
      <c r="X23" s="333"/>
      <c r="Y23" s="332"/>
      <c r="Z23" s="335"/>
      <c r="AA23" s="333"/>
      <c r="AB23" s="332"/>
      <c r="AC23" s="335">
        <v>3</v>
      </c>
      <c r="AD23" s="333">
        <v>5</v>
      </c>
      <c r="AE23" s="332">
        <v>2</v>
      </c>
      <c r="AF23" s="335">
        <v>2</v>
      </c>
      <c r="AG23" s="333">
        <v>2</v>
      </c>
      <c r="AH23" s="332">
        <v>1</v>
      </c>
      <c r="AI23" s="335">
        <v>1</v>
      </c>
      <c r="AJ23" s="333">
        <v>1</v>
      </c>
      <c r="AK23" s="332">
        <v>1</v>
      </c>
      <c r="AL23" s="335">
        <v>1</v>
      </c>
      <c r="AM23" s="333">
        <v>1</v>
      </c>
      <c r="AN23" s="63">
        <f t="shared" si="0"/>
        <v>37</v>
      </c>
    </row>
    <row r="24" spans="2:40" s="326" customFormat="1" ht="20.100000000000001" customHeight="1">
      <c r="B24" s="337" t="s">
        <v>310</v>
      </c>
      <c r="C24" s="327"/>
      <c r="D24" s="332"/>
      <c r="E24" s="335"/>
      <c r="F24" s="333"/>
      <c r="G24" s="332"/>
      <c r="H24" s="335"/>
      <c r="I24" s="333"/>
      <c r="J24" s="332"/>
      <c r="K24" s="335"/>
      <c r="L24" s="333"/>
      <c r="M24" s="332"/>
      <c r="N24" s="335"/>
      <c r="O24" s="333"/>
      <c r="P24" s="332"/>
      <c r="Q24" s="335"/>
      <c r="R24" s="333"/>
      <c r="S24" s="332"/>
      <c r="T24" s="335"/>
      <c r="U24" s="333"/>
      <c r="V24" s="332"/>
      <c r="W24" s="335">
        <v>3</v>
      </c>
      <c r="X24" s="333"/>
      <c r="Y24" s="332"/>
      <c r="Z24" s="335"/>
      <c r="AA24" s="333"/>
      <c r="AB24" s="332"/>
      <c r="AC24" s="335"/>
      <c r="AD24" s="333"/>
      <c r="AE24" s="332"/>
      <c r="AF24" s="335"/>
      <c r="AG24" s="333"/>
      <c r="AH24" s="332">
        <v>2</v>
      </c>
      <c r="AI24" s="335"/>
      <c r="AJ24" s="333"/>
      <c r="AK24" s="332"/>
      <c r="AL24" s="335"/>
      <c r="AM24" s="333"/>
      <c r="AN24" s="63">
        <f t="shared" si="0"/>
        <v>5</v>
      </c>
    </row>
    <row r="25" spans="2:40" s="326" customFormat="1" ht="20.100000000000001" customHeight="1">
      <c r="B25" s="337" t="s">
        <v>311</v>
      </c>
      <c r="C25" s="327"/>
      <c r="D25" s="332">
        <v>1</v>
      </c>
      <c r="E25" s="335">
        <v>1</v>
      </c>
      <c r="F25" s="333">
        <v>1</v>
      </c>
      <c r="G25" s="332">
        <v>1</v>
      </c>
      <c r="H25" s="335">
        <v>1</v>
      </c>
      <c r="I25" s="333">
        <v>1</v>
      </c>
      <c r="J25" s="332">
        <v>2</v>
      </c>
      <c r="K25" s="335">
        <v>2</v>
      </c>
      <c r="L25" s="333">
        <v>2</v>
      </c>
      <c r="M25" s="332">
        <v>2</v>
      </c>
      <c r="N25" s="335">
        <v>2</v>
      </c>
      <c r="O25" s="333">
        <v>2</v>
      </c>
      <c r="P25" s="332">
        <v>2</v>
      </c>
      <c r="Q25" s="335"/>
      <c r="R25" s="333"/>
      <c r="S25" s="332"/>
      <c r="T25" s="335"/>
      <c r="U25" s="333"/>
      <c r="V25" s="332"/>
      <c r="W25" s="335"/>
      <c r="X25" s="333"/>
      <c r="Y25" s="332"/>
      <c r="Z25" s="335"/>
      <c r="AA25" s="333"/>
      <c r="AB25" s="332"/>
      <c r="AC25" s="335"/>
      <c r="AD25" s="333"/>
      <c r="AE25" s="332"/>
      <c r="AF25" s="335"/>
      <c r="AG25" s="333"/>
      <c r="AH25" s="332">
        <v>2</v>
      </c>
      <c r="AI25" s="335">
        <v>2</v>
      </c>
      <c r="AJ25" s="333">
        <v>2</v>
      </c>
      <c r="AK25" s="332">
        <v>1</v>
      </c>
      <c r="AL25" s="335">
        <v>1</v>
      </c>
      <c r="AM25" s="333">
        <v>1</v>
      </c>
      <c r="AN25" s="63">
        <f t="shared" si="0"/>
        <v>29</v>
      </c>
    </row>
    <row r="26" spans="2:40" s="326" customFormat="1" ht="20.100000000000001" customHeight="1">
      <c r="B26" s="337" t="s">
        <v>312</v>
      </c>
      <c r="C26" s="327"/>
      <c r="D26" s="332">
        <v>5</v>
      </c>
      <c r="E26" s="335">
        <v>10</v>
      </c>
      <c r="F26" s="333">
        <v>10</v>
      </c>
      <c r="G26" s="332">
        <v>15</v>
      </c>
      <c r="H26" s="335">
        <v>15</v>
      </c>
      <c r="I26" s="333">
        <v>20</v>
      </c>
      <c r="J26" s="332">
        <v>30</v>
      </c>
      <c r="K26" s="335">
        <v>30</v>
      </c>
      <c r="L26" s="333">
        <v>30</v>
      </c>
      <c r="M26" s="332">
        <v>25</v>
      </c>
      <c r="N26" s="335">
        <v>25</v>
      </c>
      <c r="O26" s="333">
        <v>30</v>
      </c>
      <c r="P26" s="332">
        <v>30</v>
      </c>
      <c r="Q26" s="335">
        <v>30</v>
      </c>
      <c r="R26" s="333">
        <v>35</v>
      </c>
      <c r="S26" s="332">
        <v>40</v>
      </c>
      <c r="T26" s="335">
        <v>40</v>
      </c>
      <c r="U26" s="333">
        <v>30</v>
      </c>
      <c r="V26" s="332">
        <v>20</v>
      </c>
      <c r="W26" s="335"/>
      <c r="X26" s="333"/>
      <c r="Y26" s="332"/>
      <c r="Z26" s="335"/>
      <c r="AA26" s="333"/>
      <c r="AB26" s="332"/>
      <c r="AC26" s="335"/>
      <c r="AD26" s="333"/>
      <c r="AE26" s="332"/>
      <c r="AF26" s="335"/>
      <c r="AG26" s="333"/>
      <c r="AH26" s="332"/>
      <c r="AI26" s="335"/>
      <c r="AJ26" s="333"/>
      <c r="AK26" s="332"/>
      <c r="AL26" s="335"/>
      <c r="AM26" s="333">
        <v>1</v>
      </c>
      <c r="AN26" s="63">
        <f t="shared" si="0"/>
        <v>471</v>
      </c>
    </row>
    <row r="27" spans="2:40" s="326" customFormat="1" ht="20.100000000000001" customHeight="1">
      <c r="B27" s="337" t="s">
        <v>313</v>
      </c>
      <c r="C27" s="327"/>
      <c r="D27" s="332">
        <v>5</v>
      </c>
      <c r="E27" s="335">
        <v>10</v>
      </c>
      <c r="F27" s="333">
        <v>10</v>
      </c>
      <c r="G27" s="332">
        <v>15</v>
      </c>
      <c r="H27" s="335">
        <v>15</v>
      </c>
      <c r="I27" s="333">
        <v>20</v>
      </c>
      <c r="J27" s="332">
        <v>30</v>
      </c>
      <c r="K27" s="335">
        <v>30</v>
      </c>
      <c r="L27" s="333">
        <v>30</v>
      </c>
      <c r="M27" s="332">
        <v>25</v>
      </c>
      <c r="N27" s="335">
        <v>25</v>
      </c>
      <c r="O27" s="333">
        <v>30</v>
      </c>
      <c r="P27" s="332">
        <v>30</v>
      </c>
      <c r="Q27" s="335">
        <v>30</v>
      </c>
      <c r="R27" s="333">
        <v>35</v>
      </c>
      <c r="S27" s="332">
        <v>40</v>
      </c>
      <c r="T27" s="335">
        <v>40</v>
      </c>
      <c r="U27" s="333">
        <v>30</v>
      </c>
      <c r="V27" s="332">
        <v>20</v>
      </c>
      <c r="W27" s="335"/>
      <c r="X27" s="333"/>
      <c r="Y27" s="332"/>
      <c r="Z27" s="335"/>
      <c r="AA27" s="333"/>
      <c r="AB27" s="332"/>
      <c r="AC27" s="335"/>
      <c r="AD27" s="333"/>
      <c r="AE27" s="332"/>
      <c r="AF27" s="335"/>
      <c r="AG27" s="333"/>
      <c r="AH27" s="332"/>
      <c r="AI27" s="335"/>
      <c r="AJ27" s="333"/>
      <c r="AK27" s="332"/>
      <c r="AL27" s="335"/>
      <c r="AM27" s="333">
        <v>1</v>
      </c>
      <c r="AN27" s="63">
        <f t="shared" si="0"/>
        <v>471</v>
      </c>
    </row>
    <row r="28" spans="2:40" s="326" customFormat="1" ht="20.100000000000001" customHeight="1">
      <c r="B28" s="337" t="s">
        <v>314</v>
      </c>
      <c r="C28" s="327"/>
      <c r="D28" s="332"/>
      <c r="E28" s="335"/>
      <c r="F28" s="333"/>
      <c r="G28" s="332"/>
      <c r="H28" s="335"/>
      <c r="I28" s="333"/>
      <c r="J28" s="332"/>
      <c r="K28" s="335"/>
      <c r="L28" s="333"/>
      <c r="M28" s="332"/>
      <c r="N28" s="335"/>
      <c r="O28" s="333"/>
      <c r="P28" s="332"/>
      <c r="Q28" s="335"/>
      <c r="R28" s="333"/>
      <c r="S28" s="332"/>
      <c r="T28" s="335"/>
      <c r="U28" s="333"/>
      <c r="V28" s="332"/>
      <c r="W28" s="335">
        <v>25</v>
      </c>
      <c r="X28" s="333"/>
      <c r="Y28" s="332"/>
      <c r="Z28" s="335"/>
      <c r="AA28" s="333"/>
      <c r="AB28" s="332"/>
      <c r="AC28" s="335"/>
      <c r="AD28" s="333"/>
      <c r="AE28" s="332"/>
      <c r="AF28" s="335"/>
      <c r="AG28" s="333"/>
      <c r="AH28" s="332"/>
      <c r="AI28" s="335"/>
      <c r="AJ28" s="333"/>
      <c r="AK28" s="332"/>
      <c r="AL28" s="335"/>
      <c r="AM28" s="333"/>
      <c r="AN28" s="63">
        <f t="shared" si="0"/>
        <v>25</v>
      </c>
    </row>
    <row r="29" spans="2:40" s="326" customFormat="1" ht="20.100000000000001" customHeight="1">
      <c r="B29" s="338"/>
      <c r="C29" s="329"/>
      <c r="D29" s="332"/>
      <c r="E29" s="335"/>
      <c r="F29" s="333"/>
      <c r="G29" s="332"/>
      <c r="H29" s="335"/>
      <c r="I29" s="333"/>
      <c r="J29" s="332"/>
      <c r="K29" s="335"/>
      <c r="L29" s="333"/>
      <c r="M29" s="332"/>
      <c r="N29" s="335"/>
      <c r="O29" s="333"/>
      <c r="P29" s="332"/>
      <c r="Q29" s="335"/>
      <c r="R29" s="333"/>
      <c r="S29" s="332"/>
      <c r="T29" s="335"/>
      <c r="U29" s="333"/>
      <c r="V29" s="332"/>
      <c r="W29" s="335"/>
      <c r="X29" s="333"/>
      <c r="Y29" s="332"/>
      <c r="Z29" s="335"/>
      <c r="AA29" s="333"/>
      <c r="AB29" s="332"/>
      <c r="AC29" s="335"/>
      <c r="AD29" s="333"/>
      <c r="AE29" s="332"/>
      <c r="AF29" s="335"/>
      <c r="AG29" s="333"/>
      <c r="AH29" s="332"/>
      <c r="AI29" s="335"/>
      <c r="AJ29" s="333"/>
      <c r="AK29" s="332"/>
      <c r="AL29" s="335"/>
      <c r="AM29" s="333"/>
      <c r="AN29" s="63"/>
    </row>
    <row r="30" spans="2:40" s="326" customFormat="1" ht="20.100000000000001" customHeight="1">
      <c r="B30" s="602"/>
      <c r="C30" s="603"/>
      <c r="D30" s="330"/>
      <c r="E30" s="331"/>
      <c r="F30" s="331"/>
      <c r="G30" s="330"/>
      <c r="H30" s="331"/>
      <c r="I30" s="331"/>
      <c r="J30" s="330"/>
      <c r="K30" s="331"/>
      <c r="L30" s="331"/>
      <c r="M30" s="330"/>
      <c r="N30" s="331"/>
      <c r="O30" s="331"/>
      <c r="P30" s="330"/>
      <c r="Q30" s="331"/>
      <c r="R30" s="331"/>
      <c r="S30" s="330"/>
      <c r="T30" s="331"/>
      <c r="U30" s="331"/>
      <c r="V30" s="330"/>
      <c r="W30" s="331"/>
      <c r="X30" s="331"/>
      <c r="Y30" s="330"/>
      <c r="Z30" s="331"/>
      <c r="AA30" s="331"/>
      <c r="AB30" s="330"/>
      <c r="AC30" s="331"/>
      <c r="AD30" s="331"/>
      <c r="AE30" s="330"/>
      <c r="AF30" s="331"/>
      <c r="AG30" s="331"/>
      <c r="AH30" s="330"/>
      <c r="AI30" s="331"/>
      <c r="AJ30" s="331"/>
      <c r="AK30" s="330"/>
      <c r="AL30" s="331"/>
      <c r="AM30" s="331"/>
      <c r="AN30" s="63">
        <f t="shared" si="0"/>
        <v>0</v>
      </c>
    </row>
    <row r="31" spans="2:40" s="326" customFormat="1" ht="20.100000000000001" customHeight="1">
      <c r="B31" s="602"/>
      <c r="C31" s="603"/>
      <c r="D31" s="330"/>
      <c r="E31" s="331"/>
      <c r="F31" s="331"/>
      <c r="G31" s="330"/>
      <c r="H31" s="331"/>
      <c r="I31" s="331"/>
      <c r="J31" s="330"/>
      <c r="K31" s="331"/>
      <c r="L31" s="331"/>
      <c r="M31" s="330"/>
      <c r="N31" s="331"/>
      <c r="O31" s="331"/>
      <c r="P31" s="330"/>
      <c r="Q31" s="331"/>
      <c r="R31" s="331"/>
      <c r="S31" s="330"/>
      <c r="T31" s="331"/>
      <c r="U31" s="331"/>
      <c r="V31" s="330"/>
      <c r="W31" s="331"/>
      <c r="X31" s="331"/>
      <c r="Y31" s="330"/>
      <c r="Z31" s="331"/>
      <c r="AA31" s="331"/>
      <c r="AB31" s="330"/>
      <c r="AC31" s="331"/>
      <c r="AD31" s="331"/>
      <c r="AE31" s="330"/>
      <c r="AF31" s="331"/>
      <c r="AG31" s="331"/>
      <c r="AH31" s="330"/>
      <c r="AI31" s="331"/>
      <c r="AJ31" s="331"/>
      <c r="AK31" s="330"/>
      <c r="AL31" s="331"/>
      <c r="AM31" s="331"/>
      <c r="AN31" s="63">
        <f t="shared" si="0"/>
        <v>0</v>
      </c>
    </row>
    <row r="32" spans="2:40" ht="20.100000000000001" customHeight="1">
      <c r="B32" s="604" t="s">
        <v>102</v>
      </c>
      <c r="C32" s="605"/>
      <c r="D32" s="61">
        <f t="shared" ref="D32:AM32" si="1">SUM(D9:D31)</f>
        <v>49</v>
      </c>
      <c r="E32" s="64">
        <f t="shared" si="1"/>
        <v>46</v>
      </c>
      <c r="F32" s="65">
        <f t="shared" si="1"/>
        <v>44</v>
      </c>
      <c r="G32" s="61">
        <f t="shared" si="1"/>
        <v>71</v>
      </c>
      <c r="H32" s="64">
        <f t="shared" si="1"/>
        <v>57</v>
      </c>
      <c r="I32" s="65">
        <f t="shared" si="1"/>
        <v>68</v>
      </c>
      <c r="J32" s="61">
        <f t="shared" si="1"/>
        <v>87</v>
      </c>
      <c r="K32" s="64">
        <f t="shared" si="1"/>
        <v>91</v>
      </c>
      <c r="L32" s="65">
        <f t="shared" si="1"/>
        <v>86</v>
      </c>
      <c r="M32" s="61">
        <f t="shared" si="1"/>
        <v>94</v>
      </c>
      <c r="N32" s="64">
        <f t="shared" si="1"/>
        <v>77</v>
      </c>
      <c r="O32" s="65">
        <f t="shared" si="1"/>
        <v>88</v>
      </c>
      <c r="P32" s="61">
        <f t="shared" si="1"/>
        <v>86</v>
      </c>
      <c r="Q32" s="64">
        <f t="shared" si="1"/>
        <v>78</v>
      </c>
      <c r="R32" s="65">
        <f t="shared" si="1"/>
        <v>86</v>
      </c>
      <c r="S32" s="61">
        <f t="shared" si="1"/>
        <v>96</v>
      </c>
      <c r="T32" s="64">
        <f t="shared" si="1"/>
        <v>84</v>
      </c>
      <c r="U32" s="65">
        <f t="shared" si="1"/>
        <v>61</v>
      </c>
      <c r="V32" s="61">
        <f t="shared" si="1"/>
        <v>40</v>
      </c>
      <c r="W32" s="64">
        <f t="shared" si="1"/>
        <v>43</v>
      </c>
      <c r="X32" s="65">
        <f t="shared" si="1"/>
        <v>10</v>
      </c>
      <c r="Y32" s="61">
        <f t="shared" si="1"/>
        <v>0</v>
      </c>
      <c r="Z32" s="64">
        <f t="shared" si="1"/>
        <v>6</v>
      </c>
      <c r="AA32" s="65">
        <f t="shared" si="1"/>
        <v>6</v>
      </c>
      <c r="AB32" s="61">
        <f t="shared" si="1"/>
        <v>20</v>
      </c>
      <c r="AC32" s="64">
        <f t="shared" si="1"/>
        <v>20</v>
      </c>
      <c r="AD32" s="65">
        <f t="shared" si="1"/>
        <v>31</v>
      </c>
      <c r="AE32" s="61">
        <f t="shared" si="1"/>
        <v>27</v>
      </c>
      <c r="AF32" s="64">
        <f t="shared" si="1"/>
        <v>22</v>
      </c>
      <c r="AG32" s="65">
        <f t="shared" si="1"/>
        <v>15</v>
      </c>
      <c r="AH32" s="61">
        <f t="shared" si="1"/>
        <v>42</v>
      </c>
      <c r="AI32" s="64">
        <f t="shared" si="1"/>
        <v>35</v>
      </c>
      <c r="AJ32" s="65">
        <f t="shared" si="1"/>
        <v>25</v>
      </c>
      <c r="AK32" s="61">
        <f t="shared" si="1"/>
        <v>37</v>
      </c>
      <c r="AL32" s="64">
        <f t="shared" si="1"/>
        <v>24</v>
      </c>
      <c r="AM32" s="65">
        <f t="shared" si="1"/>
        <v>28</v>
      </c>
      <c r="AN32" s="63">
        <f t="shared" si="0"/>
        <v>1780</v>
      </c>
    </row>
    <row r="33" spans="2:40" ht="20.100000000000001" customHeight="1" thickBot="1">
      <c r="B33" s="597" t="s">
        <v>103</v>
      </c>
      <c r="C33" s="598"/>
      <c r="D33" s="66"/>
      <c r="E33" s="67">
        <f>SUM(D32:F32)</f>
        <v>139</v>
      </c>
      <c r="F33" s="67"/>
      <c r="G33" s="66"/>
      <c r="H33" s="67">
        <f>SUM(G32:I32)</f>
        <v>196</v>
      </c>
      <c r="I33" s="67"/>
      <c r="J33" s="66"/>
      <c r="K33" s="67">
        <f>SUM(J32:L32)</f>
        <v>264</v>
      </c>
      <c r="L33" s="67"/>
      <c r="M33" s="66"/>
      <c r="N33" s="67">
        <f>SUM(M32:O32)</f>
        <v>259</v>
      </c>
      <c r="O33" s="67"/>
      <c r="P33" s="66"/>
      <c r="Q33" s="67">
        <f>SUM(P32:R32)</f>
        <v>250</v>
      </c>
      <c r="R33" s="67"/>
      <c r="S33" s="66"/>
      <c r="T33" s="67">
        <f>SUM(S32:U32)</f>
        <v>241</v>
      </c>
      <c r="U33" s="67"/>
      <c r="V33" s="66"/>
      <c r="W33" s="67">
        <f>SUM(V32:X32)</f>
        <v>93</v>
      </c>
      <c r="X33" s="67"/>
      <c r="Y33" s="66"/>
      <c r="Z33" s="67">
        <f>SUM(Y32:AA32)</f>
        <v>12</v>
      </c>
      <c r="AA33" s="67"/>
      <c r="AB33" s="66"/>
      <c r="AC33" s="67">
        <f>SUM(AB32:AD32)</f>
        <v>71</v>
      </c>
      <c r="AD33" s="67"/>
      <c r="AE33" s="66"/>
      <c r="AF33" s="67">
        <f>SUM(AE32:AG32)</f>
        <v>64</v>
      </c>
      <c r="AG33" s="67"/>
      <c r="AH33" s="66"/>
      <c r="AI33" s="67">
        <f>SUM(AH32:AJ32)</f>
        <v>102</v>
      </c>
      <c r="AJ33" s="67"/>
      <c r="AK33" s="66"/>
      <c r="AL33" s="67">
        <f>SUM(AK32:AM32)</f>
        <v>89</v>
      </c>
      <c r="AM33" s="67"/>
      <c r="AN33" s="68">
        <f>SUM(AN9:AN31)</f>
        <v>1780</v>
      </c>
    </row>
    <row r="34" spans="2:40" ht="9.9499999999999993" customHeight="1"/>
    <row r="35" spans="2:40" ht="24.95" customHeight="1">
      <c r="B35" s="2" t="s">
        <v>207</v>
      </c>
    </row>
    <row r="36" spans="2:40" ht="9.9499999999999993" customHeight="1" thickBot="1"/>
    <row r="37" spans="2:40" ht="20.100000000000001" customHeight="1" thickBot="1">
      <c r="B37" s="1" t="s">
        <v>204</v>
      </c>
      <c r="C37" s="253">
        <v>35</v>
      </c>
      <c r="D37" s="1" t="s">
        <v>205</v>
      </c>
    </row>
    <row r="38" spans="2:40" ht="9.9499999999999993" customHeight="1" thickBot="1"/>
    <row r="39" spans="2:40" ht="20.100000000000001" customHeight="1">
      <c r="B39" s="599" t="s">
        <v>100</v>
      </c>
      <c r="C39" s="600"/>
      <c r="D39" s="582">
        <v>1</v>
      </c>
      <c r="E39" s="583"/>
      <c r="F39" s="584"/>
      <c r="G39" s="582">
        <v>2</v>
      </c>
      <c r="H39" s="583"/>
      <c r="I39" s="584"/>
      <c r="J39" s="582">
        <v>3</v>
      </c>
      <c r="K39" s="583"/>
      <c r="L39" s="584"/>
      <c r="M39" s="582">
        <v>4</v>
      </c>
      <c r="N39" s="583"/>
      <c r="O39" s="584"/>
      <c r="P39" s="582">
        <v>5</v>
      </c>
      <c r="Q39" s="583"/>
      <c r="R39" s="584"/>
      <c r="S39" s="582">
        <v>6</v>
      </c>
      <c r="T39" s="583"/>
      <c r="U39" s="584"/>
      <c r="V39" s="582">
        <v>7</v>
      </c>
      <c r="W39" s="583"/>
      <c r="X39" s="584"/>
      <c r="Y39" s="582">
        <v>8</v>
      </c>
      <c r="Z39" s="583"/>
      <c r="AA39" s="584"/>
      <c r="AB39" s="582">
        <v>9</v>
      </c>
      <c r="AC39" s="583"/>
      <c r="AD39" s="584"/>
      <c r="AE39" s="582">
        <v>10</v>
      </c>
      <c r="AF39" s="583"/>
      <c r="AG39" s="584"/>
      <c r="AH39" s="582">
        <v>11</v>
      </c>
      <c r="AI39" s="583"/>
      <c r="AJ39" s="584"/>
      <c r="AK39" s="582">
        <v>12</v>
      </c>
      <c r="AL39" s="583"/>
      <c r="AM39" s="584"/>
      <c r="AN39" s="585" t="s">
        <v>30</v>
      </c>
    </row>
    <row r="40" spans="2:40" ht="20.100000000000001" customHeight="1">
      <c r="B40" s="601"/>
      <c r="C40" s="588"/>
      <c r="D40" s="52" t="s">
        <v>31</v>
      </c>
      <c r="E40" s="53" t="s">
        <v>32</v>
      </c>
      <c r="F40" s="54" t="s">
        <v>33</v>
      </c>
      <c r="G40" s="52" t="s">
        <v>31</v>
      </c>
      <c r="H40" s="54" t="s">
        <v>32</v>
      </c>
      <c r="I40" s="54" t="s">
        <v>33</v>
      </c>
      <c r="J40" s="52" t="s">
        <v>31</v>
      </c>
      <c r="K40" s="54" t="s">
        <v>32</v>
      </c>
      <c r="L40" s="54" t="s">
        <v>33</v>
      </c>
      <c r="M40" s="52" t="s">
        <v>31</v>
      </c>
      <c r="N40" s="54" t="s">
        <v>32</v>
      </c>
      <c r="O40" s="54" t="s">
        <v>33</v>
      </c>
      <c r="P40" s="52" t="s">
        <v>31</v>
      </c>
      <c r="Q40" s="54" t="s">
        <v>32</v>
      </c>
      <c r="R40" s="54" t="s">
        <v>33</v>
      </c>
      <c r="S40" s="52" t="s">
        <v>31</v>
      </c>
      <c r="T40" s="55" t="s">
        <v>32</v>
      </c>
      <c r="U40" s="55" t="s">
        <v>33</v>
      </c>
      <c r="V40" s="52" t="s">
        <v>31</v>
      </c>
      <c r="W40" s="54" t="s">
        <v>32</v>
      </c>
      <c r="X40" s="54" t="s">
        <v>33</v>
      </c>
      <c r="Y40" s="52" t="s">
        <v>31</v>
      </c>
      <c r="Z40" s="54" t="s">
        <v>32</v>
      </c>
      <c r="AA40" s="54" t="s">
        <v>33</v>
      </c>
      <c r="AB40" s="52" t="s">
        <v>31</v>
      </c>
      <c r="AC40" s="54" t="s">
        <v>32</v>
      </c>
      <c r="AD40" s="54" t="s">
        <v>33</v>
      </c>
      <c r="AE40" s="52" t="s">
        <v>31</v>
      </c>
      <c r="AF40" s="54" t="s">
        <v>32</v>
      </c>
      <c r="AG40" s="54" t="s">
        <v>33</v>
      </c>
      <c r="AH40" s="52" t="s">
        <v>31</v>
      </c>
      <c r="AI40" s="54" t="s">
        <v>32</v>
      </c>
      <c r="AJ40" s="54" t="s">
        <v>33</v>
      </c>
      <c r="AK40" s="52" t="s">
        <v>31</v>
      </c>
      <c r="AL40" s="54" t="s">
        <v>32</v>
      </c>
      <c r="AM40" s="54" t="s">
        <v>33</v>
      </c>
      <c r="AN40" s="586"/>
    </row>
    <row r="41" spans="2:40" ht="20.100000000000001" customHeight="1">
      <c r="B41" s="587" t="s">
        <v>212</v>
      </c>
      <c r="C41" s="588"/>
      <c r="D41" s="61">
        <f>D32*$C$37/10</f>
        <v>171.5</v>
      </c>
      <c r="E41" s="64">
        <f t="shared" ref="E41:AM41" si="2">E32*$C$37/10</f>
        <v>161</v>
      </c>
      <c r="F41" s="65">
        <f t="shared" si="2"/>
        <v>154</v>
      </c>
      <c r="G41" s="61">
        <f t="shared" si="2"/>
        <v>248.5</v>
      </c>
      <c r="H41" s="64">
        <f t="shared" si="2"/>
        <v>199.5</v>
      </c>
      <c r="I41" s="65">
        <f t="shared" si="2"/>
        <v>238</v>
      </c>
      <c r="J41" s="61">
        <f t="shared" si="2"/>
        <v>304.5</v>
      </c>
      <c r="K41" s="64">
        <f t="shared" si="2"/>
        <v>318.5</v>
      </c>
      <c r="L41" s="65">
        <f t="shared" si="2"/>
        <v>301</v>
      </c>
      <c r="M41" s="61">
        <f t="shared" si="2"/>
        <v>329</v>
      </c>
      <c r="N41" s="64">
        <f t="shared" si="2"/>
        <v>269.5</v>
      </c>
      <c r="O41" s="65">
        <f t="shared" si="2"/>
        <v>308</v>
      </c>
      <c r="P41" s="61">
        <f t="shared" si="2"/>
        <v>301</v>
      </c>
      <c r="Q41" s="64">
        <f t="shared" si="2"/>
        <v>273</v>
      </c>
      <c r="R41" s="65">
        <f t="shared" si="2"/>
        <v>301</v>
      </c>
      <c r="S41" s="61">
        <f t="shared" si="2"/>
        <v>336</v>
      </c>
      <c r="T41" s="64">
        <f t="shared" si="2"/>
        <v>294</v>
      </c>
      <c r="U41" s="65">
        <f t="shared" si="2"/>
        <v>213.5</v>
      </c>
      <c r="V41" s="61">
        <f t="shared" si="2"/>
        <v>140</v>
      </c>
      <c r="W41" s="64">
        <f t="shared" si="2"/>
        <v>150.5</v>
      </c>
      <c r="X41" s="65">
        <f t="shared" si="2"/>
        <v>35</v>
      </c>
      <c r="Y41" s="61">
        <f t="shared" si="2"/>
        <v>0</v>
      </c>
      <c r="Z41" s="64">
        <f>Z32*$C$37/10</f>
        <v>21</v>
      </c>
      <c r="AA41" s="65">
        <f t="shared" si="2"/>
        <v>21</v>
      </c>
      <c r="AB41" s="61">
        <f t="shared" si="2"/>
        <v>70</v>
      </c>
      <c r="AC41" s="64">
        <f t="shared" si="2"/>
        <v>70</v>
      </c>
      <c r="AD41" s="65">
        <f t="shared" si="2"/>
        <v>108.5</v>
      </c>
      <c r="AE41" s="61">
        <f t="shared" si="2"/>
        <v>94.5</v>
      </c>
      <c r="AF41" s="64">
        <f t="shared" si="2"/>
        <v>77</v>
      </c>
      <c r="AG41" s="65">
        <f t="shared" si="2"/>
        <v>52.5</v>
      </c>
      <c r="AH41" s="61">
        <f t="shared" si="2"/>
        <v>147</v>
      </c>
      <c r="AI41" s="64">
        <f t="shared" si="2"/>
        <v>122.5</v>
      </c>
      <c r="AJ41" s="65">
        <f t="shared" si="2"/>
        <v>87.5</v>
      </c>
      <c r="AK41" s="61">
        <f t="shared" si="2"/>
        <v>129.5</v>
      </c>
      <c r="AL41" s="64">
        <f t="shared" si="2"/>
        <v>84</v>
      </c>
      <c r="AM41" s="65">
        <f t="shared" si="2"/>
        <v>98</v>
      </c>
      <c r="AN41" s="63">
        <f t="shared" ref="AN41:AN45" si="3">SUM(D41:AM41)</f>
        <v>6230</v>
      </c>
    </row>
    <row r="42" spans="2:40" ht="20.100000000000001" customHeight="1" thickBot="1">
      <c r="B42" s="589" t="s">
        <v>103</v>
      </c>
      <c r="C42" s="590"/>
      <c r="D42" s="255"/>
      <c r="E42" s="252">
        <f>SUM(D41:F41)</f>
        <v>486.5</v>
      </c>
      <c r="F42" s="252"/>
      <c r="G42" s="255"/>
      <c r="H42" s="252">
        <f>SUM(G41:I41)</f>
        <v>686</v>
      </c>
      <c r="I42" s="252"/>
      <c r="J42" s="255"/>
      <c r="K42" s="252">
        <f>SUM(J41:L41)</f>
        <v>924</v>
      </c>
      <c r="L42" s="252"/>
      <c r="M42" s="255"/>
      <c r="N42" s="252">
        <f>SUM(M41:O41)</f>
        <v>906.5</v>
      </c>
      <c r="O42" s="252"/>
      <c r="P42" s="255"/>
      <c r="Q42" s="252">
        <f>SUM(P41:R41)</f>
        <v>875</v>
      </c>
      <c r="R42" s="252"/>
      <c r="S42" s="255"/>
      <c r="T42" s="252">
        <f>SUM(S41:U41)</f>
        <v>843.5</v>
      </c>
      <c r="U42" s="252"/>
      <c r="V42" s="255"/>
      <c r="W42" s="252">
        <f>SUM(V41:X41)</f>
        <v>325.5</v>
      </c>
      <c r="X42" s="252"/>
      <c r="Y42" s="255"/>
      <c r="Z42" s="252">
        <f>SUM(Y41:AA41)</f>
        <v>42</v>
      </c>
      <c r="AA42" s="252"/>
      <c r="AB42" s="255"/>
      <c r="AC42" s="252">
        <f>SUM(AB41:AD41)</f>
        <v>248.5</v>
      </c>
      <c r="AD42" s="252"/>
      <c r="AE42" s="255"/>
      <c r="AF42" s="252">
        <f>SUM(AE41:AG41)</f>
        <v>224</v>
      </c>
      <c r="AG42" s="252"/>
      <c r="AH42" s="255"/>
      <c r="AI42" s="252">
        <f>SUM(AH41:AJ41)</f>
        <v>357</v>
      </c>
      <c r="AJ42" s="252"/>
      <c r="AK42" s="255"/>
      <c r="AL42" s="252">
        <f>SUM(AK41:AM41)</f>
        <v>311.5</v>
      </c>
      <c r="AM42" s="252"/>
      <c r="AN42" s="256">
        <f t="shared" si="3"/>
        <v>6230</v>
      </c>
    </row>
    <row r="43" spans="2:40" ht="20.100000000000001" customHeight="1" thickTop="1">
      <c r="B43" s="591" t="s">
        <v>210</v>
      </c>
      <c r="C43" s="380" t="s">
        <v>208</v>
      </c>
      <c r="D43" s="381">
        <v>72</v>
      </c>
      <c r="E43" s="382">
        <v>68</v>
      </c>
      <c r="F43" s="382">
        <v>65.5</v>
      </c>
      <c r="G43" s="381">
        <v>72</v>
      </c>
      <c r="H43" s="382">
        <v>72</v>
      </c>
      <c r="I43" s="382">
        <v>72</v>
      </c>
      <c r="J43" s="381">
        <v>76</v>
      </c>
      <c r="K43" s="382">
        <v>76</v>
      </c>
      <c r="L43" s="382">
        <v>76</v>
      </c>
      <c r="M43" s="381">
        <v>76</v>
      </c>
      <c r="N43" s="382">
        <v>72</v>
      </c>
      <c r="O43" s="382">
        <v>76</v>
      </c>
      <c r="P43" s="381">
        <v>76</v>
      </c>
      <c r="Q43" s="382">
        <v>72</v>
      </c>
      <c r="R43" s="382">
        <v>76</v>
      </c>
      <c r="S43" s="381">
        <v>76</v>
      </c>
      <c r="T43" s="382">
        <v>76</v>
      </c>
      <c r="U43" s="382">
        <v>72</v>
      </c>
      <c r="V43" s="381">
        <v>60</v>
      </c>
      <c r="W43" s="382">
        <v>65</v>
      </c>
      <c r="X43" s="382">
        <v>17</v>
      </c>
      <c r="Y43" s="381"/>
      <c r="Z43" s="382">
        <v>11</v>
      </c>
      <c r="AA43" s="382">
        <v>11</v>
      </c>
      <c r="AB43" s="381">
        <v>35</v>
      </c>
      <c r="AC43" s="382">
        <v>35</v>
      </c>
      <c r="AD43" s="382">
        <v>54.5</v>
      </c>
      <c r="AE43" s="381">
        <v>44.5</v>
      </c>
      <c r="AF43" s="382">
        <v>36</v>
      </c>
      <c r="AG43" s="382">
        <v>24</v>
      </c>
      <c r="AH43" s="381">
        <v>66</v>
      </c>
      <c r="AI43" s="382">
        <v>53.5</v>
      </c>
      <c r="AJ43" s="382">
        <v>36</v>
      </c>
      <c r="AK43" s="381">
        <v>53</v>
      </c>
      <c r="AL43" s="382">
        <v>35</v>
      </c>
      <c r="AM43" s="382">
        <v>42</v>
      </c>
      <c r="AN43" s="257">
        <f t="shared" si="3"/>
        <v>2000</v>
      </c>
    </row>
    <row r="44" spans="2:40" ht="20.100000000000001" customHeight="1">
      <c r="B44" s="592"/>
      <c r="C44" s="254" t="s">
        <v>209</v>
      </c>
      <c r="D44" s="258">
        <v>72.5</v>
      </c>
      <c r="E44" s="62">
        <v>68</v>
      </c>
      <c r="F44" s="62">
        <v>65.5</v>
      </c>
      <c r="G44" s="258">
        <v>72</v>
      </c>
      <c r="H44" s="62">
        <v>72</v>
      </c>
      <c r="I44" s="62">
        <v>72</v>
      </c>
      <c r="J44" s="258">
        <v>76</v>
      </c>
      <c r="K44" s="62">
        <v>76</v>
      </c>
      <c r="L44" s="62">
        <v>76</v>
      </c>
      <c r="M44" s="258">
        <v>76</v>
      </c>
      <c r="N44" s="62">
        <v>72</v>
      </c>
      <c r="O44" s="62">
        <v>76</v>
      </c>
      <c r="P44" s="258">
        <v>76</v>
      </c>
      <c r="Q44" s="62">
        <v>72</v>
      </c>
      <c r="R44" s="62">
        <v>76</v>
      </c>
      <c r="S44" s="258">
        <v>76</v>
      </c>
      <c r="T44" s="62">
        <v>76</v>
      </c>
      <c r="U44" s="62">
        <v>72</v>
      </c>
      <c r="V44" s="258">
        <v>60</v>
      </c>
      <c r="W44" s="62">
        <v>65</v>
      </c>
      <c r="X44" s="62">
        <v>18</v>
      </c>
      <c r="Y44" s="258"/>
      <c r="Z44" s="62">
        <v>10</v>
      </c>
      <c r="AA44" s="62">
        <v>10</v>
      </c>
      <c r="AB44" s="258">
        <v>35</v>
      </c>
      <c r="AC44" s="62">
        <v>35</v>
      </c>
      <c r="AD44" s="62">
        <v>54</v>
      </c>
      <c r="AE44" s="258">
        <v>45</v>
      </c>
      <c r="AF44" s="62">
        <v>36</v>
      </c>
      <c r="AG44" s="62">
        <v>23.5</v>
      </c>
      <c r="AH44" s="258">
        <v>66</v>
      </c>
      <c r="AI44" s="62">
        <v>53.5</v>
      </c>
      <c r="AJ44" s="62">
        <v>36</v>
      </c>
      <c r="AK44" s="258">
        <v>54</v>
      </c>
      <c r="AL44" s="62">
        <v>35</v>
      </c>
      <c r="AM44" s="62">
        <v>42</v>
      </c>
      <c r="AN44" s="63">
        <f t="shared" si="3"/>
        <v>2000</v>
      </c>
    </row>
    <row r="45" spans="2:40" ht="20.100000000000001" customHeight="1">
      <c r="B45" s="592"/>
      <c r="C45" s="254" t="s">
        <v>215</v>
      </c>
      <c r="D45" s="258">
        <v>27</v>
      </c>
      <c r="E45" s="62">
        <v>25</v>
      </c>
      <c r="F45" s="62">
        <v>23</v>
      </c>
      <c r="G45" s="258">
        <v>45</v>
      </c>
      <c r="H45" s="62">
        <v>45</v>
      </c>
      <c r="I45" s="62">
        <v>45</v>
      </c>
      <c r="J45" s="258">
        <v>54</v>
      </c>
      <c r="K45" s="62">
        <v>54</v>
      </c>
      <c r="L45" s="62">
        <v>54</v>
      </c>
      <c r="M45" s="258">
        <v>54</v>
      </c>
      <c r="N45" s="62">
        <v>54</v>
      </c>
      <c r="O45" s="62">
        <v>54</v>
      </c>
      <c r="P45" s="258">
        <v>54</v>
      </c>
      <c r="Q45" s="62">
        <v>54</v>
      </c>
      <c r="R45" s="62">
        <v>54</v>
      </c>
      <c r="S45" s="258">
        <v>54</v>
      </c>
      <c r="T45" s="62">
        <v>54</v>
      </c>
      <c r="U45" s="62">
        <v>44</v>
      </c>
      <c r="V45" s="258">
        <v>20</v>
      </c>
      <c r="W45" s="62">
        <v>20.5</v>
      </c>
      <c r="X45" s="62">
        <v>0</v>
      </c>
      <c r="Y45" s="258"/>
      <c r="Z45" s="62"/>
      <c r="AA45" s="62"/>
      <c r="AB45" s="258"/>
      <c r="AC45" s="62"/>
      <c r="AD45" s="62"/>
      <c r="AE45" s="258">
        <v>5</v>
      </c>
      <c r="AF45" s="62">
        <v>5</v>
      </c>
      <c r="AG45" s="62">
        <v>5</v>
      </c>
      <c r="AH45" s="258">
        <v>15</v>
      </c>
      <c r="AI45" s="62">
        <v>15.5</v>
      </c>
      <c r="AJ45" s="62">
        <v>15.5</v>
      </c>
      <c r="AK45" s="258">
        <v>22.5</v>
      </c>
      <c r="AL45" s="62">
        <v>14</v>
      </c>
      <c r="AM45" s="62">
        <v>14</v>
      </c>
      <c r="AN45" s="63">
        <f t="shared" si="3"/>
        <v>1000</v>
      </c>
    </row>
    <row r="46" spans="2:40" ht="20.100000000000001" customHeight="1">
      <c r="B46" s="592"/>
      <c r="C46" s="254"/>
      <c r="D46" s="258"/>
      <c r="E46" s="62"/>
      <c r="F46" s="62"/>
      <c r="G46" s="258"/>
      <c r="H46" s="62"/>
      <c r="I46" s="62"/>
      <c r="J46" s="258"/>
      <c r="K46" s="62"/>
      <c r="L46" s="62"/>
      <c r="M46" s="258"/>
      <c r="N46" s="62"/>
      <c r="O46" s="62"/>
      <c r="P46" s="258"/>
      <c r="Q46" s="62"/>
      <c r="R46" s="62"/>
      <c r="S46" s="258"/>
      <c r="T46" s="62"/>
      <c r="U46" s="62"/>
      <c r="V46" s="258"/>
      <c r="W46" s="62"/>
      <c r="X46" s="62"/>
      <c r="Y46" s="258"/>
      <c r="Z46" s="62"/>
      <c r="AA46" s="62"/>
      <c r="AB46" s="258"/>
      <c r="AC46" s="62"/>
      <c r="AD46" s="62"/>
      <c r="AE46" s="258"/>
      <c r="AF46" s="62"/>
      <c r="AG46" s="62"/>
      <c r="AH46" s="258"/>
      <c r="AI46" s="62"/>
      <c r="AJ46" s="62"/>
      <c r="AK46" s="258"/>
      <c r="AL46" s="62"/>
      <c r="AM46" s="62"/>
      <c r="AN46" s="63">
        <f t="shared" ref="AN46:AN48" si="4">SUM(D46:AM46)</f>
        <v>0</v>
      </c>
    </row>
    <row r="47" spans="2:40" ht="20.100000000000001" customHeight="1" thickBot="1">
      <c r="B47" s="593"/>
      <c r="C47" s="263" t="s">
        <v>213</v>
      </c>
      <c r="D47" s="259">
        <f>SUM(D43:D46)</f>
        <v>171.5</v>
      </c>
      <c r="E47" s="260">
        <f t="shared" ref="E47:AM47" si="5">SUM(E43:E46)</f>
        <v>161</v>
      </c>
      <c r="F47" s="260">
        <f t="shared" si="5"/>
        <v>154</v>
      </c>
      <c r="G47" s="259">
        <f t="shared" si="5"/>
        <v>189</v>
      </c>
      <c r="H47" s="260">
        <f t="shared" si="5"/>
        <v>189</v>
      </c>
      <c r="I47" s="260">
        <f t="shared" si="5"/>
        <v>189</v>
      </c>
      <c r="J47" s="259">
        <f t="shared" si="5"/>
        <v>206</v>
      </c>
      <c r="K47" s="260">
        <f t="shared" si="5"/>
        <v>206</v>
      </c>
      <c r="L47" s="260">
        <f t="shared" si="5"/>
        <v>206</v>
      </c>
      <c r="M47" s="259">
        <f t="shared" si="5"/>
        <v>206</v>
      </c>
      <c r="N47" s="260">
        <f t="shared" si="5"/>
        <v>198</v>
      </c>
      <c r="O47" s="260">
        <f t="shared" si="5"/>
        <v>206</v>
      </c>
      <c r="P47" s="259">
        <f t="shared" si="5"/>
        <v>206</v>
      </c>
      <c r="Q47" s="260">
        <f t="shared" si="5"/>
        <v>198</v>
      </c>
      <c r="R47" s="260">
        <f t="shared" si="5"/>
        <v>206</v>
      </c>
      <c r="S47" s="259">
        <f t="shared" si="5"/>
        <v>206</v>
      </c>
      <c r="T47" s="260">
        <f t="shared" si="5"/>
        <v>206</v>
      </c>
      <c r="U47" s="260">
        <f t="shared" si="5"/>
        <v>188</v>
      </c>
      <c r="V47" s="259">
        <f t="shared" si="5"/>
        <v>140</v>
      </c>
      <c r="W47" s="260">
        <f t="shared" si="5"/>
        <v>150.5</v>
      </c>
      <c r="X47" s="260">
        <f t="shared" si="5"/>
        <v>35</v>
      </c>
      <c r="Y47" s="259">
        <f t="shared" si="5"/>
        <v>0</v>
      </c>
      <c r="Z47" s="260">
        <f t="shared" si="5"/>
        <v>21</v>
      </c>
      <c r="AA47" s="260">
        <f t="shared" si="5"/>
        <v>21</v>
      </c>
      <c r="AB47" s="259">
        <f t="shared" si="5"/>
        <v>70</v>
      </c>
      <c r="AC47" s="260">
        <f t="shared" si="5"/>
        <v>70</v>
      </c>
      <c r="AD47" s="260">
        <f t="shared" si="5"/>
        <v>108.5</v>
      </c>
      <c r="AE47" s="259">
        <f t="shared" si="5"/>
        <v>94.5</v>
      </c>
      <c r="AF47" s="260">
        <f t="shared" si="5"/>
        <v>77</v>
      </c>
      <c r="AG47" s="260">
        <f t="shared" si="5"/>
        <v>52.5</v>
      </c>
      <c r="AH47" s="259">
        <f t="shared" si="5"/>
        <v>147</v>
      </c>
      <c r="AI47" s="260">
        <f t="shared" si="5"/>
        <v>122.5</v>
      </c>
      <c r="AJ47" s="260">
        <f t="shared" si="5"/>
        <v>87.5</v>
      </c>
      <c r="AK47" s="259">
        <f t="shared" si="5"/>
        <v>129.5</v>
      </c>
      <c r="AL47" s="260">
        <f t="shared" si="5"/>
        <v>84</v>
      </c>
      <c r="AM47" s="260">
        <f t="shared" si="5"/>
        <v>98</v>
      </c>
      <c r="AN47" s="261">
        <f t="shared" si="4"/>
        <v>5000</v>
      </c>
    </row>
    <row r="48" spans="2:40" ht="20.100000000000001" customHeight="1" thickTop="1">
      <c r="B48" s="578" t="s">
        <v>214</v>
      </c>
      <c r="C48" s="579"/>
      <c r="D48" s="264">
        <f>D47-D41</f>
        <v>0</v>
      </c>
      <c r="E48" s="265">
        <f t="shared" ref="E48:AM48" si="6">E47-E41</f>
        <v>0</v>
      </c>
      <c r="F48" s="265">
        <f t="shared" si="6"/>
        <v>0</v>
      </c>
      <c r="G48" s="264">
        <f t="shared" si="6"/>
        <v>-59.5</v>
      </c>
      <c r="H48" s="265">
        <f t="shared" si="6"/>
        <v>-10.5</v>
      </c>
      <c r="I48" s="265">
        <f t="shared" si="6"/>
        <v>-49</v>
      </c>
      <c r="J48" s="264">
        <f t="shared" si="6"/>
        <v>-98.5</v>
      </c>
      <c r="K48" s="265">
        <f t="shared" si="6"/>
        <v>-112.5</v>
      </c>
      <c r="L48" s="265">
        <f t="shared" si="6"/>
        <v>-95</v>
      </c>
      <c r="M48" s="264">
        <f t="shared" si="6"/>
        <v>-123</v>
      </c>
      <c r="N48" s="265">
        <f t="shared" si="6"/>
        <v>-71.5</v>
      </c>
      <c r="O48" s="265">
        <f t="shared" si="6"/>
        <v>-102</v>
      </c>
      <c r="P48" s="264">
        <f t="shared" si="6"/>
        <v>-95</v>
      </c>
      <c r="Q48" s="265">
        <f t="shared" si="6"/>
        <v>-75</v>
      </c>
      <c r="R48" s="265">
        <f t="shared" si="6"/>
        <v>-95</v>
      </c>
      <c r="S48" s="264">
        <f t="shared" si="6"/>
        <v>-130</v>
      </c>
      <c r="T48" s="265">
        <f t="shared" si="6"/>
        <v>-88</v>
      </c>
      <c r="U48" s="265">
        <f t="shared" si="6"/>
        <v>-25.5</v>
      </c>
      <c r="V48" s="264">
        <f t="shared" si="6"/>
        <v>0</v>
      </c>
      <c r="W48" s="265">
        <f>W47-W41</f>
        <v>0</v>
      </c>
      <c r="X48" s="265">
        <f t="shared" si="6"/>
        <v>0</v>
      </c>
      <c r="Y48" s="264">
        <f t="shared" si="6"/>
        <v>0</v>
      </c>
      <c r="Z48" s="265">
        <f t="shared" si="6"/>
        <v>0</v>
      </c>
      <c r="AA48" s="265">
        <f t="shared" si="6"/>
        <v>0</v>
      </c>
      <c r="AB48" s="264">
        <f t="shared" si="6"/>
        <v>0</v>
      </c>
      <c r="AC48" s="265">
        <f t="shared" si="6"/>
        <v>0</v>
      </c>
      <c r="AD48" s="265">
        <f t="shared" si="6"/>
        <v>0</v>
      </c>
      <c r="AE48" s="264">
        <f t="shared" si="6"/>
        <v>0</v>
      </c>
      <c r="AF48" s="265">
        <f t="shared" si="6"/>
        <v>0</v>
      </c>
      <c r="AG48" s="265">
        <f t="shared" si="6"/>
        <v>0</v>
      </c>
      <c r="AH48" s="264">
        <f t="shared" si="6"/>
        <v>0</v>
      </c>
      <c r="AI48" s="266">
        <f t="shared" si="6"/>
        <v>0</v>
      </c>
      <c r="AJ48" s="265">
        <f t="shared" si="6"/>
        <v>0</v>
      </c>
      <c r="AK48" s="264">
        <f t="shared" si="6"/>
        <v>0</v>
      </c>
      <c r="AL48" s="265">
        <f t="shared" si="6"/>
        <v>0</v>
      </c>
      <c r="AM48" s="265">
        <f t="shared" si="6"/>
        <v>0</v>
      </c>
      <c r="AN48" s="257">
        <f t="shared" si="4"/>
        <v>-1230</v>
      </c>
    </row>
    <row r="49" spans="2:40" ht="20.100000000000001" customHeight="1" thickBot="1">
      <c r="B49" s="580" t="s">
        <v>211</v>
      </c>
      <c r="C49" s="581"/>
      <c r="D49" s="344">
        <f t="shared" ref="D49:M49" si="7">IF(D48&lt;0,ABS(D48),0)</f>
        <v>0</v>
      </c>
      <c r="E49" s="344">
        <f t="shared" si="7"/>
        <v>0</v>
      </c>
      <c r="F49" s="344">
        <f t="shared" si="7"/>
        <v>0</v>
      </c>
      <c r="G49" s="344">
        <f t="shared" si="7"/>
        <v>59.5</v>
      </c>
      <c r="H49" s="344">
        <f t="shared" si="7"/>
        <v>10.5</v>
      </c>
      <c r="I49" s="344">
        <f t="shared" si="7"/>
        <v>49</v>
      </c>
      <c r="J49" s="344">
        <f t="shared" si="7"/>
        <v>98.5</v>
      </c>
      <c r="K49" s="344">
        <f t="shared" si="7"/>
        <v>112.5</v>
      </c>
      <c r="L49" s="344">
        <f t="shared" si="7"/>
        <v>95</v>
      </c>
      <c r="M49" s="344">
        <f t="shared" si="7"/>
        <v>123</v>
      </c>
      <c r="N49" s="344">
        <f t="shared" ref="N49:AM49" si="8">IF(N48&lt;0,ABS(N48),0)</f>
        <v>71.5</v>
      </c>
      <c r="O49" s="344">
        <f t="shared" si="8"/>
        <v>102</v>
      </c>
      <c r="P49" s="344">
        <f t="shared" si="8"/>
        <v>95</v>
      </c>
      <c r="Q49" s="344">
        <f t="shared" si="8"/>
        <v>75</v>
      </c>
      <c r="R49" s="344">
        <f t="shared" si="8"/>
        <v>95</v>
      </c>
      <c r="S49" s="344">
        <f t="shared" si="8"/>
        <v>130</v>
      </c>
      <c r="T49" s="344">
        <f t="shared" si="8"/>
        <v>88</v>
      </c>
      <c r="U49" s="344">
        <f t="shared" si="8"/>
        <v>25.5</v>
      </c>
      <c r="V49" s="344">
        <f t="shared" si="8"/>
        <v>0</v>
      </c>
      <c r="W49" s="344">
        <f t="shared" si="8"/>
        <v>0</v>
      </c>
      <c r="X49" s="344">
        <f t="shared" si="8"/>
        <v>0</v>
      </c>
      <c r="Y49" s="344">
        <f t="shared" si="8"/>
        <v>0</v>
      </c>
      <c r="Z49" s="344">
        <f t="shared" si="8"/>
        <v>0</v>
      </c>
      <c r="AA49" s="344">
        <f t="shared" si="8"/>
        <v>0</v>
      </c>
      <c r="AB49" s="344">
        <f t="shared" si="8"/>
        <v>0</v>
      </c>
      <c r="AC49" s="344">
        <f t="shared" si="8"/>
        <v>0</v>
      </c>
      <c r="AD49" s="344">
        <f t="shared" si="8"/>
        <v>0</v>
      </c>
      <c r="AE49" s="344">
        <f t="shared" si="8"/>
        <v>0</v>
      </c>
      <c r="AF49" s="344">
        <f t="shared" si="8"/>
        <v>0</v>
      </c>
      <c r="AG49" s="344">
        <f t="shared" si="8"/>
        <v>0</v>
      </c>
      <c r="AH49" s="344">
        <f t="shared" si="8"/>
        <v>0</v>
      </c>
      <c r="AI49" s="344">
        <f t="shared" si="8"/>
        <v>0</v>
      </c>
      <c r="AJ49" s="344">
        <f t="shared" si="8"/>
        <v>0</v>
      </c>
      <c r="AK49" s="344">
        <f t="shared" si="8"/>
        <v>0</v>
      </c>
      <c r="AL49" s="344">
        <f t="shared" si="8"/>
        <v>0</v>
      </c>
      <c r="AM49" s="344">
        <f t="shared" si="8"/>
        <v>0</v>
      </c>
      <c r="AN49" s="262">
        <f>SUM(D49:AM49)</f>
        <v>1230</v>
      </c>
    </row>
  </sheetData>
  <mergeCells count="38">
    <mergeCell ref="B4:C5"/>
    <mergeCell ref="D4:F4"/>
    <mergeCell ref="G4:I4"/>
    <mergeCell ref="J4:L4"/>
    <mergeCell ref="M4:O4"/>
    <mergeCell ref="P4:R4"/>
    <mergeCell ref="AK4:AM4"/>
    <mergeCell ref="AN4:AN5"/>
    <mergeCell ref="S4:U4"/>
    <mergeCell ref="V4:X4"/>
    <mergeCell ref="Y4:AA4"/>
    <mergeCell ref="AB4:AD4"/>
    <mergeCell ref="AE4:AG4"/>
    <mergeCell ref="AH4:AJ4"/>
    <mergeCell ref="B6:C8"/>
    <mergeCell ref="S39:U39"/>
    <mergeCell ref="B33:C33"/>
    <mergeCell ref="B39:C40"/>
    <mergeCell ref="D39:F39"/>
    <mergeCell ref="B30:C30"/>
    <mergeCell ref="B31:C31"/>
    <mergeCell ref="B32:C32"/>
    <mergeCell ref="B48:C48"/>
    <mergeCell ref="B49:C49"/>
    <mergeCell ref="AK39:AM39"/>
    <mergeCell ref="AN39:AN40"/>
    <mergeCell ref="B41:C41"/>
    <mergeCell ref="B42:C42"/>
    <mergeCell ref="B43:B47"/>
    <mergeCell ref="V39:X39"/>
    <mergeCell ref="Y39:AA39"/>
    <mergeCell ref="AB39:AD39"/>
    <mergeCell ref="AE39:AG39"/>
    <mergeCell ref="AH39:AJ39"/>
    <mergeCell ref="G39:I39"/>
    <mergeCell ref="J39:L39"/>
    <mergeCell ref="M39:O39"/>
    <mergeCell ref="P39:R39"/>
  </mergeCells>
  <phoneticPr fontId="4"/>
  <pageMargins left="0.78740157480314965" right="0.78740157480314965" top="0.78740157480314965" bottom="0.78740157480314965" header="0.39370078740157483" footer="0.39370078740157483"/>
  <pageSetup paperSize="9" scale="52" orientation="landscape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7"/>
  <sheetViews>
    <sheetView zoomScale="75" zoomScaleNormal="75" zoomScaleSheetLayoutView="80" workbookViewId="0"/>
  </sheetViews>
  <sheetFormatPr defaultRowHeight="13.5"/>
  <cols>
    <col min="1" max="1" width="1.625" style="30" customWidth="1"/>
    <col min="2" max="2" width="5" style="30" customWidth="1"/>
    <col min="3" max="3" width="22.5" style="30" bestFit="1" customWidth="1"/>
    <col min="4" max="4" width="30" style="30" bestFit="1" customWidth="1"/>
    <col min="5" max="6" width="6" style="30" bestFit="1" customWidth="1"/>
    <col min="7" max="7" width="17.625" style="30" customWidth="1"/>
    <col min="8" max="8" width="10.625" style="30" customWidth="1"/>
    <col min="9" max="9" width="17.625" style="30" customWidth="1"/>
    <col min="10" max="10" width="10.625" style="30" customWidth="1"/>
    <col min="11" max="11" width="15.125" style="31" bestFit="1" customWidth="1"/>
    <col min="12" max="12" width="17.625" style="30" customWidth="1"/>
    <col min="13" max="13" width="10.625" style="30" customWidth="1"/>
    <col min="14" max="14" width="17.625" style="30" customWidth="1"/>
    <col min="15" max="15" width="10.625" style="30" customWidth="1"/>
    <col min="16" max="16" width="19.75" style="30" bestFit="1" customWidth="1"/>
    <col min="17" max="16384" width="9" style="30"/>
  </cols>
  <sheetData>
    <row r="1" spans="2:16" ht="9.9499999999999993" customHeight="1"/>
    <row r="2" spans="2:16" ht="24.95" customHeight="1" thickBot="1">
      <c r="B2" s="5" t="s">
        <v>227</v>
      </c>
      <c r="C2" s="5"/>
      <c r="D2" s="5"/>
      <c r="E2" s="32"/>
      <c r="F2" s="611"/>
      <c r="G2" s="612"/>
      <c r="H2" s="270" t="s">
        <v>202</v>
      </c>
      <c r="I2" s="249" t="s">
        <v>416</v>
      </c>
      <c r="J2" s="249"/>
      <c r="K2" s="270" t="s">
        <v>203</v>
      </c>
      <c r="L2" s="249" t="s">
        <v>275</v>
      </c>
      <c r="M2" s="33"/>
      <c r="P2" s="268"/>
    </row>
    <row r="3" spans="2:16" ht="20.100000000000001" customHeight="1">
      <c r="B3" s="613" t="s">
        <v>72</v>
      </c>
      <c r="C3" s="606" t="s">
        <v>34</v>
      </c>
      <c r="D3" s="606" t="s">
        <v>104</v>
      </c>
      <c r="E3" s="615" t="s">
        <v>35</v>
      </c>
      <c r="F3" s="616"/>
      <c r="G3" s="269" t="s">
        <v>36</v>
      </c>
      <c r="H3" s="269" t="s">
        <v>106</v>
      </c>
      <c r="I3" s="269" t="s">
        <v>105</v>
      </c>
      <c r="J3" s="606" t="s">
        <v>78</v>
      </c>
      <c r="K3" s="34" t="s">
        <v>228</v>
      </c>
      <c r="L3" s="269" t="s">
        <v>37</v>
      </c>
      <c r="M3" s="269" t="s">
        <v>107</v>
      </c>
      <c r="N3" s="269" t="s">
        <v>38</v>
      </c>
      <c r="O3" s="269" t="s">
        <v>39</v>
      </c>
      <c r="P3" s="304" t="s">
        <v>40</v>
      </c>
    </row>
    <row r="4" spans="2:16" ht="20.100000000000001" customHeight="1">
      <c r="B4" s="614"/>
      <c r="C4" s="607"/>
      <c r="D4" s="607"/>
      <c r="E4" s="7" t="s">
        <v>79</v>
      </c>
      <c r="F4" s="7" t="s">
        <v>7</v>
      </c>
      <c r="G4" s="8" t="s">
        <v>229</v>
      </c>
      <c r="H4" s="8" t="s">
        <v>230</v>
      </c>
      <c r="I4" s="8" t="s">
        <v>109</v>
      </c>
      <c r="J4" s="607"/>
      <c r="K4" s="9" t="s">
        <v>231</v>
      </c>
      <c r="L4" s="8" t="s">
        <v>461</v>
      </c>
      <c r="M4" s="8" t="s">
        <v>232</v>
      </c>
      <c r="N4" s="8" t="s">
        <v>462</v>
      </c>
      <c r="O4" s="8" t="s">
        <v>233</v>
      </c>
      <c r="P4" s="305" t="s">
        <v>463</v>
      </c>
    </row>
    <row r="5" spans="2:16" ht="20.100000000000001" customHeight="1">
      <c r="B5" s="608" t="s">
        <v>155</v>
      </c>
      <c r="C5" s="271" t="s">
        <v>219</v>
      </c>
      <c r="D5" s="271" t="s">
        <v>379</v>
      </c>
      <c r="E5" s="271">
        <v>50</v>
      </c>
      <c r="F5" s="35" t="s">
        <v>220</v>
      </c>
      <c r="G5" s="271">
        <f>43200*E5</f>
        <v>2160000</v>
      </c>
      <c r="H5" s="272">
        <v>0</v>
      </c>
      <c r="I5" s="271">
        <f>G5*(1-H5)</f>
        <v>2160000</v>
      </c>
      <c r="J5" s="271" t="s">
        <v>403</v>
      </c>
      <c r="K5" s="273">
        <f>10/35</f>
        <v>0.2857142857142857</v>
      </c>
      <c r="L5" s="29">
        <f>I5*K5</f>
        <v>617142.85714285716</v>
      </c>
      <c r="M5" s="38">
        <v>0</v>
      </c>
      <c r="N5" s="29">
        <f t="shared" ref="N5:N7" si="0">L5*M5/100</f>
        <v>0</v>
      </c>
      <c r="O5" s="29">
        <v>24</v>
      </c>
      <c r="P5" s="140">
        <f>IF(O5="","",(L5-N5)/O5)</f>
        <v>25714.285714285714</v>
      </c>
    </row>
    <row r="6" spans="2:16" ht="20.100000000000001" customHeight="1">
      <c r="B6" s="609"/>
      <c r="C6" s="271" t="s">
        <v>221</v>
      </c>
      <c r="D6" s="271" t="s">
        <v>222</v>
      </c>
      <c r="E6" s="271">
        <v>50</v>
      </c>
      <c r="F6" s="35" t="s">
        <v>220</v>
      </c>
      <c r="G6" s="271">
        <f>43200*E6</f>
        <v>2160000</v>
      </c>
      <c r="H6" s="272">
        <v>0</v>
      </c>
      <c r="I6" s="271">
        <f t="shared" ref="I6:I7" si="1">G6*(1-H6)</f>
        <v>2160000</v>
      </c>
      <c r="J6" s="271" t="s">
        <v>403</v>
      </c>
      <c r="K6" s="273">
        <f t="shared" ref="K6:K7" si="2">10/35</f>
        <v>0.2857142857142857</v>
      </c>
      <c r="L6" s="29">
        <f t="shared" ref="L6:L7" si="3">I6*K6</f>
        <v>617142.85714285716</v>
      </c>
      <c r="M6" s="38">
        <v>0</v>
      </c>
      <c r="N6" s="29">
        <f t="shared" si="0"/>
        <v>0</v>
      </c>
      <c r="O6" s="29">
        <v>24</v>
      </c>
      <c r="P6" s="140">
        <f t="shared" ref="P6:P7" si="4">IF(O6="","",(L6-N6)/O6)</f>
        <v>25714.285714285714</v>
      </c>
    </row>
    <row r="7" spans="2:16" ht="20.100000000000001" customHeight="1">
      <c r="B7" s="609"/>
      <c r="C7" s="271" t="s">
        <v>44</v>
      </c>
      <c r="D7" s="271" t="s">
        <v>297</v>
      </c>
      <c r="E7" s="271">
        <v>3500</v>
      </c>
      <c r="F7" s="35" t="s">
        <v>220</v>
      </c>
      <c r="G7" s="271">
        <f>6000*E7</f>
        <v>21000000</v>
      </c>
      <c r="H7" s="272">
        <v>0.5</v>
      </c>
      <c r="I7" s="271">
        <f t="shared" si="1"/>
        <v>10500000</v>
      </c>
      <c r="J7" s="271" t="s">
        <v>403</v>
      </c>
      <c r="K7" s="273">
        <f t="shared" si="2"/>
        <v>0.2857142857142857</v>
      </c>
      <c r="L7" s="29">
        <f t="shared" si="3"/>
        <v>3000000</v>
      </c>
      <c r="M7" s="38">
        <v>0</v>
      </c>
      <c r="N7" s="29">
        <f t="shared" si="0"/>
        <v>0</v>
      </c>
      <c r="O7" s="29">
        <v>10</v>
      </c>
      <c r="P7" s="140">
        <f t="shared" si="4"/>
        <v>300000</v>
      </c>
    </row>
    <row r="8" spans="2:16" ht="20.100000000000001" customHeight="1">
      <c r="B8" s="609"/>
      <c r="C8" s="271"/>
      <c r="D8" s="271"/>
      <c r="E8" s="274"/>
      <c r="F8" s="35"/>
      <c r="G8" s="271"/>
      <c r="H8" s="272"/>
      <c r="I8" s="271"/>
      <c r="J8" s="271"/>
      <c r="K8" s="273"/>
      <c r="L8" s="29"/>
      <c r="M8" s="38"/>
      <c r="N8" s="29"/>
      <c r="O8" s="29"/>
      <c r="P8" s="140"/>
    </row>
    <row r="9" spans="2:16" ht="20.100000000000001" customHeight="1">
      <c r="B9" s="609"/>
      <c r="C9" s="271"/>
      <c r="D9" s="271"/>
      <c r="E9" s="274"/>
      <c r="F9" s="35"/>
      <c r="G9" s="271"/>
      <c r="H9" s="272"/>
      <c r="I9" s="271"/>
      <c r="J9" s="271"/>
      <c r="K9" s="273"/>
      <c r="L9" s="29"/>
      <c r="M9" s="38"/>
      <c r="N9" s="29"/>
      <c r="O9" s="29"/>
      <c r="P9" s="140"/>
    </row>
    <row r="10" spans="2:16" ht="20.100000000000001" customHeight="1">
      <c r="B10" s="609"/>
      <c r="C10" s="271"/>
      <c r="D10" s="271"/>
      <c r="E10" s="274"/>
      <c r="F10" s="35"/>
      <c r="G10" s="271"/>
      <c r="H10" s="272"/>
      <c r="I10" s="271"/>
      <c r="J10" s="271"/>
      <c r="K10" s="273"/>
      <c r="L10" s="29"/>
      <c r="M10" s="38"/>
      <c r="N10" s="29"/>
      <c r="O10" s="29"/>
      <c r="P10" s="140"/>
    </row>
    <row r="11" spans="2:16" ht="20.100000000000001" customHeight="1">
      <c r="B11" s="609"/>
      <c r="C11" s="29"/>
      <c r="D11" s="29"/>
      <c r="E11" s="29"/>
      <c r="F11" s="36"/>
      <c r="G11" s="29"/>
      <c r="H11" s="38"/>
      <c r="I11" s="29"/>
      <c r="J11" s="29"/>
      <c r="K11" s="37"/>
      <c r="L11" s="29"/>
      <c r="M11" s="38"/>
      <c r="N11" s="29"/>
      <c r="O11" s="29"/>
      <c r="P11" s="140"/>
    </row>
    <row r="12" spans="2:16" ht="20.100000000000001" customHeight="1">
      <c r="B12" s="610"/>
      <c r="C12" s="39" t="s">
        <v>41</v>
      </c>
      <c r="D12" s="40"/>
      <c r="E12" s="40"/>
      <c r="F12" s="41"/>
      <c r="G12" s="40">
        <f>SUM(G5:G11)</f>
        <v>25320000</v>
      </c>
      <c r="H12" s="40"/>
      <c r="I12" s="40">
        <f>SUM(I5:I11)</f>
        <v>14820000</v>
      </c>
      <c r="J12" s="40"/>
      <c r="K12" s="42"/>
      <c r="L12" s="40">
        <f>SUM(L5:L11)</f>
        <v>4234285.7142857146</v>
      </c>
      <c r="M12" s="40"/>
      <c r="N12" s="40"/>
      <c r="O12" s="40"/>
      <c r="P12" s="306">
        <f>SUM(P5:P11)</f>
        <v>351428.57142857142</v>
      </c>
    </row>
    <row r="13" spans="2:16" ht="20.100000000000001" customHeight="1">
      <c r="B13" s="608" t="s">
        <v>156</v>
      </c>
      <c r="C13" s="271" t="s">
        <v>43</v>
      </c>
      <c r="D13" s="271" t="s">
        <v>223</v>
      </c>
      <c r="E13" s="271">
        <v>1</v>
      </c>
      <c r="F13" s="35" t="s">
        <v>45</v>
      </c>
      <c r="G13" s="271">
        <v>2500000</v>
      </c>
      <c r="H13" s="272">
        <v>0</v>
      </c>
      <c r="I13" s="271">
        <f>G13*(1-H13)</f>
        <v>2500000</v>
      </c>
      <c r="J13" s="271" t="s">
        <v>403</v>
      </c>
      <c r="K13" s="273">
        <f t="shared" ref="K13:K20" si="5">10/35</f>
        <v>0.2857142857142857</v>
      </c>
      <c r="L13" s="271">
        <f>I13*K13</f>
        <v>714285.7142857142</v>
      </c>
      <c r="M13" s="43">
        <v>0</v>
      </c>
      <c r="N13" s="29">
        <f>L13*M13</f>
        <v>0</v>
      </c>
      <c r="O13" s="44">
        <v>7</v>
      </c>
      <c r="P13" s="140">
        <f t="shared" ref="P13:P29" si="6">IF(O13="","",(L13-N13)/O13)</f>
        <v>102040.81632653061</v>
      </c>
    </row>
    <row r="14" spans="2:16" ht="20.100000000000001" customHeight="1">
      <c r="B14" s="609"/>
      <c r="C14" s="271" t="s">
        <v>224</v>
      </c>
      <c r="D14" s="271" t="s">
        <v>369</v>
      </c>
      <c r="E14" s="271">
        <v>1</v>
      </c>
      <c r="F14" s="35" t="s">
        <v>45</v>
      </c>
      <c r="G14" s="271">
        <v>250000</v>
      </c>
      <c r="H14" s="272">
        <v>0</v>
      </c>
      <c r="I14" s="271">
        <f>G14*(1-H14)</f>
        <v>250000</v>
      </c>
      <c r="J14" s="271" t="s">
        <v>403</v>
      </c>
      <c r="K14" s="273">
        <f t="shared" si="5"/>
        <v>0.2857142857142857</v>
      </c>
      <c r="L14" s="271">
        <f t="shared" ref="L14:L20" si="7">I14*K14</f>
        <v>71428.57142857142</v>
      </c>
      <c r="M14" s="43">
        <v>0</v>
      </c>
      <c r="N14" s="29">
        <f t="shared" ref="N14:N20" si="8">L14*M14</f>
        <v>0</v>
      </c>
      <c r="O14" s="44">
        <v>7</v>
      </c>
      <c r="P14" s="140">
        <f t="shared" si="6"/>
        <v>10204.08163265306</v>
      </c>
    </row>
    <row r="15" spans="2:16" ht="20.100000000000001" customHeight="1">
      <c r="B15" s="609"/>
      <c r="C15" s="271" t="s">
        <v>225</v>
      </c>
      <c r="D15" s="271" t="s">
        <v>226</v>
      </c>
      <c r="E15" s="271">
        <v>1</v>
      </c>
      <c r="F15" s="35" t="s">
        <v>45</v>
      </c>
      <c r="G15" s="271">
        <v>920000</v>
      </c>
      <c r="H15" s="272">
        <v>0</v>
      </c>
      <c r="I15" s="271">
        <f t="shared" ref="I15:I17" si="9">G15*(1-H15)</f>
        <v>920000</v>
      </c>
      <c r="J15" s="271" t="s">
        <v>403</v>
      </c>
      <c r="K15" s="273">
        <f t="shared" si="5"/>
        <v>0.2857142857142857</v>
      </c>
      <c r="L15" s="271">
        <f t="shared" si="7"/>
        <v>262857.14285714284</v>
      </c>
      <c r="M15" s="43">
        <v>0</v>
      </c>
      <c r="N15" s="29">
        <f t="shared" ref="N15:N17" si="10">L15*M15</f>
        <v>0</v>
      </c>
      <c r="O15" s="29">
        <v>4</v>
      </c>
      <c r="P15" s="140">
        <f t="shared" ref="P15:P17" si="11">IF(O15="","",(L15-N15)/O15)</f>
        <v>65714.28571428571</v>
      </c>
    </row>
    <row r="16" spans="2:16" ht="20.100000000000001" customHeight="1">
      <c r="B16" s="609"/>
      <c r="C16" s="271" t="s">
        <v>427</v>
      </c>
      <c r="D16" s="271"/>
      <c r="E16" s="271">
        <v>1</v>
      </c>
      <c r="F16" s="35" t="s">
        <v>428</v>
      </c>
      <c r="G16" s="271">
        <v>600000</v>
      </c>
      <c r="H16" s="272">
        <v>0</v>
      </c>
      <c r="I16" s="271">
        <f t="shared" si="9"/>
        <v>600000</v>
      </c>
      <c r="J16" s="271" t="s">
        <v>429</v>
      </c>
      <c r="K16" s="273">
        <f t="shared" si="5"/>
        <v>0.2857142857142857</v>
      </c>
      <c r="L16" s="271">
        <f t="shared" ref="L16" si="12">I16*K16</f>
        <v>171428.57142857142</v>
      </c>
      <c r="M16" s="43">
        <v>0</v>
      </c>
      <c r="N16" s="29">
        <f t="shared" ref="N16" si="13">L16*M16</f>
        <v>0</v>
      </c>
      <c r="O16" s="29">
        <v>7</v>
      </c>
      <c r="P16" s="140">
        <f t="shared" ref="P16" si="14">IF(O16="","",(L16-N16)/O16)</f>
        <v>24489.795918367345</v>
      </c>
    </row>
    <row r="17" spans="2:16" ht="20.100000000000001" customHeight="1">
      <c r="B17" s="609"/>
      <c r="C17" s="271" t="s">
        <v>291</v>
      </c>
      <c r="D17" s="271" t="s">
        <v>240</v>
      </c>
      <c r="E17" s="271">
        <v>1</v>
      </c>
      <c r="F17" s="35" t="s">
        <v>241</v>
      </c>
      <c r="G17" s="271">
        <v>800000</v>
      </c>
      <c r="H17" s="272">
        <v>0</v>
      </c>
      <c r="I17" s="271">
        <f t="shared" si="9"/>
        <v>800000</v>
      </c>
      <c r="J17" s="271" t="s">
        <v>403</v>
      </c>
      <c r="K17" s="273">
        <f t="shared" si="5"/>
        <v>0.2857142857142857</v>
      </c>
      <c r="L17" s="271">
        <f t="shared" si="7"/>
        <v>228571.42857142855</v>
      </c>
      <c r="M17" s="43">
        <v>0</v>
      </c>
      <c r="N17" s="29">
        <f t="shared" si="10"/>
        <v>0</v>
      </c>
      <c r="O17" s="29">
        <v>7</v>
      </c>
      <c r="P17" s="140">
        <f t="shared" si="11"/>
        <v>32653.061224489793</v>
      </c>
    </row>
    <row r="18" spans="2:16" ht="20.100000000000001" customHeight="1">
      <c r="B18" s="609"/>
      <c r="C18" s="271" t="s">
        <v>292</v>
      </c>
      <c r="D18" s="271" t="s">
        <v>411</v>
      </c>
      <c r="E18" s="271">
        <v>2</v>
      </c>
      <c r="F18" s="35" t="s">
        <v>80</v>
      </c>
      <c r="G18" s="271">
        <f>1240000*E18</f>
        <v>2480000</v>
      </c>
      <c r="H18" s="272">
        <v>0</v>
      </c>
      <c r="I18" s="271">
        <f t="shared" ref="I18" si="15">G18*(1-H18)</f>
        <v>2480000</v>
      </c>
      <c r="J18" s="271" t="s">
        <v>403</v>
      </c>
      <c r="K18" s="273">
        <f t="shared" si="5"/>
        <v>0.2857142857142857</v>
      </c>
      <c r="L18" s="271">
        <f t="shared" si="7"/>
        <v>708571.42857142852</v>
      </c>
      <c r="M18" s="43">
        <v>0</v>
      </c>
      <c r="N18" s="29">
        <f t="shared" si="8"/>
        <v>0</v>
      </c>
      <c r="O18" s="29">
        <v>7</v>
      </c>
      <c r="P18" s="140">
        <f t="shared" si="6"/>
        <v>101224.48979591836</v>
      </c>
    </row>
    <row r="19" spans="2:16" ht="20.100000000000001" customHeight="1">
      <c r="B19" s="609"/>
      <c r="C19" s="271" t="s">
        <v>293</v>
      </c>
      <c r="D19" s="271" t="s">
        <v>412</v>
      </c>
      <c r="E19" s="271">
        <v>28</v>
      </c>
      <c r="F19" s="35" t="s">
        <v>80</v>
      </c>
      <c r="G19" s="271">
        <f>31000*E19</f>
        <v>868000</v>
      </c>
      <c r="H19" s="272">
        <v>0</v>
      </c>
      <c r="I19" s="271">
        <f t="shared" ref="I19" si="16">G19*(1-H19)</f>
        <v>868000</v>
      </c>
      <c r="J19" s="271" t="s">
        <v>403</v>
      </c>
      <c r="K19" s="273">
        <f t="shared" si="5"/>
        <v>0.2857142857142857</v>
      </c>
      <c r="L19" s="271">
        <f t="shared" si="7"/>
        <v>248000</v>
      </c>
      <c r="M19" s="43">
        <v>0</v>
      </c>
      <c r="N19" s="29">
        <f t="shared" si="8"/>
        <v>0</v>
      </c>
      <c r="O19" s="29">
        <v>7</v>
      </c>
      <c r="P19" s="140">
        <f t="shared" si="6"/>
        <v>35428.571428571428</v>
      </c>
    </row>
    <row r="20" spans="2:16" ht="20.100000000000001" customHeight="1">
      <c r="B20" s="609"/>
      <c r="C20" s="271" t="s">
        <v>295</v>
      </c>
      <c r="D20" s="271" t="s">
        <v>296</v>
      </c>
      <c r="E20" s="271">
        <v>1</v>
      </c>
      <c r="F20" s="35" t="s">
        <v>80</v>
      </c>
      <c r="G20" s="271">
        <v>840000</v>
      </c>
      <c r="H20" s="272">
        <v>0</v>
      </c>
      <c r="I20" s="271">
        <f t="shared" ref="I20" si="17">G20*(1-H20)</f>
        <v>840000</v>
      </c>
      <c r="J20" s="271" t="s">
        <v>403</v>
      </c>
      <c r="K20" s="273">
        <f t="shared" si="5"/>
        <v>0.2857142857142857</v>
      </c>
      <c r="L20" s="271">
        <f t="shared" si="7"/>
        <v>240000</v>
      </c>
      <c r="M20" s="43">
        <v>0</v>
      </c>
      <c r="N20" s="29">
        <f t="shared" si="8"/>
        <v>0</v>
      </c>
      <c r="O20" s="29">
        <v>7</v>
      </c>
      <c r="P20" s="140">
        <f t="shared" si="6"/>
        <v>34285.714285714283</v>
      </c>
    </row>
    <row r="21" spans="2:16" ht="20.100000000000001" customHeight="1">
      <c r="B21" s="609"/>
      <c r="C21" s="271"/>
      <c r="D21" s="271"/>
      <c r="E21" s="271"/>
      <c r="F21" s="35"/>
      <c r="G21" s="271"/>
      <c r="H21" s="272"/>
      <c r="I21" s="271"/>
      <c r="J21" s="271"/>
      <c r="K21" s="273"/>
      <c r="L21" s="271"/>
      <c r="M21" s="38"/>
      <c r="N21" s="29"/>
      <c r="O21" s="29"/>
      <c r="P21" s="140" t="str">
        <f t="shared" si="6"/>
        <v/>
      </c>
    </row>
    <row r="22" spans="2:16" ht="20.100000000000001" customHeight="1">
      <c r="B22" s="609"/>
      <c r="C22" s="271"/>
      <c r="D22" s="271"/>
      <c r="E22" s="271"/>
      <c r="F22" s="35"/>
      <c r="G22" s="271"/>
      <c r="H22" s="272"/>
      <c r="I22" s="271"/>
      <c r="J22" s="271"/>
      <c r="K22" s="273"/>
      <c r="L22" s="271"/>
      <c r="M22" s="38"/>
      <c r="N22" s="29"/>
      <c r="O22" s="29"/>
      <c r="P22" s="140" t="str">
        <f t="shared" si="6"/>
        <v/>
      </c>
    </row>
    <row r="23" spans="2:16" ht="20.100000000000001" customHeight="1">
      <c r="B23" s="609"/>
      <c r="C23" s="271"/>
      <c r="D23" s="271"/>
      <c r="E23" s="271"/>
      <c r="F23" s="35"/>
      <c r="G23" s="271"/>
      <c r="H23" s="272"/>
      <c r="I23" s="271"/>
      <c r="J23" s="271"/>
      <c r="K23" s="273"/>
      <c r="L23" s="271"/>
      <c r="M23" s="38"/>
      <c r="N23" s="29"/>
      <c r="O23" s="29"/>
      <c r="P23" s="140" t="str">
        <f t="shared" si="6"/>
        <v/>
      </c>
    </row>
    <row r="24" spans="2:16" ht="20.100000000000001" customHeight="1">
      <c r="B24" s="609"/>
      <c r="C24" s="271"/>
      <c r="D24" s="271"/>
      <c r="E24" s="271"/>
      <c r="F24" s="35"/>
      <c r="G24" s="271"/>
      <c r="H24" s="272"/>
      <c r="I24" s="271"/>
      <c r="J24" s="271"/>
      <c r="K24" s="273"/>
      <c r="L24" s="271"/>
      <c r="M24" s="38"/>
      <c r="N24" s="29"/>
      <c r="O24" s="29"/>
      <c r="P24" s="140" t="str">
        <f t="shared" si="6"/>
        <v/>
      </c>
    </row>
    <row r="25" spans="2:16" ht="20.100000000000001" customHeight="1">
      <c r="B25" s="609"/>
      <c r="C25" s="271"/>
      <c r="D25" s="271"/>
      <c r="E25" s="271"/>
      <c r="F25" s="35"/>
      <c r="G25" s="271"/>
      <c r="H25" s="272"/>
      <c r="I25" s="271"/>
      <c r="J25" s="271"/>
      <c r="K25" s="273"/>
      <c r="L25" s="271"/>
      <c r="M25" s="38"/>
      <c r="N25" s="29"/>
      <c r="O25" s="29"/>
      <c r="P25" s="140" t="str">
        <f t="shared" si="6"/>
        <v/>
      </c>
    </row>
    <row r="26" spans="2:16" ht="20.100000000000001" customHeight="1">
      <c r="B26" s="609"/>
      <c r="C26" s="271"/>
      <c r="D26" s="271"/>
      <c r="E26" s="271"/>
      <c r="F26" s="35"/>
      <c r="G26" s="271"/>
      <c r="H26" s="272"/>
      <c r="I26" s="271"/>
      <c r="J26" s="271"/>
      <c r="K26" s="273"/>
      <c r="L26" s="271"/>
      <c r="M26" s="38"/>
      <c r="N26" s="29"/>
      <c r="O26" s="29"/>
      <c r="P26" s="140" t="str">
        <f t="shared" ref="P26:P27" si="18">IF(O26="","",(L26-N26)/O26)</f>
        <v/>
      </c>
    </row>
    <row r="27" spans="2:16" ht="20.100000000000001" customHeight="1">
      <c r="B27" s="609"/>
      <c r="C27" s="271"/>
      <c r="D27" s="271"/>
      <c r="E27" s="271"/>
      <c r="F27" s="35"/>
      <c r="G27" s="271"/>
      <c r="H27" s="272"/>
      <c r="I27" s="271"/>
      <c r="J27" s="271"/>
      <c r="K27" s="273"/>
      <c r="L27" s="271"/>
      <c r="M27" s="38"/>
      <c r="N27" s="29"/>
      <c r="O27" s="29"/>
      <c r="P27" s="140" t="str">
        <f t="shared" si="18"/>
        <v/>
      </c>
    </row>
    <row r="28" spans="2:16" ht="20.100000000000001" customHeight="1">
      <c r="B28" s="609"/>
      <c r="C28" s="271"/>
      <c r="D28" s="271"/>
      <c r="E28" s="271"/>
      <c r="F28" s="35"/>
      <c r="G28" s="271"/>
      <c r="H28" s="272"/>
      <c r="I28" s="271"/>
      <c r="J28" s="271"/>
      <c r="K28" s="273"/>
      <c r="L28" s="271"/>
      <c r="M28" s="38"/>
      <c r="N28" s="29"/>
      <c r="O28" s="29"/>
      <c r="P28" s="140" t="str">
        <f t="shared" si="6"/>
        <v/>
      </c>
    </row>
    <row r="29" spans="2:16" ht="20.100000000000001" customHeight="1">
      <c r="B29" s="609"/>
      <c r="C29" s="271"/>
      <c r="D29" s="271"/>
      <c r="E29" s="271"/>
      <c r="F29" s="35"/>
      <c r="G29" s="271"/>
      <c r="H29" s="272"/>
      <c r="I29" s="271"/>
      <c r="J29" s="271"/>
      <c r="K29" s="273"/>
      <c r="L29" s="271"/>
      <c r="M29" s="38"/>
      <c r="N29" s="29"/>
      <c r="O29" s="29"/>
      <c r="P29" s="140" t="str">
        <f t="shared" si="6"/>
        <v/>
      </c>
    </row>
    <row r="30" spans="2:16" ht="20.100000000000001" customHeight="1">
      <c r="B30" s="610"/>
      <c r="C30" s="275" t="s">
        <v>42</v>
      </c>
      <c r="D30" s="275"/>
      <c r="E30" s="275"/>
      <c r="F30" s="276"/>
      <c r="G30" s="275">
        <f>SUM(G13:G28)</f>
        <v>9258000</v>
      </c>
      <c r="H30" s="275"/>
      <c r="I30" s="275">
        <f>SUM(I13:I28)</f>
        <v>9258000</v>
      </c>
      <c r="J30" s="275"/>
      <c r="K30" s="277"/>
      <c r="L30" s="275">
        <f>SUM(L13:L28)</f>
        <v>2645142.8571428573</v>
      </c>
      <c r="M30" s="40"/>
      <c r="N30" s="40"/>
      <c r="O30" s="40"/>
      <c r="P30" s="306">
        <f>SUM(P13:P28)</f>
        <v>406040.81632653053</v>
      </c>
    </row>
    <row r="31" spans="2:16" ht="20.100000000000001" customHeight="1">
      <c r="B31" s="608" t="s">
        <v>108</v>
      </c>
      <c r="C31" s="271"/>
      <c r="D31" s="271"/>
      <c r="E31" s="271"/>
      <c r="F31" s="271"/>
      <c r="G31" s="271"/>
      <c r="H31" s="278"/>
      <c r="I31" s="271"/>
      <c r="J31" s="271"/>
      <c r="K31" s="273"/>
      <c r="L31" s="271"/>
      <c r="M31" s="45"/>
      <c r="N31" s="29"/>
      <c r="O31" s="29"/>
      <c r="P31" s="140" t="str">
        <f>IF(O31="","",(L31-N31)/O31)</f>
        <v/>
      </c>
    </row>
    <row r="32" spans="2:16" ht="20.100000000000001" customHeight="1">
      <c r="B32" s="609"/>
      <c r="C32" s="271"/>
      <c r="D32" s="271"/>
      <c r="E32" s="271"/>
      <c r="F32" s="271"/>
      <c r="G32" s="271"/>
      <c r="H32" s="278"/>
      <c r="I32" s="271"/>
      <c r="J32" s="271"/>
      <c r="K32" s="273"/>
      <c r="L32" s="271"/>
      <c r="M32" s="45"/>
      <c r="N32" s="29"/>
      <c r="O32" s="29"/>
      <c r="P32" s="140" t="str">
        <f>IF(O32="","",(L32-N32)/O32)</f>
        <v/>
      </c>
    </row>
    <row r="33" spans="2:16" ht="20.100000000000001" customHeight="1">
      <c r="B33" s="609"/>
      <c r="C33" s="29"/>
      <c r="D33" s="29"/>
      <c r="E33" s="29"/>
      <c r="F33" s="29"/>
      <c r="G33" s="29"/>
      <c r="H33" s="45"/>
      <c r="I33" s="29"/>
      <c r="J33" s="29"/>
      <c r="K33" s="37"/>
      <c r="L33" s="29"/>
      <c r="M33" s="45"/>
      <c r="N33" s="29"/>
      <c r="O33" s="29"/>
      <c r="P33" s="140" t="str">
        <f>IF(O33="","",(L33-N33)/O33)</f>
        <v/>
      </c>
    </row>
    <row r="34" spans="2:16" ht="20.100000000000001" customHeight="1">
      <c r="B34" s="609"/>
      <c r="C34" s="29"/>
      <c r="D34" s="29"/>
      <c r="E34" s="29"/>
      <c r="F34" s="29"/>
      <c r="G34" s="29"/>
      <c r="H34" s="45"/>
      <c r="I34" s="29"/>
      <c r="J34" s="29"/>
      <c r="K34" s="37"/>
      <c r="L34" s="29"/>
      <c r="M34" s="45"/>
      <c r="N34" s="29"/>
      <c r="O34" s="29"/>
      <c r="P34" s="140" t="str">
        <f>IF(O34="","",(L34-N34)/O34)</f>
        <v/>
      </c>
    </row>
    <row r="35" spans="2:16" ht="20.100000000000001" customHeight="1">
      <c r="B35" s="610"/>
      <c r="C35" s="46" t="s">
        <v>42</v>
      </c>
      <c r="D35" s="40"/>
      <c r="E35" s="40"/>
      <c r="F35" s="41"/>
      <c r="G35" s="40">
        <f>SUM(G31:G34)</f>
        <v>0</v>
      </c>
      <c r="H35" s="40"/>
      <c r="I35" s="40">
        <f>SUM(I31:I34)</f>
        <v>0</v>
      </c>
      <c r="J35" s="40"/>
      <c r="K35" s="42"/>
      <c r="L35" s="40">
        <f>SUM(L31:L34)</f>
        <v>0</v>
      </c>
      <c r="M35" s="40"/>
      <c r="N35" s="40"/>
      <c r="O35" s="40"/>
      <c r="P35" s="306">
        <f>SUM(P31:P34)</f>
        <v>0</v>
      </c>
    </row>
    <row r="36" spans="2:16" ht="20.100000000000001" customHeight="1" thickBot="1">
      <c r="B36" s="47"/>
      <c r="C36" s="48" t="s">
        <v>234</v>
      </c>
      <c r="D36" s="49"/>
      <c r="E36" s="49"/>
      <c r="F36" s="50"/>
      <c r="G36" s="49">
        <f>G12+G30+G35</f>
        <v>34578000</v>
      </c>
      <c r="H36" s="49"/>
      <c r="I36" s="49">
        <f>I12+I30+I35</f>
        <v>24078000</v>
      </c>
      <c r="J36" s="49"/>
      <c r="K36" s="51"/>
      <c r="L36" s="49">
        <f>L12+L30+L35</f>
        <v>6879428.5714285718</v>
      </c>
      <c r="M36" s="49"/>
      <c r="N36" s="49"/>
      <c r="O36" s="49"/>
      <c r="P36" s="307">
        <f>P12+P30+P35</f>
        <v>757469.38775510201</v>
      </c>
    </row>
    <row r="37" spans="2:16" ht="11.25" customHeight="1"/>
  </sheetData>
  <mergeCells count="9">
    <mergeCell ref="J3:J4"/>
    <mergeCell ref="B31:B35"/>
    <mergeCell ref="B13:B30"/>
    <mergeCell ref="B5:B12"/>
    <mergeCell ref="F2:G2"/>
    <mergeCell ref="B3:B4"/>
    <mergeCell ref="C3:C4"/>
    <mergeCell ref="D3:D4"/>
    <mergeCell ref="E3:F3"/>
  </mergeCells>
  <phoneticPr fontId="4"/>
  <pageMargins left="0.78740157480314965" right="0.78740157480314965" top="0.78740157480314965" bottom="0.78740157480314965" header="0.39370078740157483" footer="0.39370078740157483"/>
  <pageSetup paperSize="9" scale="59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4"/>
  <sheetViews>
    <sheetView zoomScale="75" zoomScaleNormal="75" zoomScaleSheetLayoutView="80" workbookViewId="0"/>
  </sheetViews>
  <sheetFormatPr defaultColWidth="10.875" defaultRowHeight="13.5"/>
  <cols>
    <col min="1" max="1" width="1.625" style="102" customWidth="1"/>
    <col min="2" max="2" width="5.875" style="102" customWidth="1"/>
    <col min="3" max="3" width="10.625" style="102" customWidth="1"/>
    <col min="4" max="4" width="12.375" style="102" customWidth="1"/>
    <col min="5" max="5" width="14.625" style="102" customWidth="1"/>
    <col min="6" max="7" width="15.875" style="102" customWidth="1"/>
    <col min="8" max="8" width="10.875" style="102"/>
    <col min="9" max="9" width="11.375" style="102" bestFit="1" customWidth="1"/>
    <col min="10" max="10" width="13.375" style="102" customWidth="1"/>
    <col min="11" max="11" width="7.125" style="102" customWidth="1"/>
    <col min="12" max="12" width="15.375" style="102" customWidth="1"/>
    <col min="13" max="13" width="9.375" style="102" bestFit="1" customWidth="1"/>
    <col min="14" max="14" width="10.875" style="102"/>
    <col min="15" max="15" width="7.25" style="102" customWidth="1"/>
    <col min="16" max="16" width="9.625" style="102" customWidth="1"/>
    <col min="17" max="17" width="10.875" style="102" customWidth="1"/>
    <col min="18" max="18" width="7.5" style="102" customWidth="1"/>
    <col min="19" max="19" width="3.75" style="102" customWidth="1"/>
    <col min="20" max="16384" width="10.875" style="102"/>
  </cols>
  <sheetData>
    <row r="1" spans="2:19" s="103" customFormat="1" ht="9.9499999999999993" customHeight="1"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</row>
    <row r="2" spans="2:19" s="103" customFormat="1" ht="24.95" customHeight="1" thickBot="1">
      <c r="B2" s="3" t="s">
        <v>315</v>
      </c>
      <c r="H2" s="104" t="s">
        <v>202</v>
      </c>
      <c r="I2" s="3" t="s">
        <v>316</v>
      </c>
      <c r="K2" s="104" t="s">
        <v>203</v>
      </c>
      <c r="L2" s="103" t="s">
        <v>275</v>
      </c>
      <c r="N2" s="102"/>
      <c r="O2" s="102"/>
      <c r="R2" s="4"/>
    </row>
    <row r="3" spans="2:19" s="103" customFormat="1" ht="18" customHeight="1">
      <c r="B3" s="652" t="s">
        <v>17</v>
      </c>
      <c r="C3" s="653"/>
      <c r="D3" s="653"/>
      <c r="E3" s="654"/>
      <c r="F3" s="132" t="s">
        <v>18</v>
      </c>
      <c r="G3" s="106"/>
      <c r="H3" s="107" t="s">
        <v>19</v>
      </c>
      <c r="I3" s="105"/>
      <c r="J3" s="105"/>
      <c r="K3" s="655" t="s">
        <v>170</v>
      </c>
      <c r="L3" s="656"/>
      <c r="M3" s="656"/>
      <c r="N3" s="656"/>
      <c r="O3" s="656"/>
      <c r="P3" s="656"/>
      <c r="Q3" s="656"/>
      <c r="R3" s="656"/>
      <c r="S3" s="657"/>
    </row>
    <row r="4" spans="2:19" s="103" customFormat="1" ht="18" customHeight="1">
      <c r="B4" s="650" t="s">
        <v>20</v>
      </c>
      <c r="C4" s="651"/>
      <c r="D4" s="188" t="s">
        <v>165</v>
      </c>
      <c r="E4" s="194"/>
      <c r="F4" s="190">
        <f>R11</f>
        <v>5928328</v>
      </c>
      <c r="G4" s="658" t="s">
        <v>417</v>
      </c>
      <c r="H4" s="659"/>
      <c r="I4" s="659"/>
      <c r="J4" s="660"/>
      <c r="K4" s="280" t="s">
        <v>235</v>
      </c>
      <c r="L4" s="368" t="s">
        <v>236</v>
      </c>
      <c r="M4" s="368" t="s">
        <v>21</v>
      </c>
      <c r="N4" s="368" t="s">
        <v>20</v>
      </c>
      <c r="O4" s="368" t="s">
        <v>235</v>
      </c>
      <c r="P4" s="368" t="s">
        <v>237</v>
      </c>
      <c r="Q4" s="368" t="s">
        <v>21</v>
      </c>
      <c r="R4" s="644" t="s">
        <v>20</v>
      </c>
      <c r="S4" s="645"/>
    </row>
    <row r="5" spans="2:19" s="103" customFormat="1" ht="18" customHeight="1">
      <c r="B5" s="650"/>
      <c r="C5" s="651"/>
      <c r="D5" s="188" t="s">
        <v>73</v>
      </c>
      <c r="E5" s="194"/>
      <c r="F5" s="190">
        <v>0</v>
      </c>
      <c r="G5" s="170"/>
      <c r="H5" s="195"/>
      <c r="I5" s="195"/>
      <c r="J5" s="195"/>
      <c r="K5" s="279">
        <v>12</v>
      </c>
      <c r="L5" s="190">
        <v>20</v>
      </c>
      <c r="M5" s="190">
        <f>'９　促成トマト単価算出基礎'!N20</f>
        <v>570.4</v>
      </c>
      <c r="N5" s="190">
        <f>L5*M5</f>
        <v>11408</v>
      </c>
      <c r="O5" s="190">
        <v>7</v>
      </c>
      <c r="P5" s="190">
        <v>500</v>
      </c>
      <c r="Q5" s="190">
        <f>'９　促成トマト単価算出基礎'!I20</f>
        <v>299.8</v>
      </c>
      <c r="R5" s="643">
        <f>P5*Q5</f>
        <v>149900</v>
      </c>
      <c r="S5" s="622"/>
    </row>
    <row r="6" spans="2:19" s="103" customFormat="1" ht="18" customHeight="1">
      <c r="B6" s="670" t="s">
        <v>168</v>
      </c>
      <c r="C6" s="673" t="s">
        <v>263</v>
      </c>
      <c r="D6" s="190" t="s">
        <v>47</v>
      </c>
      <c r="E6" s="196"/>
      <c r="F6" s="190">
        <f>+P13</f>
        <v>260000</v>
      </c>
      <c r="G6" s="170" t="s">
        <v>157</v>
      </c>
      <c r="H6" s="195"/>
      <c r="I6" s="195"/>
      <c r="J6" s="195"/>
      <c r="K6" s="193">
        <v>1</v>
      </c>
      <c r="L6" s="375">
        <v>700</v>
      </c>
      <c r="M6" s="190">
        <f>'９　促成トマト単価算出基礎'!C20</f>
        <v>478.4</v>
      </c>
      <c r="N6" s="190">
        <f>L6*M6</f>
        <v>334880</v>
      </c>
      <c r="O6" s="190"/>
      <c r="P6" s="190"/>
      <c r="Q6" s="190"/>
      <c r="R6" s="643">
        <f t="shared" ref="R6:R9" si="0">P6*Q6</f>
        <v>0</v>
      </c>
      <c r="S6" s="622"/>
    </row>
    <row r="7" spans="2:19" s="103" customFormat="1" ht="18" customHeight="1">
      <c r="B7" s="671"/>
      <c r="C7" s="674"/>
      <c r="D7" s="190" t="s">
        <v>48</v>
      </c>
      <c r="E7" s="196"/>
      <c r="F7" s="190">
        <f>P22</f>
        <v>171320</v>
      </c>
      <c r="G7" s="661" t="s">
        <v>484</v>
      </c>
      <c r="H7" s="662"/>
      <c r="I7" s="662"/>
      <c r="J7" s="663"/>
      <c r="K7" s="192">
        <v>2</v>
      </c>
      <c r="L7" s="376">
        <v>1300</v>
      </c>
      <c r="M7" s="190">
        <f>'９　促成トマト単価算出基礎'!D20</f>
        <v>481</v>
      </c>
      <c r="N7" s="190">
        <f t="shared" ref="N7:N11" si="1">L7*M7</f>
        <v>625300</v>
      </c>
      <c r="O7" s="190"/>
      <c r="P7" s="190"/>
      <c r="Q7" s="190"/>
      <c r="R7" s="643">
        <f t="shared" si="0"/>
        <v>0</v>
      </c>
      <c r="S7" s="622"/>
    </row>
    <row r="8" spans="2:19" s="103" customFormat="1" ht="18" customHeight="1">
      <c r="B8" s="671"/>
      <c r="C8" s="674"/>
      <c r="D8" s="190" t="s">
        <v>49</v>
      </c>
      <c r="E8" s="196"/>
      <c r="F8" s="190">
        <f>P28</f>
        <v>76794</v>
      </c>
      <c r="G8" s="661" t="s">
        <v>485</v>
      </c>
      <c r="H8" s="662"/>
      <c r="I8" s="662"/>
      <c r="J8" s="663"/>
      <c r="K8" s="191">
        <v>3</v>
      </c>
      <c r="L8" s="190">
        <v>2600</v>
      </c>
      <c r="M8" s="190">
        <f>'９　促成トマト単価算出基礎'!E20</f>
        <v>496.8</v>
      </c>
      <c r="N8" s="190">
        <f t="shared" si="1"/>
        <v>1291680</v>
      </c>
      <c r="O8" s="190"/>
      <c r="P8" s="190"/>
      <c r="Q8" s="190"/>
      <c r="R8" s="643">
        <f t="shared" si="0"/>
        <v>0</v>
      </c>
      <c r="S8" s="622"/>
    </row>
    <row r="9" spans="2:19" s="103" customFormat="1" ht="18" customHeight="1">
      <c r="B9" s="671"/>
      <c r="C9" s="674"/>
      <c r="D9" s="190" t="s">
        <v>74</v>
      </c>
      <c r="E9" s="196"/>
      <c r="F9" s="190">
        <f>P37</f>
        <v>1138338.45</v>
      </c>
      <c r="G9" s="661" t="s">
        <v>486</v>
      </c>
      <c r="H9" s="662"/>
      <c r="I9" s="662"/>
      <c r="J9" s="663"/>
      <c r="K9" s="191">
        <v>4</v>
      </c>
      <c r="L9" s="190">
        <v>2400</v>
      </c>
      <c r="M9" s="190">
        <f>'９　促成トマト単価算出基礎'!F20</f>
        <v>491</v>
      </c>
      <c r="N9" s="190">
        <f t="shared" si="1"/>
        <v>1178400</v>
      </c>
      <c r="O9" s="190"/>
      <c r="P9" s="190"/>
      <c r="Q9" s="190"/>
      <c r="R9" s="643">
        <f t="shared" si="0"/>
        <v>0</v>
      </c>
      <c r="S9" s="622"/>
    </row>
    <row r="10" spans="2:19" s="103" customFormat="1" ht="18" customHeight="1">
      <c r="B10" s="671"/>
      <c r="C10" s="674"/>
      <c r="D10" s="190" t="s">
        <v>50</v>
      </c>
      <c r="E10" s="196"/>
      <c r="F10" s="190">
        <f>'８　促成トマト算出基礎'!V19</f>
        <v>273250</v>
      </c>
      <c r="G10" s="620"/>
      <c r="H10" s="621"/>
      <c r="I10" s="621"/>
      <c r="J10" s="622"/>
      <c r="K10" s="191">
        <v>5</v>
      </c>
      <c r="L10" s="190">
        <v>2600</v>
      </c>
      <c r="M10" s="190">
        <f>'９　促成トマト単価算出基礎'!G20</f>
        <v>459.6</v>
      </c>
      <c r="N10" s="190">
        <f t="shared" si="1"/>
        <v>1194960</v>
      </c>
      <c r="O10" s="190"/>
      <c r="P10" s="190"/>
      <c r="Q10" s="190"/>
      <c r="R10" s="643"/>
      <c r="S10" s="622"/>
    </row>
    <row r="11" spans="2:19" s="103" customFormat="1" ht="18" customHeight="1" thickBot="1">
      <c r="B11" s="671"/>
      <c r="C11" s="674"/>
      <c r="D11" s="190" t="s">
        <v>4</v>
      </c>
      <c r="E11" s="196"/>
      <c r="F11" s="190">
        <f>'８　促成トマト算出基礎'!V33</f>
        <v>7047.6190476190477</v>
      </c>
      <c r="G11" s="620"/>
      <c r="H11" s="621"/>
      <c r="I11" s="621"/>
      <c r="J11" s="622"/>
      <c r="K11" s="121">
        <v>6</v>
      </c>
      <c r="L11" s="377">
        <v>3000</v>
      </c>
      <c r="M11" s="377">
        <f>'９　促成トマト単価算出基礎'!H20</f>
        <v>380.6</v>
      </c>
      <c r="N11" s="108">
        <f t="shared" si="1"/>
        <v>1141800</v>
      </c>
      <c r="O11" s="109" t="s">
        <v>22</v>
      </c>
      <c r="P11" s="110">
        <f>SUM(L5:L11,P5:P10)</f>
        <v>13120</v>
      </c>
      <c r="Q11" s="110">
        <f>R11/P11</f>
        <v>451.85426829268295</v>
      </c>
      <c r="R11" s="635">
        <f>SUM(N5:N11,R5:S10)</f>
        <v>5928328</v>
      </c>
      <c r="S11" s="636"/>
    </row>
    <row r="12" spans="2:19" s="103" customFormat="1" ht="18" customHeight="1" thickTop="1">
      <c r="B12" s="671"/>
      <c r="C12" s="674"/>
      <c r="D12" s="190" t="s">
        <v>5</v>
      </c>
      <c r="E12" s="196"/>
      <c r="F12" s="190">
        <v>0</v>
      </c>
      <c r="G12" s="172"/>
      <c r="H12" s="181"/>
      <c r="I12" s="181"/>
      <c r="J12" s="197"/>
      <c r="K12" s="617" t="s">
        <v>169</v>
      </c>
      <c r="L12" s="378" t="s">
        <v>129</v>
      </c>
      <c r="M12" s="370" t="s">
        <v>7</v>
      </c>
      <c r="N12" s="369" t="s">
        <v>242</v>
      </c>
      <c r="O12" s="369" t="s">
        <v>21</v>
      </c>
      <c r="P12" s="369" t="s">
        <v>24</v>
      </c>
      <c r="Q12" s="637" t="s">
        <v>25</v>
      </c>
      <c r="R12" s="638"/>
      <c r="S12" s="639"/>
    </row>
    <row r="13" spans="2:19" s="103" customFormat="1" ht="18" customHeight="1">
      <c r="B13" s="671"/>
      <c r="C13" s="674"/>
      <c r="D13" s="679" t="s">
        <v>51</v>
      </c>
      <c r="E13" s="198" t="s">
        <v>155</v>
      </c>
      <c r="F13" s="190">
        <f>'６　固定資本装備と減価償却費'!L12*'７　促成トマト部門収支'!H13</f>
        <v>42342.857142857145</v>
      </c>
      <c r="G13" s="406" t="s">
        <v>158</v>
      </c>
      <c r="H13" s="407">
        <v>0.01</v>
      </c>
      <c r="I13" s="682" t="s">
        <v>160</v>
      </c>
      <c r="J13" s="683"/>
      <c r="K13" s="618"/>
      <c r="L13" s="392" t="s">
        <v>453</v>
      </c>
      <c r="M13" s="189" t="s">
        <v>243</v>
      </c>
      <c r="N13" s="135">
        <v>2000</v>
      </c>
      <c r="O13" s="135">
        <v>130</v>
      </c>
      <c r="P13" s="135">
        <f>N13*O13</f>
        <v>260000</v>
      </c>
      <c r="Q13" s="640" t="s">
        <v>317</v>
      </c>
      <c r="R13" s="641"/>
      <c r="S13" s="642"/>
    </row>
    <row r="14" spans="2:19" s="103" customFormat="1" ht="18" customHeight="1">
      <c r="B14" s="671"/>
      <c r="C14" s="674"/>
      <c r="D14" s="680"/>
      <c r="E14" s="198" t="s">
        <v>156</v>
      </c>
      <c r="F14" s="190">
        <f>'６　固定資本装備と減価償却費'!L30*'７　促成トマト部門収支'!H14</f>
        <v>132257.14285714287</v>
      </c>
      <c r="G14" s="406" t="s">
        <v>158</v>
      </c>
      <c r="H14" s="407">
        <v>0.05</v>
      </c>
      <c r="I14" s="682" t="s">
        <v>160</v>
      </c>
      <c r="J14" s="683"/>
      <c r="K14" s="618"/>
      <c r="L14" s="391"/>
      <c r="M14" s="189"/>
      <c r="N14" s="135"/>
      <c r="O14" s="135"/>
      <c r="P14" s="135"/>
      <c r="Q14" s="646"/>
      <c r="R14" s="641"/>
      <c r="S14" s="642"/>
    </row>
    <row r="15" spans="2:19" s="103" customFormat="1" ht="18" customHeight="1" thickBot="1">
      <c r="B15" s="671"/>
      <c r="C15" s="674"/>
      <c r="D15" s="679" t="s">
        <v>75</v>
      </c>
      <c r="E15" s="198" t="s">
        <v>155</v>
      </c>
      <c r="F15" s="190">
        <f>'６　固定資本装備と減価償却費'!P12</f>
        <v>351428.57142857142</v>
      </c>
      <c r="G15" s="661" t="s">
        <v>160</v>
      </c>
      <c r="H15" s="662"/>
      <c r="I15" s="662"/>
      <c r="J15" s="663"/>
      <c r="K15" s="618"/>
      <c r="L15" s="114" t="s">
        <v>26</v>
      </c>
      <c r="M15" s="113"/>
      <c r="N15" s="114"/>
      <c r="O15" s="114"/>
      <c r="P15" s="114">
        <f>SUM(P12:P14)</f>
        <v>260000</v>
      </c>
      <c r="Q15" s="626"/>
      <c r="R15" s="627"/>
      <c r="S15" s="628"/>
    </row>
    <row r="16" spans="2:19" s="103" customFormat="1" ht="18" customHeight="1" thickTop="1">
      <c r="B16" s="671"/>
      <c r="C16" s="674"/>
      <c r="D16" s="681"/>
      <c r="E16" s="198" t="s">
        <v>156</v>
      </c>
      <c r="F16" s="190">
        <f>'６　固定資本装備と減価償却費'!P30</f>
        <v>406040.81632653053</v>
      </c>
      <c r="G16" s="661" t="s">
        <v>160</v>
      </c>
      <c r="H16" s="662"/>
      <c r="I16" s="662"/>
      <c r="J16" s="663"/>
      <c r="K16" s="618"/>
      <c r="L16" s="379" t="s">
        <v>130</v>
      </c>
      <c r="M16" s="186"/>
      <c r="N16" s="367" t="s">
        <v>242</v>
      </c>
      <c r="O16" s="367" t="s">
        <v>21</v>
      </c>
      <c r="P16" s="187" t="s">
        <v>24</v>
      </c>
      <c r="Q16" s="629" t="s">
        <v>25</v>
      </c>
      <c r="R16" s="630"/>
      <c r="S16" s="631"/>
    </row>
    <row r="17" spans="1:19" s="103" customFormat="1" ht="18" customHeight="1">
      <c r="B17" s="671"/>
      <c r="C17" s="674"/>
      <c r="D17" s="680"/>
      <c r="E17" s="190" t="s">
        <v>52</v>
      </c>
      <c r="F17" s="190">
        <f>'６　固定資本装備と減価償却費'!P35</f>
        <v>0</v>
      </c>
      <c r="G17" s="172"/>
      <c r="H17" s="181"/>
      <c r="I17" s="181"/>
      <c r="J17" s="197"/>
      <c r="K17" s="618"/>
      <c r="L17" s="364" t="s">
        <v>136</v>
      </c>
      <c r="M17" s="189"/>
      <c r="N17" s="183" t="s">
        <v>376</v>
      </c>
      <c r="O17" s="184"/>
      <c r="P17" s="183">
        <f>'８　促成トマト算出基礎'!G10</f>
        <v>120000</v>
      </c>
      <c r="Q17" s="623"/>
      <c r="R17" s="624"/>
      <c r="S17" s="625"/>
    </row>
    <row r="18" spans="1:19" s="103" customFormat="1" ht="18" customHeight="1">
      <c r="A18" s="102"/>
      <c r="B18" s="671"/>
      <c r="C18" s="674"/>
      <c r="D18" s="190" t="s">
        <v>53</v>
      </c>
      <c r="E18" s="196"/>
      <c r="F18" s="190">
        <f>50*3000/35</f>
        <v>4285.7142857142853</v>
      </c>
      <c r="G18" s="172" t="s">
        <v>454</v>
      </c>
      <c r="H18" s="181"/>
      <c r="I18" s="397" t="s">
        <v>455</v>
      </c>
      <c r="J18" s="197"/>
      <c r="K18" s="618"/>
      <c r="L18" s="364" t="s">
        <v>134</v>
      </c>
      <c r="M18" s="189"/>
      <c r="N18" s="183" t="s">
        <v>377</v>
      </c>
      <c r="O18" s="184"/>
      <c r="P18" s="183">
        <f>'８　促成トマト算出基礎'!G14</f>
        <v>28660</v>
      </c>
      <c r="Q18" s="623"/>
      <c r="R18" s="624"/>
      <c r="S18" s="625"/>
    </row>
    <row r="19" spans="1:19" s="103" customFormat="1" ht="18" customHeight="1">
      <c r="A19" s="102"/>
      <c r="B19" s="671"/>
      <c r="C19" s="674"/>
      <c r="D19" s="190" t="s">
        <v>133</v>
      </c>
      <c r="E19" s="196"/>
      <c r="F19" s="190">
        <f>SUM(F6:F18)/99</f>
        <v>28920.254253418534</v>
      </c>
      <c r="G19" s="199" t="s">
        <v>171</v>
      </c>
      <c r="H19" s="209">
        <v>0.01</v>
      </c>
      <c r="I19" s="115"/>
      <c r="J19" s="6"/>
      <c r="K19" s="618"/>
      <c r="L19" s="183" t="s">
        <v>135</v>
      </c>
      <c r="M19" s="181"/>
      <c r="N19" s="183" t="s">
        <v>378</v>
      </c>
      <c r="O19" s="184"/>
      <c r="P19" s="183">
        <f>'８　促成トマト算出基礎'!G19</f>
        <v>16160</v>
      </c>
      <c r="Q19" s="623"/>
      <c r="R19" s="624"/>
      <c r="S19" s="625"/>
    </row>
    <row r="20" spans="1:19" s="103" customFormat="1" ht="18" customHeight="1">
      <c r="A20" s="102"/>
      <c r="B20" s="671"/>
      <c r="C20" s="675"/>
      <c r="D20" s="668" t="s">
        <v>164</v>
      </c>
      <c r="E20" s="669"/>
      <c r="F20" s="133">
        <f>SUM(F6:F19)</f>
        <v>2892025.4253418534</v>
      </c>
      <c r="G20" s="178"/>
      <c r="H20" s="115"/>
      <c r="I20" s="115"/>
      <c r="J20" s="117"/>
      <c r="K20" s="618"/>
      <c r="L20" s="183" t="s">
        <v>137</v>
      </c>
      <c r="M20" s="181"/>
      <c r="N20" s="183" t="s">
        <v>418</v>
      </c>
      <c r="O20" s="184"/>
      <c r="P20" s="183">
        <f>'８　促成トマト算出基礎'!G23</f>
        <v>6500</v>
      </c>
      <c r="Q20" s="623"/>
      <c r="R20" s="624"/>
      <c r="S20" s="625"/>
    </row>
    <row r="21" spans="1:19" s="103" customFormat="1" ht="18" customHeight="1">
      <c r="A21" s="102"/>
      <c r="B21" s="671"/>
      <c r="C21" s="676" t="s">
        <v>159</v>
      </c>
      <c r="D21" s="664" t="s">
        <v>54</v>
      </c>
      <c r="E21" s="19" t="s">
        <v>1</v>
      </c>
      <c r="F21" s="108">
        <f>P11*12</f>
        <v>157440</v>
      </c>
      <c r="G21" s="364" t="s">
        <v>361</v>
      </c>
      <c r="H21" s="181"/>
      <c r="I21" s="111"/>
      <c r="J21" s="197"/>
      <c r="K21" s="618"/>
      <c r="L21" s="183"/>
      <c r="M21" s="181"/>
      <c r="N21" s="183"/>
      <c r="O21" s="183"/>
      <c r="P21" s="183"/>
      <c r="Q21" s="623"/>
      <c r="R21" s="624"/>
      <c r="S21" s="625"/>
    </row>
    <row r="22" spans="1:19" s="103" customFormat="1" ht="18" customHeight="1" thickBot="1">
      <c r="A22" s="102"/>
      <c r="B22" s="671"/>
      <c r="C22" s="677"/>
      <c r="D22" s="533"/>
      <c r="E22" s="19" t="s">
        <v>2</v>
      </c>
      <c r="F22" s="134">
        <f>P11*12</f>
        <v>157440</v>
      </c>
      <c r="G22" s="364" t="s">
        <v>361</v>
      </c>
      <c r="H22" s="200"/>
      <c r="I22" s="200"/>
      <c r="J22" s="201"/>
      <c r="K22" s="618"/>
      <c r="L22" s="114" t="s">
        <v>26</v>
      </c>
      <c r="M22" s="113"/>
      <c r="N22" s="114"/>
      <c r="O22" s="114"/>
      <c r="P22" s="114">
        <f>SUM(P17:P21)</f>
        <v>171320</v>
      </c>
      <c r="Q22" s="626"/>
      <c r="R22" s="627"/>
      <c r="S22" s="628"/>
    </row>
    <row r="23" spans="1:19" s="103" customFormat="1" ht="18" customHeight="1" thickTop="1">
      <c r="A23" s="102"/>
      <c r="B23" s="671"/>
      <c r="C23" s="677"/>
      <c r="D23" s="665"/>
      <c r="E23" s="19" t="s">
        <v>6</v>
      </c>
      <c r="F23" s="108">
        <f>F4*0.115</f>
        <v>681757.72</v>
      </c>
      <c r="G23" s="364" t="s">
        <v>410</v>
      </c>
      <c r="H23" s="365"/>
      <c r="I23" s="200"/>
      <c r="J23" s="366"/>
      <c r="K23" s="618"/>
      <c r="L23" s="183" t="s">
        <v>131</v>
      </c>
      <c r="M23" s="181"/>
      <c r="N23" s="182" t="s">
        <v>23</v>
      </c>
      <c r="O23" s="182" t="s">
        <v>21</v>
      </c>
      <c r="P23" s="182" t="s">
        <v>24</v>
      </c>
      <c r="Q23" s="629" t="s">
        <v>25</v>
      </c>
      <c r="R23" s="630"/>
      <c r="S23" s="631"/>
    </row>
    <row r="24" spans="1:19" s="103" customFormat="1" ht="18" customHeight="1">
      <c r="A24" s="102"/>
      <c r="B24" s="671"/>
      <c r="C24" s="677"/>
      <c r="D24" s="19" t="s">
        <v>246</v>
      </c>
      <c r="E24" s="20"/>
      <c r="F24" s="134">
        <v>20000</v>
      </c>
      <c r="G24" s="364"/>
      <c r="H24" s="203"/>
      <c r="I24" s="204"/>
      <c r="J24" s="202"/>
      <c r="K24" s="618"/>
      <c r="L24" s="183" t="s">
        <v>27</v>
      </c>
      <c r="M24" s="181"/>
      <c r="N24" s="183" t="s">
        <v>400</v>
      </c>
      <c r="O24" s="183"/>
      <c r="P24" s="183">
        <f>'８　促成トマト算出基礎'!G39</f>
        <v>36661</v>
      </c>
      <c r="Q24" s="623"/>
      <c r="R24" s="624"/>
      <c r="S24" s="625"/>
    </row>
    <row r="25" spans="1:19" s="103" customFormat="1" ht="18" customHeight="1">
      <c r="A25" s="102"/>
      <c r="B25" s="671"/>
      <c r="C25" s="677"/>
      <c r="D25" s="19" t="s">
        <v>76</v>
      </c>
      <c r="E25" s="26"/>
      <c r="F25" s="134">
        <v>0</v>
      </c>
      <c r="G25" s="188"/>
      <c r="H25" s="205"/>
      <c r="I25" s="206"/>
      <c r="J25" s="207"/>
      <c r="K25" s="618"/>
      <c r="L25" s="183" t="s">
        <v>28</v>
      </c>
      <c r="M25" s="181"/>
      <c r="N25" s="183" t="s">
        <v>338</v>
      </c>
      <c r="O25" s="183"/>
      <c r="P25" s="183">
        <f>'８　促成トマト算出基礎'!G48</f>
        <v>36012</v>
      </c>
      <c r="Q25" s="623"/>
      <c r="R25" s="624"/>
      <c r="S25" s="625"/>
    </row>
    <row r="26" spans="1:19" s="103" customFormat="1" ht="18" customHeight="1">
      <c r="A26" s="102"/>
      <c r="B26" s="671"/>
      <c r="C26" s="677"/>
      <c r="D26" s="19" t="s">
        <v>99</v>
      </c>
      <c r="E26" s="20"/>
      <c r="F26" s="134">
        <f>'８　促成トマト算出基礎'!V56</f>
        <v>97314.28571428571</v>
      </c>
      <c r="G26" s="661"/>
      <c r="H26" s="662"/>
      <c r="I26" s="662"/>
      <c r="J26" s="663"/>
      <c r="K26" s="618"/>
      <c r="L26" s="183" t="s">
        <v>29</v>
      </c>
      <c r="M26" s="181"/>
      <c r="N26" s="183" t="s">
        <v>336</v>
      </c>
      <c r="O26" s="183"/>
      <c r="P26" s="183">
        <f>'８　促成トマト算出基礎'!G52</f>
        <v>1555</v>
      </c>
      <c r="Q26" s="623"/>
      <c r="R26" s="624"/>
      <c r="S26" s="625"/>
    </row>
    <row r="27" spans="1:19" s="103" customFormat="1" ht="18" customHeight="1">
      <c r="A27" s="102"/>
      <c r="B27" s="671"/>
      <c r="C27" s="677"/>
      <c r="D27" s="27" t="s">
        <v>77</v>
      </c>
      <c r="E27" s="28"/>
      <c r="F27" s="208">
        <v>0</v>
      </c>
      <c r="G27" s="172"/>
      <c r="H27" s="205"/>
      <c r="I27" s="206"/>
      <c r="J27" s="202"/>
      <c r="K27" s="618"/>
      <c r="L27" s="183" t="s">
        <v>110</v>
      </c>
      <c r="M27" s="181"/>
      <c r="N27" s="183" t="s">
        <v>335</v>
      </c>
      <c r="O27" s="183"/>
      <c r="P27" s="183">
        <f>'８　促成トマト算出基礎'!G56</f>
        <v>2566</v>
      </c>
      <c r="Q27" s="623"/>
      <c r="R27" s="624"/>
      <c r="S27" s="625"/>
    </row>
    <row r="28" spans="1:19" s="103" customFormat="1" ht="18" customHeight="1" thickBot="1">
      <c r="A28" s="102"/>
      <c r="B28" s="671"/>
      <c r="C28" s="677"/>
      <c r="D28" s="19" t="s">
        <v>55</v>
      </c>
      <c r="E28" s="20"/>
      <c r="F28" s="134">
        <f>'８　促成トマト算出基礎'!N56</f>
        <v>20565.714285714286</v>
      </c>
      <c r="G28" s="661"/>
      <c r="H28" s="662"/>
      <c r="I28" s="662"/>
      <c r="J28" s="663"/>
      <c r="K28" s="618"/>
      <c r="L28" s="114" t="s">
        <v>26</v>
      </c>
      <c r="M28" s="113"/>
      <c r="N28" s="114"/>
      <c r="O28" s="114"/>
      <c r="P28" s="114">
        <f>SUM(P24:P27)</f>
        <v>76794</v>
      </c>
      <c r="Q28" s="626"/>
      <c r="R28" s="627"/>
      <c r="S28" s="628"/>
    </row>
    <row r="29" spans="1:19" s="103" customFormat="1" ht="18" customHeight="1" thickTop="1">
      <c r="A29" s="102"/>
      <c r="B29" s="671"/>
      <c r="C29" s="677"/>
      <c r="D29" s="19" t="s">
        <v>247</v>
      </c>
      <c r="E29" s="26"/>
      <c r="F29" s="134">
        <f>SUM(F21:F28)/99</f>
        <v>11459.774949494949</v>
      </c>
      <c r="G29" s="298" t="s">
        <v>264</v>
      </c>
      <c r="H29" s="209">
        <v>0.01</v>
      </c>
      <c r="I29" s="180"/>
      <c r="J29" s="179"/>
      <c r="K29" s="618"/>
      <c r="L29" s="183" t="s">
        <v>132</v>
      </c>
      <c r="M29" s="181"/>
      <c r="N29" s="182" t="s">
        <v>23</v>
      </c>
      <c r="O29" s="182" t="s">
        <v>21</v>
      </c>
      <c r="P29" s="182" t="s">
        <v>24</v>
      </c>
      <c r="Q29" s="629" t="s">
        <v>25</v>
      </c>
      <c r="R29" s="630"/>
      <c r="S29" s="631"/>
    </row>
    <row r="30" spans="1:19" s="103" customFormat="1" ht="18" customHeight="1" thickBot="1">
      <c r="A30" s="102"/>
      <c r="B30" s="672"/>
      <c r="C30" s="678"/>
      <c r="D30" s="666" t="s">
        <v>163</v>
      </c>
      <c r="E30" s="667"/>
      <c r="F30" s="173">
        <f>SUM(F21:F29)</f>
        <v>1145977.494949495</v>
      </c>
      <c r="G30" s="174"/>
      <c r="H30" s="175"/>
      <c r="I30" s="176"/>
      <c r="J30" s="177"/>
      <c r="K30" s="618"/>
      <c r="L30" s="183" t="s">
        <v>122</v>
      </c>
      <c r="M30" s="181"/>
      <c r="N30" s="183" t="s">
        <v>419</v>
      </c>
      <c r="O30" s="184"/>
      <c r="P30" s="183">
        <f>'８　促成トマト算出基礎'!N10</f>
        <v>11434.5</v>
      </c>
      <c r="Q30" s="647"/>
      <c r="R30" s="648"/>
      <c r="S30" s="649"/>
    </row>
    <row r="31" spans="1:19" s="103" customFormat="1" ht="18" customHeight="1">
      <c r="A31" s="102"/>
      <c r="B31" s="122"/>
      <c r="C31" s="119"/>
      <c r="D31" s="119"/>
      <c r="E31" s="119"/>
      <c r="F31" s="119"/>
      <c r="G31" s="119"/>
      <c r="H31" s="119"/>
      <c r="I31" s="119"/>
      <c r="J31" s="119"/>
      <c r="K31" s="618"/>
      <c r="L31" s="183" t="s">
        <v>123</v>
      </c>
      <c r="M31" s="181"/>
      <c r="N31" s="183" t="s">
        <v>420</v>
      </c>
      <c r="O31" s="184"/>
      <c r="P31" s="183">
        <f>'８　促成トマト算出基礎'!N15</f>
        <v>20592</v>
      </c>
      <c r="Q31" s="647"/>
      <c r="R31" s="648"/>
      <c r="S31" s="649"/>
    </row>
    <row r="32" spans="1:19" s="103" customFormat="1" ht="18" customHeight="1">
      <c r="A32" s="102"/>
      <c r="B32" s="112"/>
      <c r="C32" s="128"/>
      <c r="D32" s="112"/>
      <c r="E32" s="112"/>
      <c r="F32" s="126"/>
      <c r="G32" s="126"/>
      <c r="H32" s="127"/>
      <c r="I32" s="119"/>
      <c r="J32" s="119"/>
      <c r="K32" s="618"/>
      <c r="L32" s="183" t="s">
        <v>125</v>
      </c>
      <c r="M32" s="181"/>
      <c r="N32" s="184"/>
      <c r="O32" s="184"/>
      <c r="P32" s="183">
        <f>SUM(P30:P31)*R32</f>
        <v>9607.9499999999989</v>
      </c>
      <c r="Q32" s="364" t="s">
        <v>124</v>
      </c>
      <c r="R32" s="185">
        <v>0.3</v>
      </c>
      <c r="S32" s="116"/>
    </row>
    <row r="33" spans="1:23" ht="18" customHeight="1">
      <c r="K33" s="618"/>
      <c r="L33" s="183" t="s">
        <v>126</v>
      </c>
      <c r="M33" s="181"/>
      <c r="N33" s="183"/>
      <c r="O33" s="184"/>
      <c r="P33" s="183">
        <f>'８　促成トマト算出基礎'!N19</f>
        <v>0</v>
      </c>
      <c r="Q33" s="623"/>
      <c r="R33" s="624"/>
      <c r="S33" s="625"/>
    </row>
    <row r="34" spans="1:23" ht="18" customHeight="1">
      <c r="K34" s="618"/>
      <c r="L34" s="183" t="s">
        <v>127</v>
      </c>
      <c r="M34" s="181"/>
      <c r="N34" s="183"/>
      <c r="O34" s="184"/>
      <c r="P34" s="183">
        <f>'８　促成トマト算出基礎'!N23</f>
        <v>0</v>
      </c>
      <c r="Q34" s="623"/>
      <c r="R34" s="624"/>
      <c r="S34" s="625"/>
    </row>
    <row r="35" spans="1:23" ht="18" customHeight="1">
      <c r="K35" s="618"/>
      <c r="L35" s="183" t="s">
        <v>244</v>
      </c>
      <c r="M35" s="181"/>
      <c r="N35" s="183" t="s">
        <v>421</v>
      </c>
      <c r="O35" s="184"/>
      <c r="P35" s="183">
        <f>'８　促成トマト算出基礎'!N27</f>
        <v>1096704</v>
      </c>
      <c r="Q35" s="283"/>
      <c r="R35" s="284"/>
      <c r="S35" s="285"/>
    </row>
    <row r="36" spans="1:23" ht="18" customHeight="1">
      <c r="K36" s="618"/>
      <c r="L36" s="183" t="s">
        <v>128</v>
      </c>
      <c r="M36" s="181"/>
      <c r="N36" s="183"/>
      <c r="O36" s="184"/>
      <c r="P36" s="183">
        <f>'８　促成トマト算出基礎'!N31</f>
        <v>0</v>
      </c>
      <c r="Q36" s="623"/>
      <c r="R36" s="624"/>
      <c r="S36" s="625"/>
    </row>
    <row r="37" spans="1:23" ht="18" customHeight="1" thickBot="1">
      <c r="K37" s="619"/>
      <c r="L37" s="124" t="s">
        <v>26</v>
      </c>
      <c r="M37" s="123"/>
      <c r="N37" s="124"/>
      <c r="O37" s="124"/>
      <c r="P37" s="124">
        <f>SUM(P30:P36)</f>
        <v>1138338.45</v>
      </c>
      <c r="Q37" s="632"/>
      <c r="R37" s="633"/>
      <c r="S37" s="634"/>
    </row>
    <row r="38" spans="1:23" s="118" customFormat="1" ht="18" customHeight="1">
      <c r="A38" s="102"/>
      <c r="B38" s="102"/>
      <c r="C38" s="102"/>
      <c r="D38" s="102"/>
      <c r="E38" s="102"/>
      <c r="F38" s="102"/>
      <c r="G38" s="102"/>
      <c r="H38" s="102"/>
      <c r="I38" s="102"/>
      <c r="J38" s="102"/>
    </row>
    <row r="39" spans="1:23" s="118" customFormat="1" ht="18" customHeight="1">
      <c r="B39" s="102"/>
      <c r="C39" s="102"/>
      <c r="D39" s="102"/>
      <c r="E39" s="102"/>
      <c r="F39" s="102"/>
      <c r="G39" s="102"/>
      <c r="H39" s="102"/>
      <c r="I39" s="102"/>
      <c r="J39" s="102"/>
      <c r="T39" s="104"/>
      <c r="U39" s="119"/>
      <c r="V39" s="103"/>
      <c r="W39" s="120"/>
    </row>
    <row r="40" spans="1:23" s="118" customFormat="1" ht="18" customHeight="1">
      <c r="B40" s="102"/>
      <c r="C40" s="102"/>
      <c r="D40" s="102"/>
      <c r="E40" s="102"/>
      <c r="F40" s="102"/>
      <c r="G40" s="102"/>
      <c r="H40" s="102"/>
      <c r="I40" s="102"/>
      <c r="J40" s="102"/>
      <c r="T40" s="103"/>
      <c r="U40" s="103"/>
      <c r="V40" s="121"/>
      <c r="W40" s="103"/>
    </row>
    <row r="41" spans="1:23" s="118" customFormat="1">
      <c r="B41" s="102"/>
      <c r="C41" s="102"/>
      <c r="D41" s="102"/>
      <c r="E41" s="102"/>
      <c r="F41" s="102"/>
      <c r="G41" s="102"/>
      <c r="H41" s="102"/>
      <c r="I41" s="102"/>
      <c r="J41" s="102"/>
      <c r="T41" s="104"/>
      <c r="U41" s="103"/>
      <c r="V41" s="103"/>
      <c r="W41" s="120"/>
    </row>
    <row r="42" spans="1:23" s="118" customFormat="1">
      <c r="B42" s="102"/>
      <c r="C42" s="102"/>
      <c r="D42" s="102"/>
      <c r="E42" s="102"/>
      <c r="F42" s="102"/>
      <c r="G42" s="102"/>
      <c r="H42" s="102"/>
      <c r="I42" s="102"/>
      <c r="J42" s="102"/>
      <c r="T42" s="104"/>
      <c r="U42" s="103"/>
      <c r="V42" s="103"/>
      <c r="W42" s="120"/>
    </row>
    <row r="43" spans="1:23" s="118" customFormat="1">
      <c r="B43" s="102"/>
      <c r="C43" s="102"/>
      <c r="D43" s="102"/>
      <c r="E43" s="102"/>
      <c r="F43" s="102"/>
      <c r="G43" s="102"/>
      <c r="H43" s="102"/>
      <c r="I43" s="102"/>
      <c r="J43" s="102"/>
      <c r="T43" s="104"/>
      <c r="U43" s="103"/>
      <c r="V43" s="103"/>
      <c r="W43" s="120"/>
    </row>
    <row r="44" spans="1:23" s="118" customFormat="1">
      <c r="B44" s="102"/>
      <c r="C44" s="102"/>
      <c r="D44" s="102"/>
      <c r="E44" s="102"/>
      <c r="F44" s="102"/>
      <c r="G44" s="102"/>
      <c r="H44" s="102"/>
      <c r="I44" s="102"/>
      <c r="J44" s="102"/>
      <c r="T44" s="104"/>
      <c r="U44" s="103"/>
      <c r="V44" s="103"/>
      <c r="W44" s="120"/>
    </row>
    <row r="45" spans="1:23" s="118" customFormat="1">
      <c r="B45" s="102"/>
      <c r="C45" s="102"/>
      <c r="D45" s="102"/>
      <c r="E45" s="102"/>
      <c r="F45" s="102"/>
      <c r="G45" s="102"/>
      <c r="H45" s="102"/>
      <c r="I45" s="102"/>
      <c r="J45" s="102"/>
      <c r="T45" s="104"/>
      <c r="U45" s="104"/>
      <c r="V45" s="104"/>
      <c r="W45" s="103"/>
    </row>
    <row r="46" spans="1:23" s="118" customFormat="1" ht="13.5" customHeight="1">
      <c r="B46" s="102"/>
      <c r="C46" s="102"/>
      <c r="D46" s="102"/>
      <c r="E46" s="102"/>
      <c r="F46" s="102"/>
      <c r="G46" s="102"/>
      <c r="H46" s="102"/>
      <c r="I46" s="102"/>
      <c r="J46" s="102"/>
      <c r="T46" s="103"/>
      <c r="U46" s="103"/>
      <c r="V46" s="103"/>
      <c r="W46" s="121"/>
    </row>
    <row r="47" spans="1:23" s="118" customFormat="1">
      <c r="B47" s="102"/>
      <c r="C47" s="102"/>
      <c r="D47" s="102"/>
      <c r="E47" s="102"/>
      <c r="F47" s="102"/>
      <c r="G47" s="102"/>
      <c r="H47" s="102"/>
      <c r="I47" s="102"/>
      <c r="J47" s="102"/>
      <c r="T47" s="120"/>
      <c r="U47" s="103"/>
      <c r="V47" s="121"/>
      <c r="W47" s="120"/>
    </row>
    <row r="48" spans="1:23" s="118" customFormat="1">
      <c r="B48" s="102"/>
      <c r="C48" s="102"/>
      <c r="D48" s="102"/>
      <c r="E48" s="102"/>
      <c r="F48" s="102"/>
      <c r="G48" s="102"/>
      <c r="H48" s="102"/>
      <c r="I48" s="102"/>
      <c r="J48" s="102"/>
      <c r="T48" s="103"/>
      <c r="U48" s="103"/>
      <c r="V48" s="103"/>
      <c r="W48" s="103"/>
    </row>
    <row r="49" spans="2:23" s="118" customFormat="1" ht="13.5" customHeight="1">
      <c r="B49" s="102"/>
      <c r="C49" s="102"/>
      <c r="D49" s="102"/>
      <c r="E49" s="102"/>
      <c r="F49" s="102"/>
      <c r="G49" s="102"/>
      <c r="H49" s="102"/>
      <c r="I49" s="102"/>
      <c r="J49" s="102"/>
      <c r="T49" s="104"/>
      <c r="U49" s="103"/>
      <c r="V49" s="104"/>
      <c r="W49" s="120"/>
    </row>
    <row r="50" spans="2:23" s="118" customFormat="1">
      <c r="B50" s="102"/>
      <c r="C50" s="102"/>
      <c r="D50" s="102"/>
      <c r="E50" s="102"/>
      <c r="F50" s="102"/>
      <c r="G50" s="102"/>
      <c r="H50" s="102"/>
      <c r="I50" s="102"/>
      <c r="J50" s="102"/>
      <c r="T50" s="129"/>
      <c r="U50" s="103"/>
      <c r="V50" s="103"/>
      <c r="W50" s="120"/>
    </row>
    <row r="51" spans="2:23" s="118" customFormat="1">
      <c r="B51" s="102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3"/>
      <c r="U51" s="104"/>
      <c r="V51" s="103"/>
      <c r="W51" s="103"/>
    </row>
    <row r="52" spans="2:23" s="118" customFormat="1">
      <c r="B52" s="102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19"/>
      <c r="U52" s="119"/>
      <c r="V52" s="119"/>
      <c r="W52" s="119"/>
    </row>
    <row r="53" spans="2:23" s="118" customFormat="1">
      <c r="B53" s="102"/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19"/>
    </row>
    <row r="54" spans="2:23" s="118" customFormat="1"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19"/>
    </row>
    <row r="55" spans="2:23" s="118" customFormat="1">
      <c r="B55" s="102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19"/>
    </row>
    <row r="56" spans="2:23" s="118" customFormat="1"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</row>
    <row r="57" spans="2:23" s="118" customFormat="1"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</row>
    <row r="58" spans="2:23" s="118" customFormat="1" ht="13.5" customHeight="1">
      <c r="B58" s="102"/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</row>
    <row r="59" spans="2:23" s="118" customFormat="1" ht="13.5" customHeight="1">
      <c r="B59" s="102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</row>
    <row r="60" spans="2:23" s="118" customFormat="1">
      <c r="B60" s="102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</row>
    <row r="61" spans="2:23" s="118" customFormat="1">
      <c r="B61" s="102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</row>
    <row r="62" spans="2:23" s="118" customFormat="1">
      <c r="B62" s="102"/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</row>
    <row r="63" spans="2:23" s="118" customFormat="1" ht="13.5" customHeight="1">
      <c r="B63" s="102"/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</row>
    <row r="64" spans="2:23" s="118" customFormat="1">
      <c r="B64" s="102"/>
      <c r="C64" s="102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</row>
    <row r="65" spans="2:19" s="118" customFormat="1"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</row>
    <row r="66" spans="2:19" s="118" customFormat="1"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</row>
    <row r="67" spans="2:19" s="118" customFormat="1"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</row>
    <row r="68" spans="2:19" s="118" customFormat="1"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</row>
    <row r="69" spans="2:19" s="118" customFormat="1" ht="13.5" customHeight="1"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</row>
    <row r="70" spans="2:19" s="118" customFormat="1"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</row>
    <row r="71" spans="2:19" s="118" customFormat="1"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</row>
    <row r="72" spans="2:19" s="118" customFormat="1">
      <c r="B72" s="102"/>
      <c r="C72" s="102"/>
      <c r="D72" s="102"/>
      <c r="E72" s="102"/>
      <c r="F72" s="102"/>
      <c r="G72" s="102"/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</row>
    <row r="73" spans="2:19" s="118" customFormat="1">
      <c r="B73" s="102"/>
      <c r="C73" s="102"/>
      <c r="D73" s="102"/>
      <c r="E73" s="102"/>
      <c r="F73" s="102"/>
      <c r="G73" s="102"/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</row>
    <row r="74" spans="2:19" s="118" customFormat="1">
      <c r="B74" s="102"/>
      <c r="C74" s="102"/>
      <c r="D74" s="102"/>
      <c r="E74" s="102"/>
      <c r="F74" s="102"/>
      <c r="G74" s="102"/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</row>
    <row r="75" spans="2:19" s="118" customFormat="1">
      <c r="B75" s="102"/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</row>
    <row r="76" spans="2:19" s="118" customFormat="1">
      <c r="B76" s="102"/>
      <c r="C76" s="102"/>
      <c r="D76" s="102"/>
      <c r="E76" s="102"/>
      <c r="F76" s="102"/>
      <c r="G76" s="102"/>
      <c r="H76" s="102"/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</row>
    <row r="77" spans="2:19" s="118" customFormat="1">
      <c r="B77" s="102"/>
      <c r="C77" s="102"/>
      <c r="D77" s="102"/>
      <c r="E77" s="102"/>
      <c r="F77" s="102"/>
      <c r="G77" s="102"/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</row>
    <row r="78" spans="2:19" s="118" customFormat="1">
      <c r="B78" s="102"/>
      <c r="C78" s="102"/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</row>
    <row r="79" spans="2:19" s="118" customFormat="1">
      <c r="B79" s="102"/>
      <c r="C79" s="102"/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</row>
    <row r="80" spans="2:19" s="118" customFormat="1">
      <c r="B80" s="102"/>
      <c r="C80" s="102"/>
      <c r="D80" s="102"/>
      <c r="E80" s="102"/>
      <c r="F80" s="102"/>
      <c r="G80" s="102"/>
      <c r="H80" s="102"/>
      <c r="I80" s="102"/>
      <c r="J80" s="102"/>
      <c r="K80" s="102"/>
      <c r="L80" s="102"/>
      <c r="M80" s="102"/>
      <c r="N80" s="102"/>
      <c r="O80" s="102"/>
      <c r="P80" s="102"/>
      <c r="Q80" s="102"/>
      <c r="R80" s="102"/>
      <c r="S80" s="102"/>
    </row>
    <row r="81" spans="1:19" s="118" customFormat="1" ht="13.5" customHeight="1">
      <c r="B81" s="102"/>
      <c r="C81" s="102"/>
      <c r="D81" s="102"/>
      <c r="E81" s="102"/>
      <c r="F81" s="102"/>
      <c r="G81" s="102"/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</row>
    <row r="82" spans="1:19" s="118" customFormat="1">
      <c r="B82" s="102"/>
      <c r="C82" s="102"/>
      <c r="D82" s="102"/>
      <c r="E82" s="102"/>
      <c r="F82" s="102"/>
      <c r="G82" s="102"/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</row>
    <row r="83" spans="1:19" s="118" customFormat="1">
      <c r="B83" s="102"/>
      <c r="C83" s="102"/>
      <c r="D83" s="102"/>
      <c r="E83" s="102"/>
      <c r="F83" s="102"/>
      <c r="G83" s="102"/>
      <c r="H83" s="102"/>
      <c r="I83" s="102"/>
      <c r="J83" s="102"/>
      <c r="K83" s="102"/>
      <c r="L83" s="102"/>
      <c r="M83" s="102"/>
      <c r="N83" s="102"/>
      <c r="O83" s="102"/>
      <c r="P83" s="102"/>
      <c r="Q83" s="102"/>
      <c r="R83" s="102"/>
      <c r="S83" s="102"/>
    </row>
    <row r="84" spans="1:19" s="118" customFormat="1" ht="13.5" customHeight="1">
      <c r="B84" s="102"/>
      <c r="C84" s="102"/>
      <c r="D84" s="102"/>
      <c r="E84" s="102"/>
      <c r="F84" s="102"/>
      <c r="G84" s="102"/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102"/>
      <c r="S84" s="102"/>
    </row>
    <row r="85" spans="1:19" s="118" customFormat="1">
      <c r="B85" s="102"/>
      <c r="C85" s="102"/>
      <c r="D85" s="102"/>
      <c r="E85" s="102"/>
      <c r="F85" s="102"/>
      <c r="G85" s="102"/>
      <c r="H85" s="102"/>
      <c r="I85" s="102"/>
      <c r="J85" s="102"/>
      <c r="K85" s="102"/>
      <c r="L85" s="102"/>
      <c r="M85" s="102"/>
      <c r="N85" s="102"/>
      <c r="O85" s="102"/>
      <c r="P85" s="102"/>
      <c r="Q85" s="102"/>
      <c r="R85" s="102"/>
      <c r="S85" s="102"/>
    </row>
    <row r="86" spans="1:19" s="118" customFormat="1">
      <c r="B86" s="102"/>
      <c r="C86" s="102"/>
      <c r="D86" s="102"/>
      <c r="E86" s="102"/>
      <c r="F86" s="102"/>
      <c r="G86" s="102"/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</row>
    <row r="87" spans="1:19" s="118" customFormat="1">
      <c r="B87" s="102"/>
      <c r="C87" s="102"/>
      <c r="D87" s="102"/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</row>
    <row r="88" spans="1:19" s="118" customFormat="1">
      <c r="B88" s="102"/>
      <c r="C88" s="102"/>
      <c r="D88" s="102"/>
      <c r="E88" s="102"/>
      <c r="F88" s="102"/>
      <c r="G88" s="102"/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2"/>
    </row>
    <row r="89" spans="1:19" s="118" customFormat="1">
      <c r="B89" s="102"/>
      <c r="C89" s="102"/>
      <c r="D89" s="102"/>
      <c r="E89" s="102"/>
      <c r="F89" s="102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</row>
    <row r="90" spans="1:19">
      <c r="A90" s="118"/>
    </row>
    <row r="91" spans="1:19">
      <c r="A91" s="118"/>
    </row>
    <row r="92" spans="1:19">
      <c r="A92" s="118"/>
    </row>
    <row r="93" spans="1:19">
      <c r="A93" s="118"/>
    </row>
    <row r="94" spans="1:19">
      <c r="A94" s="118"/>
    </row>
  </sheetData>
  <mergeCells count="56">
    <mergeCell ref="G28:J28"/>
    <mergeCell ref="G8:J8"/>
    <mergeCell ref="G9:J9"/>
    <mergeCell ref="G15:J15"/>
    <mergeCell ref="G16:J16"/>
    <mergeCell ref="G26:J26"/>
    <mergeCell ref="G10:J10"/>
    <mergeCell ref="I13:J13"/>
    <mergeCell ref="I14:J14"/>
    <mergeCell ref="D21:D23"/>
    <mergeCell ref="D30:E30"/>
    <mergeCell ref="D20:E20"/>
    <mergeCell ref="B6:B30"/>
    <mergeCell ref="C6:C20"/>
    <mergeCell ref="C21:C30"/>
    <mergeCell ref="D13:D14"/>
    <mergeCell ref="D15:D17"/>
    <mergeCell ref="B4:C5"/>
    <mergeCell ref="B3:E3"/>
    <mergeCell ref="K3:S3"/>
    <mergeCell ref="R6:S6"/>
    <mergeCell ref="R7:S7"/>
    <mergeCell ref="G4:J4"/>
    <mergeCell ref="G7:J7"/>
    <mergeCell ref="Q36:S36"/>
    <mergeCell ref="Q20:S20"/>
    <mergeCell ref="Q21:S21"/>
    <mergeCell ref="Q26:S26"/>
    <mergeCell ref="Q16:S16"/>
    <mergeCell ref="Q17:S17"/>
    <mergeCell ref="Q18:S18"/>
    <mergeCell ref="Q30:S30"/>
    <mergeCell ref="Q31:S31"/>
    <mergeCell ref="Q19:S19"/>
    <mergeCell ref="R8:S8"/>
    <mergeCell ref="R9:S9"/>
    <mergeCell ref="R4:S4"/>
    <mergeCell ref="R5:S5"/>
    <mergeCell ref="Q14:S14"/>
    <mergeCell ref="R10:S10"/>
    <mergeCell ref="K12:K37"/>
    <mergeCell ref="G11:J11"/>
    <mergeCell ref="Q33:S33"/>
    <mergeCell ref="Q34:S34"/>
    <mergeCell ref="Q22:S22"/>
    <mergeCell ref="Q23:S23"/>
    <mergeCell ref="Q24:S24"/>
    <mergeCell ref="Q25:S25"/>
    <mergeCell ref="Q37:S37"/>
    <mergeCell ref="Q27:S27"/>
    <mergeCell ref="Q28:S28"/>
    <mergeCell ref="Q29:S29"/>
    <mergeCell ref="Q15:S15"/>
    <mergeCell ref="R11:S11"/>
    <mergeCell ref="Q12:S12"/>
    <mergeCell ref="Q13:S13"/>
  </mergeCells>
  <phoneticPr fontId="4"/>
  <pageMargins left="0.78740157480314965" right="0.78740157480314965" top="0.78740157480314965" bottom="0.78740157480314965" header="0.39370078740157483" footer="0.39370078740157483"/>
  <pageSetup paperSize="9" scale="68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191"/>
  <sheetViews>
    <sheetView showZeros="0" zoomScale="75" zoomScaleNormal="75" zoomScaleSheetLayoutView="80" workbookViewId="0"/>
  </sheetViews>
  <sheetFormatPr defaultRowHeight="13.5"/>
  <cols>
    <col min="1" max="1" width="1.625" style="30" customWidth="1"/>
    <col min="2" max="2" width="3.625" style="30" customWidth="1"/>
    <col min="3" max="3" width="15.625" style="30" customWidth="1"/>
    <col min="4" max="7" width="8.625" style="30" customWidth="1"/>
    <col min="8" max="8" width="1.625" style="162" customWidth="1"/>
    <col min="9" max="9" width="3.625" style="30" customWidth="1"/>
    <col min="10" max="10" width="15.625" style="30" customWidth="1"/>
    <col min="11" max="14" width="8.625" style="30" customWidth="1"/>
    <col min="15" max="15" width="3.5" style="30" customWidth="1"/>
    <col min="16" max="16" width="15.625" style="130" customWidth="1"/>
    <col min="17" max="17" width="8.625" style="30" customWidth="1"/>
    <col min="18" max="18" width="8.625" style="31" customWidth="1"/>
    <col min="19" max="21" width="8.625" style="30" customWidth="1"/>
    <col min="22" max="22" width="10.625" style="31" customWidth="1"/>
    <col min="23" max="230" width="9" style="30"/>
    <col min="231" max="231" width="1.375" style="30" customWidth="1"/>
    <col min="232" max="232" width="3.5" style="30" customWidth="1"/>
    <col min="233" max="233" width="22.125" style="30" customWidth="1"/>
    <col min="234" max="234" width="9.75" style="30" customWidth="1"/>
    <col min="235" max="235" width="7.375" style="30" customWidth="1"/>
    <col min="236" max="236" width="9" style="30"/>
    <col min="237" max="237" width="9.25" style="30" customWidth="1"/>
    <col min="238" max="238" width="3.5" style="30" customWidth="1"/>
    <col min="239" max="240" width="12.625" style="30" customWidth="1"/>
    <col min="241" max="241" width="9" style="30"/>
    <col min="242" max="242" width="7.75" style="30" customWidth="1"/>
    <col min="243" max="243" width="13.125" style="30" customWidth="1"/>
    <col min="244" max="244" width="6.125" style="30" customWidth="1"/>
    <col min="245" max="245" width="9.75" style="30" customWidth="1"/>
    <col min="246" max="246" width="1.375" style="30" customWidth="1"/>
    <col min="247" max="486" width="9" style="30"/>
    <col min="487" max="487" width="1.375" style="30" customWidth="1"/>
    <col min="488" max="488" width="3.5" style="30" customWidth="1"/>
    <col min="489" max="489" width="22.125" style="30" customWidth="1"/>
    <col min="490" max="490" width="9.75" style="30" customWidth="1"/>
    <col min="491" max="491" width="7.375" style="30" customWidth="1"/>
    <col min="492" max="492" width="9" style="30"/>
    <col min="493" max="493" width="9.25" style="30" customWidth="1"/>
    <col min="494" max="494" width="3.5" style="30" customWidth="1"/>
    <col min="495" max="496" width="12.625" style="30" customWidth="1"/>
    <col min="497" max="497" width="9" style="30"/>
    <col min="498" max="498" width="7.75" style="30" customWidth="1"/>
    <col min="499" max="499" width="13.125" style="30" customWidth="1"/>
    <col min="500" max="500" width="6.125" style="30" customWidth="1"/>
    <col min="501" max="501" width="9.75" style="30" customWidth="1"/>
    <col min="502" max="502" width="1.375" style="30" customWidth="1"/>
    <col min="503" max="742" width="9" style="30"/>
    <col min="743" max="743" width="1.375" style="30" customWidth="1"/>
    <col min="744" max="744" width="3.5" style="30" customWidth="1"/>
    <col min="745" max="745" width="22.125" style="30" customWidth="1"/>
    <col min="746" max="746" width="9.75" style="30" customWidth="1"/>
    <col min="747" max="747" width="7.375" style="30" customWidth="1"/>
    <col min="748" max="748" width="9" style="30"/>
    <col min="749" max="749" width="9.25" style="30" customWidth="1"/>
    <col min="750" max="750" width="3.5" style="30" customWidth="1"/>
    <col min="751" max="752" width="12.625" style="30" customWidth="1"/>
    <col min="753" max="753" width="9" style="30"/>
    <col min="754" max="754" width="7.75" style="30" customWidth="1"/>
    <col min="755" max="755" width="13.125" style="30" customWidth="1"/>
    <col min="756" max="756" width="6.125" style="30" customWidth="1"/>
    <col min="757" max="757" width="9.75" style="30" customWidth="1"/>
    <col min="758" max="758" width="1.375" style="30" customWidth="1"/>
    <col min="759" max="998" width="9" style="30"/>
    <col min="999" max="999" width="1.375" style="30" customWidth="1"/>
    <col min="1000" max="1000" width="3.5" style="30" customWidth="1"/>
    <col min="1001" max="1001" width="22.125" style="30" customWidth="1"/>
    <col min="1002" max="1002" width="9.75" style="30" customWidth="1"/>
    <col min="1003" max="1003" width="7.375" style="30" customWidth="1"/>
    <col min="1004" max="1004" width="9" style="30"/>
    <col min="1005" max="1005" width="9.25" style="30" customWidth="1"/>
    <col min="1006" max="1006" width="3.5" style="30" customWidth="1"/>
    <col min="1007" max="1008" width="12.625" style="30" customWidth="1"/>
    <col min="1009" max="1009" width="9" style="30"/>
    <col min="1010" max="1010" width="7.75" style="30" customWidth="1"/>
    <col min="1011" max="1011" width="13.125" style="30" customWidth="1"/>
    <col min="1012" max="1012" width="6.125" style="30" customWidth="1"/>
    <col min="1013" max="1013" width="9.75" style="30" customWidth="1"/>
    <col min="1014" max="1014" width="1.375" style="30" customWidth="1"/>
    <col min="1015" max="1254" width="9" style="30"/>
    <col min="1255" max="1255" width="1.375" style="30" customWidth="1"/>
    <col min="1256" max="1256" width="3.5" style="30" customWidth="1"/>
    <col min="1257" max="1257" width="22.125" style="30" customWidth="1"/>
    <col min="1258" max="1258" width="9.75" style="30" customWidth="1"/>
    <col min="1259" max="1259" width="7.375" style="30" customWidth="1"/>
    <col min="1260" max="1260" width="9" style="30"/>
    <col min="1261" max="1261" width="9.25" style="30" customWidth="1"/>
    <col min="1262" max="1262" width="3.5" style="30" customWidth="1"/>
    <col min="1263" max="1264" width="12.625" style="30" customWidth="1"/>
    <col min="1265" max="1265" width="9" style="30"/>
    <col min="1266" max="1266" width="7.75" style="30" customWidth="1"/>
    <col min="1267" max="1267" width="13.125" style="30" customWidth="1"/>
    <col min="1268" max="1268" width="6.125" style="30" customWidth="1"/>
    <col min="1269" max="1269" width="9.75" style="30" customWidth="1"/>
    <col min="1270" max="1270" width="1.375" style="30" customWidth="1"/>
    <col min="1271" max="1510" width="9" style="30"/>
    <col min="1511" max="1511" width="1.375" style="30" customWidth="1"/>
    <col min="1512" max="1512" width="3.5" style="30" customWidth="1"/>
    <col min="1513" max="1513" width="22.125" style="30" customWidth="1"/>
    <col min="1514" max="1514" width="9.75" style="30" customWidth="1"/>
    <col min="1515" max="1515" width="7.375" style="30" customWidth="1"/>
    <col min="1516" max="1516" width="9" style="30"/>
    <col min="1517" max="1517" width="9.25" style="30" customWidth="1"/>
    <col min="1518" max="1518" width="3.5" style="30" customWidth="1"/>
    <col min="1519" max="1520" width="12.625" style="30" customWidth="1"/>
    <col min="1521" max="1521" width="9" style="30"/>
    <col min="1522" max="1522" width="7.75" style="30" customWidth="1"/>
    <col min="1523" max="1523" width="13.125" style="30" customWidth="1"/>
    <col min="1524" max="1524" width="6.125" style="30" customWidth="1"/>
    <col min="1525" max="1525" width="9.75" style="30" customWidth="1"/>
    <col min="1526" max="1526" width="1.375" style="30" customWidth="1"/>
    <col min="1527" max="1766" width="9" style="30"/>
    <col min="1767" max="1767" width="1.375" style="30" customWidth="1"/>
    <col min="1768" max="1768" width="3.5" style="30" customWidth="1"/>
    <col min="1769" max="1769" width="22.125" style="30" customWidth="1"/>
    <col min="1770" max="1770" width="9.75" style="30" customWidth="1"/>
    <col min="1771" max="1771" width="7.375" style="30" customWidth="1"/>
    <col min="1772" max="1772" width="9" style="30"/>
    <col min="1773" max="1773" width="9.25" style="30" customWidth="1"/>
    <col min="1774" max="1774" width="3.5" style="30" customWidth="1"/>
    <col min="1775" max="1776" width="12.625" style="30" customWidth="1"/>
    <col min="1777" max="1777" width="9" style="30"/>
    <col min="1778" max="1778" width="7.75" style="30" customWidth="1"/>
    <col min="1779" max="1779" width="13.125" style="30" customWidth="1"/>
    <col min="1780" max="1780" width="6.125" style="30" customWidth="1"/>
    <col min="1781" max="1781" width="9.75" style="30" customWidth="1"/>
    <col min="1782" max="1782" width="1.375" style="30" customWidth="1"/>
    <col min="1783" max="2022" width="9" style="30"/>
    <col min="2023" max="2023" width="1.375" style="30" customWidth="1"/>
    <col min="2024" max="2024" width="3.5" style="30" customWidth="1"/>
    <col min="2025" max="2025" width="22.125" style="30" customWidth="1"/>
    <col min="2026" max="2026" width="9.75" style="30" customWidth="1"/>
    <col min="2027" max="2027" width="7.375" style="30" customWidth="1"/>
    <col min="2028" max="2028" width="9" style="30"/>
    <col min="2029" max="2029" width="9.25" style="30" customWidth="1"/>
    <col min="2030" max="2030" width="3.5" style="30" customWidth="1"/>
    <col min="2031" max="2032" width="12.625" style="30" customWidth="1"/>
    <col min="2033" max="2033" width="9" style="30"/>
    <col min="2034" max="2034" width="7.75" style="30" customWidth="1"/>
    <col min="2035" max="2035" width="13.125" style="30" customWidth="1"/>
    <col min="2036" max="2036" width="6.125" style="30" customWidth="1"/>
    <col min="2037" max="2037" width="9.75" style="30" customWidth="1"/>
    <col min="2038" max="2038" width="1.375" style="30" customWidth="1"/>
    <col min="2039" max="2278" width="9" style="30"/>
    <col min="2279" max="2279" width="1.375" style="30" customWidth="1"/>
    <col min="2280" max="2280" width="3.5" style="30" customWidth="1"/>
    <col min="2281" max="2281" width="22.125" style="30" customWidth="1"/>
    <col min="2282" max="2282" width="9.75" style="30" customWidth="1"/>
    <col min="2283" max="2283" width="7.375" style="30" customWidth="1"/>
    <col min="2284" max="2284" width="9" style="30"/>
    <col min="2285" max="2285" width="9.25" style="30" customWidth="1"/>
    <col min="2286" max="2286" width="3.5" style="30" customWidth="1"/>
    <col min="2287" max="2288" width="12.625" style="30" customWidth="1"/>
    <col min="2289" max="2289" width="9" style="30"/>
    <col min="2290" max="2290" width="7.75" style="30" customWidth="1"/>
    <col min="2291" max="2291" width="13.125" style="30" customWidth="1"/>
    <col min="2292" max="2292" width="6.125" style="30" customWidth="1"/>
    <col min="2293" max="2293" width="9.75" style="30" customWidth="1"/>
    <col min="2294" max="2294" width="1.375" style="30" customWidth="1"/>
    <col min="2295" max="2534" width="9" style="30"/>
    <col min="2535" max="2535" width="1.375" style="30" customWidth="1"/>
    <col min="2536" max="2536" width="3.5" style="30" customWidth="1"/>
    <col min="2537" max="2537" width="22.125" style="30" customWidth="1"/>
    <col min="2538" max="2538" width="9.75" style="30" customWidth="1"/>
    <col min="2539" max="2539" width="7.375" style="30" customWidth="1"/>
    <col min="2540" max="2540" width="9" style="30"/>
    <col min="2541" max="2541" width="9.25" style="30" customWidth="1"/>
    <col min="2542" max="2542" width="3.5" style="30" customWidth="1"/>
    <col min="2543" max="2544" width="12.625" style="30" customWidth="1"/>
    <col min="2545" max="2545" width="9" style="30"/>
    <col min="2546" max="2546" width="7.75" style="30" customWidth="1"/>
    <col min="2547" max="2547" width="13.125" style="30" customWidth="1"/>
    <col min="2548" max="2548" width="6.125" style="30" customWidth="1"/>
    <col min="2549" max="2549" width="9.75" style="30" customWidth="1"/>
    <col min="2550" max="2550" width="1.375" style="30" customWidth="1"/>
    <col min="2551" max="2790" width="9" style="30"/>
    <col min="2791" max="2791" width="1.375" style="30" customWidth="1"/>
    <col min="2792" max="2792" width="3.5" style="30" customWidth="1"/>
    <col min="2793" max="2793" width="22.125" style="30" customWidth="1"/>
    <col min="2794" max="2794" width="9.75" style="30" customWidth="1"/>
    <col min="2795" max="2795" width="7.375" style="30" customWidth="1"/>
    <col min="2796" max="2796" width="9" style="30"/>
    <col min="2797" max="2797" width="9.25" style="30" customWidth="1"/>
    <col min="2798" max="2798" width="3.5" style="30" customWidth="1"/>
    <col min="2799" max="2800" width="12.625" style="30" customWidth="1"/>
    <col min="2801" max="2801" width="9" style="30"/>
    <col min="2802" max="2802" width="7.75" style="30" customWidth="1"/>
    <col min="2803" max="2803" width="13.125" style="30" customWidth="1"/>
    <col min="2804" max="2804" width="6.125" style="30" customWidth="1"/>
    <col min="2805" max="2805" width="9.75" style="30" customWidth="1"/>
    <col min="2806" max="2806" width="1.375" style="30" customWidth="1"/>
    <col min="2807" max="3046" width="9" style="30"/>
    <col min="3047" max="3047" width="1.375" style="30" customWidth="1"/>
    <col min="3048" max="3048" width="3.5" style="30" customWidth="1"/>
    <col min="3049" max="3049" width="22.125" style="30" customWidth="1"/>
    <col min="3050" max="3050" width="9.75" style="30" customWidth="1"/>
    <col min="3051" max="3051" width="7.375" style="30" customWidth="1"/>
    <col min="3052" max="3052" width="9" style="30"/>
    <col min="3053" max="3053" width="9.25" style="30" customWidth="1"/>
    <col min="3054" max="3054" width="3.5" style="30" customWidth="1"/>
    <col min="3055" max="3056" width="12.625" style="30" customWidth="1"/>
    <col min="3057" max="3057" width="9" style="30"/>
    <col min="3058" max="3058" width="7.75" style="30" customWidth="1"/>
    <col min="3059" max="3059" width="13.125" style="30" customWidth="1"/>
    <col min="3060" max="3060" width="6.125" style="30" customWidth="1"/>
    <col min="3061" max="3061" width="9.75" style="30" customWidth="1"/>
    <col min="3062" max="3062" width="1.375" style="30" customWidth="1"/>
    <col min="3063" max="3302" width="9" style="30"/>
    <col min="3303" max="3303" width="1.375" style="30" customWidth="1"/>
    <col min="3304" max="3304" width="3.5" style="30" customWidth="1"/>
    <col min="3305" max="3305" width="22.125" style="30" customWidth="1"/>
    <col min="3306" max="3306" width="9.75" style="30" customWidth="1"/>
    <col min="3307" max="3307" width="7.375" style="30" customWidth="1"/>
    <col min="3308" max="3308" width="9" style="30"/>
    <col min="3309" max="3309" width="9.25" style="30" customWidth="1"/>
    <col min="3310" max="3310" width="3.5" style="30" customWidth="1"/>
    <col min="3311" max="3312" width="12.625" style="30" customWidth="1"/>
    <col min="3313" max="3313" width="9" style="30"/>
    <col min="3314" max="3314" width="7.75" style="30" customWidth="1"/>
    <col min="3315" max="3315" width="13.125" style="30" customWidth="1"/>
    <col min="3316" max="3316" width="6.125" style="30" customWidth="1"/>
    <col min="3317" max="3317" width="9.75" style="30" customWidth="1"/>
    <col min="3318" max="3318" width="1.375" style="30" customWidth="1"/>
    <col min="3319" max="3558" width="9" style="30"/>
    <col min="3559" max="3559" width="1.375" style="30" customWidth="1"/>
    <col min="3560" max="3560" width="3.5" style="30" customWidth="1"/>
    <col min="3561" max="3561" width="22.125" style="30" customWidth="1"/>
    <col min="3562" max="3562" width="9.75" style="30" customWidth="1"/>
    <col min="3563" max="3563" width="7.375" style="30" customWidth="1"/>
    <col min="3564" max="3564" width="9" style="30"/>
    <col min="3565" max="3565" width="9.25" style="30" customWidth="1"/>
    <col min="3566" max="3566" width="3.5" style="30" customWidth="1"/>
    <col min="3567" max="3568" width="12.625" style="30" customWidth="1"/>
    <col min="3569" max="3569" width="9" style="30"/>
    <col min="3570" max="3570" width="7.75" style="30" customWidth="1"/>
    <col min="3571" max="3571" width="13.125" style="30" customWidth="1"/>
    <col min="3572" max="3572" width="6.125" style="30" customWidth="1"/>
    <col min="3573" max="3573" width="9.75" style="30" customWidth="1"/>
    <col min="3574" max="3574" width="1.375" style="30" customWidth="1"/>
    <col min="3575" max="3814" width="9" style="30"/>
    <col min="3815" max="3815" width="1.375" style="30" customWidth="1"/>
    <col min="3816" max="3816" width="3.5" style="30" customWidth="1"/>
    <col min="3817" max="3817" width="22.125" style="30" customWidth="1"/>
    <col min="3818" max="3818" width="9.75" style="30" customWidth="1"/>
    <col min="3819" max="3819" width="7.375" style="30" customWidth="1"/>
    <col min="3820" max="3820" width="9" style="30"/>
    <col min="3821" max="3821" width="9.25" style="30" customWidth="1"/>
    <col min="3822" max="3822" width="3.5" style="30" customWidth="1"/>
    <col min="3823" max="3824" width="12.625" style="30" customWidth="1"/>
    <col min="3825" max="3825" width="9" style="30"/>
    <col min="3826" max="3826" width="7.75" style="30" customWidth="1"/>
    <col min="3827" max="3827" width="13.125" style="30" customWidth="1"/>
    <col min="3828" max="3828" width="6.125" style="30" customWidth="1"/>
    <col min="3829" max="3829" width="9.75" style="30" customWidth="1"/>
    <col min="3830" max="3830" width="1.375" style="30" customWidth="1"/>
    <col min="3831" max="4070" width="9" style="30"/>
    <col min="4071" max="4071" width="1.375" style="30" customWidth="1"/>
    <col min="4072" max="4072" width="3.5" style="30" customWidth="1"/>
    <col min="4073" max="4073" width="22.125" style="30" customWidth="1"/>
    <col min="4074" max="4074" width="9.75" style="30" customWidth="1"/>
    <col min="4075" max="4075" width="7.375" style="30" customWidth="1"/>
    <col min="4076" max="4076" width="9" style="30"/>
    <col min="4077" max="4077" width="9.25" style="30" customWidth="1"/>
    <col min="4078" max="4078" width="3.5" style="30" customWidth="1"/>
    <col min="4079" max="4080" width="12.625" style="30" customWidth="1"/>
    <col min="4081" max="4081" width="9" style="30"/>
    <col min="4082" max="4082" width="7.75" style="30" customWidth="1"/>
    <col min="4083" max="4083" width="13.125" style="30" customWidth="1"/>
    <col min="4084" max="4084" width="6.125" style="30" customWidth="1"/>
    <col min="4085" max="4085" width="9.75" style="30" customWidth="1"/>
    <col min="4086" max="4086" width="1.375" style="30" customWidth="1"/>
    <col min="4087" max="4326" width="9" style="30"/>
    <col min="4327" max="4327" width="1.375" style="30" customWidth="1"/>
    <col min="4328" max="4328" width="3.5" style="30" customWidth="1"/>
    <col min="4329" max="4329" width="22.125" style="30" customWidth="1"/>
    <col min="4330" max="4330" width="9.75" style="30" customWidth="1"/>
    <col min="4331" max="4331" width="7.375" style="30" customWidth="1"/>
    <col min="4332" max="4332" width="9" style="30"/>
    <col min="4333" max="4333" width="9.25" style="30" customWidth="1"/>
    <col min="4334" max="4334" width="3.5" style="30" customWidth="1"/>
    <col min="4335" max="4336" width="12.625" style="30" customWidth="1"/>
    <col min="4337" max="4337" width="9" style="30"/>
    <col min="4338" max="4338" width="7.75" style="30" customWidth="1"/>
    <col min="4339" max="4339" width="13.125" style="30" customWidth="1"/>
    <col min="4340" max="4340" width="6.125" style="30" customWidth="1"/>
    <col min="4341" max="4341" width="9.75" style="30" customWidth="1"/>
    <col min="4342" max="4342" width="1.375" style="30" customWidth="1"/>
    <col min="4343" max="4582" width="9" style="30"/>
    <col min="4583" max="4583" width="1.375" style="30" customWidth="1"/>
    <col min="4584" max="4584" width="3.5" style="30" customWidth="1"/>
    <col min="4585" max="4585" width="22.125" style="30" customWidth="1"/>
    <col min="4586" max="4586" width="9.75" style="30" customWidth="1"/>
    <col min="4587" max="4587" width="7.375" style="30" customWidth="1"/>
    <col min="4588" max="4588" width="9" style="30"/>
    <col min="4589" max="4589" width="9.25" style="30" customWidth="1"/>
    <col min="4590" max="4590" width="3.5" style="30" customWidth="1"/>
    <col min="4591" max="4592" width="12.625" style="30" customWidth="1"/>
    <col min="4593" max="4593" width="9" style="30"/>
    <col min="4594" max="4594" width="7.75" style="30" customWidth="1"/>
    <col min="4595" max="4595" width="13.125" style="30" customWidth="1"/>
    <col min="4596" max="4596" width="6.125" style="30" customWidth="1"/>
    <col min="4597" max="4597" width="9.75" style="30" customWidth="1"/>
    <col min="4598" max="4598" width="1.375" style="30" customWidth="1"/>
    <col min="4599" max="4838" width="9" style="30"/>
    <col min="4839" max="4839" width="1.375" style="30" customWidth="1"/>
    <col min="4840" max="4840" width="3.5" style="30" customWidth="1"/>
    <col min="4841" max="4841" width="22.125" style="30" customWidth="1"/>
    <col min="4842" max="4842" width="9.75" style="30" customWidth="1"/>
    <col min="4843" max="4843" width="7.375" style="30" customWidth="1"/>
    <col min="4844" max="4844" width="9" style="30"/>
    <col min="4845" max="4845" width="9.25" style="30" customWidth="1"/>
    <col min="4846" max="4846" width="3.5" style="30" customWidth="1"/>
    <col min="4847" max="4848" width="12.625" style="30" customWidth="1"/>
    <col min="4849" max="4849" width="9" style="30"/>
    <col min="4850" max="4850" width="7.75" style="30" customWidth="1"/>
    <col min="4851" max="4851" width="13.125" style="30" customWidth="1"/>
    <col min="4852" max="4852" width="6.125" style="30" customWidth="1"/>
    <col min="4853" max="4853" width="9.75" style="30" customWidth="1"/>
    <col min="4854" max="4854" width="1.375" style="30" customWidth="1"/>
    <col min="4855" max="5094" width="9" style="30"/>
    <col min="5095" max="5095" width="1.375" style="30" customWidth="1"/>
    <col min="5096" max="5096" width="3.5" style="30" customWidth="1"/>
    <col min="5097" max="5097" width="22.125" style="30" customWidth="1"/>
    <col min="5098" max="5098" width="9.75" style="30" customWidth="1"/>
    <col min="5099" max="5099" width="7.375" style="30" customWidth="1"/>
    <col min="5100" max="5100" width="9" style="30"/>
    <col min="5101" max="5101" width="9.25" style="30" customWidth="1"/>
    <col min="5102" max="5102" width="3.5" style="30" customWidth="1"/>
    <col min="5103" max="5104" width="12.625" style="30" customWidth="1"/>
    <col min="5105" max="5105" width="9" style="30"/>
    <col min="5106" max="5106" width="7.75" style="30" customWidth="1"/>
    <col min="5107" max="5107" width="13.125" style="30" customWidth="1"/>
    <col min="5108" max="5108" width="6.125" style="30" customWidth="1"/>
    <col min="5109" max="5109" width="9.75" style="30" customWidth="1"/>
    <col min="5110" max="5110" width="1.375" style="30" customWidth="1"/>
    <col min="5111" max="5350" width="9" style="30"/>
    <col min="5351" max="5351" width="1.375" style="30" customWidth="1"/>
    <col min="5352" max="5352" width="3.5" style="30" customWidth="1"/>
    <col min="5353" max="5353" width="22.125" style="30" customWidth="1"/>
    <col min="5354" max="5354" width="9.75" style="30" customWidth="1"/>
    <col min="5355" max="5355" width="7.375" style="30" customWidth="1"/>
    <col min="5356" max="5356" width="9" style="30"/>
    <col min="5357" max="5357" width="9.25" style="30" customWidth="1"/>
    <col min="5358" max="5358" width="3.5" style="30" customWidth="1"/>
    <col min="5359" max="5360" width="12.625" style="30" customWidth="1"/>
    <col min="5361" max="5361" width="9" style="30"/>
    <col min="5362" max="5362" width="7.75" style="30" customWidth="1"/>
    <col min="5363" max="5363" width="13.125" style="30" customWidth="1"/>
    <col min="5364" max="5364" width="6.125" style="30" customWidth="1"/>
    <col min="5365" max="5365" width="9.75" style="30" customWidth="1"/>
    <col min="5366" max="5366" width="1.375" style="30" customWidth="1"/>
    <col min="5367" max="5606" width="9" style="30"/>
    <col min="5607" max="5607" width="1.375" style="30" customWidth="1"/>
    <col min="5608" max="5608" width="3.5" style="30" customWidth="1"/>
    <col min="5609" max="5609" width="22.125" style="30" customWidth="1"/>
    <col min="5610" max="5610" width="9.75" style="30" customWidth="1"/>
    <col min="5611" max="5611" width="7.375" style="30" customWidth="1"/>
    <col min="5612" max="5612" width="9" style="30"/>
    <col min="5613" max="5613" width="9.25" style="30" customWidth="1"/>
    <col min="5614" max="5614" width="3.5" style="30" customWidth="1"/>
    <col min="5615" max="5616" width="12.625" style="30" customWidth="1"/>
    <col min="5617" max="5617" width="9" style="30"/>
    <col min="5618" max="5618" width="7.75" style="30" customWidth="1"/>
    <col min="5619" max="5619" width="13.125" style="30" customWidth="1"/>
    <col min="5620" max="5620" width="6.125" style="30" customWidth="1"/>
    <col min="5621" max="5621" width="9.75" style="30" customWidth="1"/>
    <col min="5622" max="5622" width="1.375" style="30" customWidth="1"/>
    <col min="5623" max="5862" width="9" style="30"/>
    <col min="5863" max="5863" width="1.375" style="30" customWidth="1"/>
    <col min="5864" max="5864" width="3.5" style="30" customWidth="1"/>
    <col min="5865" max="5865" width="22.125" style="30" customWidth="1"/>
    <col min="5866" max="5866" width="9.75" style="30" customWidth="1"/>
    <col min="5867" max="5867" width="7.375" style="30" customWidth="1"/>
    <col min="5868" max="5868" width="9" style="30"/>
    <col min="5869" max="5869" width="9.25" style="30" customWidth="1"/>
    <col min="5870" max="5870" width="3.5" style="30" customWidth="1"/>
    <col min="5871" max="5872" width="12.625" style="30" customWidth="1"/>
    <col min="5873" max="5873" width="9" style="30"/>
    <col min="5874" max="5874" width="7.75" style="30" customWidth="1"/>
    <col min="5875" max="5875" width="13.125" style="30" customWidth="1"/>
    <col min="5876" max="5876" width="6.125" style="30" customWidth="1"/>
    <col min="5877" max="5877" width="9.75" style="30" customWidth="1"/>
    <col min="5878" max="5878" width="1.375" style="30" customWidth="1"/>
    <col min="5879" max="6118" width="9" style="30"/>
    <col min="6119" max="6119" width="1.375" style="30" customWidth="1"/>
    <col min="6120" max="6120" width="3.5" style="30" customWidth="1"/>
    <col min="6121" max="6121" width="22.125" style="30" customWidth="1"/>
    <col min="6122" max="6122" width="9.75" style="30" customWidth="1"/>
    <col min="6123" max="6123" width="7.375" style="30" customWidth="1"/>
    <col min="6124" max="6124" width="9" style="30"/>
    <col min="6125" max="6125" width="9.25" style="30" customWidth="1"/>
    <col min="6126" max="6126" width="3.5" style="30" customWidth="1"/>
    <col min="6127" max="6128" width="12.625" style="30" customWidth="1"/>
    <col min="6129" max="6129" width="9" style="30"/>
    <col min="6130" max="6130" width="7.75" style="30" customWidth="1"/>
    <col min="6131" max="6131" width="13.125" style="30" customWidth="1"/>
    <col min="6132" max="6132" width="6.125" style="30" customWidth="1"/>
    <col min="6133" max="6133" width="9.75" style="30" customWidth="1"/>
    <col min="6134" max="6134" width="1.375" style="30" customWidth="1"/>
    <col min="6135" max="6374" width="9" style="30"/>
    <col min="6375" max="6375" width="1.375" style="30" customWidth="1"/>
    <col min="6376" max="6376" width="3.5" style="30" customWidth="1"/>
    <col min="6377" max="6377" width="22.125" style="30" customWidth="1"/>
    <col min="6378" max="6378" width="9.75" style="30" customWidth="1"/>
    <col min="6379" max="6379" width="7.375" style="30" customWidth="1"/>
    <col min="6380" max="6380" width="9" style="30"/>
    <col min="6381" max="6381" width="9.25" style="30" customWidth="1"/>
    <col min="6382" max="6382" width="3.5" style="30" customWidth="1"/>
    <col min="6383" max="6384" width="12.625" style="30" customWidth="1"/>
    <col min="6385" max="6385" width="9" style="30"/>
    <col min="6386" max="6386" width="7.75" style="30" customWidth="1"/>
    <col min="6387" max="6387" width="13.125" style="30" customWidth="1"/>
    <col min="6388" max="6388" width="6.125" style="30" customWidth="1"/>
    <col min="6389" max="6389" width="9.75" style="30" customWidth="1"/>
    <col min="6390" max="6390" width="1.375" style="30" customWidth="1"/>
    <col min="6391" max="6630" width="9" style="30"/>
    <col min="6631" max="6631" width="1.375" style="30" customWidth="1"/>
    <col min="6632" max="6632" width="3.5" style="30" customWidth="1"/>
    <col min="6633" max="6633" width="22.125" style="30" customWidth="1"/>
    <col min="6634" max="6634" width="9.75" style="30" customWidth="1"/>
    <col min="6635" max="6635" width="7.375" style="30" customWidth="1"/>
    <col min="6636" max="6636" width="9" style="30"/>
    <col min="6637" max="6637" width="9.25" style="30" customWidth="1"/>
    <col min="6638" max="6638" width="3.5" style="30" customWidth="1"/>
    <col min="6639" max="6640" width="12.625" style="30" customWidth="1"/>
    <col min="6641" max="6641" width="9" style="30"/>
    <col min="6642" max="6642" width="7.75" style="30" customWidth="1"/>
    <col min="6643" max="6643" width="13.125" style="30" customWidth="1"/>
    <col min="6644" max="6644" width="6.125" style="30" customWidth="1"/>
    <col min="6645" max="6645" width="9.75" style="30" customWidth="1"/>
    <col min="6646" max="6646" width="1.375" style="30" customWidth="1"/>
    <col min="6647" max="6886" width="9" style="30"/>
    <col min="6887" max="6887" width="1.375" style="30" customWidth="1"/>
    <col min="6888" max="6888" width="3.5" style="30" customWidth="1"/>
    <col min="6889" max="6889" width="22.125" style="30" customWidth="1"/>
    <col min="6890" max="6890" width="9.75" style="30" customWidth="1"/>
    <col min="6891" max="6891" width="7.375" style="30" customWidth="1"/>
    <col min="6892" max="6892" width="9" style="30"/>
    <col min="6893" max="6893" width="9.25" style="30" customWidth="1"/>
    <col min="6894" max="6894" width="3.5" style="30" customWidth="1"/>
    <col min="6895" max="6896" width="12.625" style="30" customWidth="1"/>
    <col min="6897" max="6897" width="9" style="30"/>
    <col min="6898" max="6898" width="7.75" style="30" customWidth="1"/>
    <col min="6899" max="6899" width="13.125" style="30" customWidth="1"/>
    <col min="6900" max="6900" width="6.125" style="30" customWidth="1"/>
    <col min="6901" max="6901" width="9.75" style="30" customWidth="1"/>
    <col min="6902" max="6902" width="1.375" style="30" customWidth="1"/>
    <col min="6903" max="7142" width="9" style="30"/>
    <col min="7143" max="7143" width="1.375" style="30" customWidth="1"/>
    <col min="7144" max="7144" width="3.5" style="30" customWidth="1"/>
    <col min="7145" max="7145" width="22.125" style="30" customWidth="1"/>
    <col min="7146" max="7146" width="9.75" style="30" customWidth="1"/>
    <col min="7147" max="7147" width="7.375" style="30" customWidth="1"/>
    <col min="7148" max="7148" width="9" style="30"/>
    <col min="7149" max="7149" width="9.25" style="30" customWidth="1"/>
    <col min="7150" max="7150" width="3.5" style="30" customWidth="1"/>
    <col min="7151" max="7152" width="12.625" style="30" customWidth="1"/>
    <col min="7153" max="7153" width="9" style="30"/>
    <col min="7154" max="7154" width="7.75" style="30" customWidth="1"/>
    <col min="7155" max="7155" width="13.125" style="30" customWidth="1"/>
    <col min="7156" max="7156" width="6.125" style="30" customWidth="1"/>
    <col min="7157" max="7157" width="9.75" style="30" customWidth="1"/>
    <col min="7158" max="7158" width="1.375" style="30" customWidth="1"/>
    <col min="7159" max="7398" width="9" style="30"/>
    <col min="7399" max="7399" width="1.375" style="30" customWidth="1"/>
    <col min="7400" max="7400" width="3.5" style="30" customWidth="1"/>
    <col min="7401" max="7401" width="22.125" style="30" customWidth="1"/>
    <col min="7402" max="7402" width="9.75" style="30" customWidth="1"/>
    <col min="7403" max="7403" width="7.375" style="30" customWidth="1"/>
    <col min="7404" max="7404" width="9" style="30"/>
    <col min="7405" max="7405" width="9.25" style="30" customWidth="1"/>
    <col min="7406" max="7406" width="3.5" style="30" customWidth="1"/>
    <col min="7407" max="7408" width="12.625" style="30" customWidth="1"/>
    <col min="7409" max="7409" width="9" style="30"/>
    <col min="7410" max="7410" width="7.75" style="30" customWidth="1"/>
    <col min="7411" max="7411" width="13.125" style="30" customWidth="1"/>
    <col min="7412" max="7412" width="6.125" style="30" customWidth="1"/>
    <col min="7413" max="7413" width="9.75" style="30" customWidth="1"/>
    <col min="7414" max="7414" width="1.375" style="30" customWidth="1"/>
    <col min="7415" max="7654" width="9" style="30"/>
    <col min="7655" max="7655" width="1.375" style="30" customWidth="1"/>
    <col min="7656" max="7656" width="3.5" style="30" customWidth="1"/>
    <col min="7657" max="7657" width="22.125" style="30" customWidth="1"/>
    <col min="7658" max="7658" width="9.75" style="30" customWidth="1"/>
    <col min="7659" max="7659" width="7.375" style="30" customWidth="1"/>
    <col min="7660" max="7660" width="9" style="30"/>
    <col min="7661" max="7661" width="9.25" style="30" customWidth="1"/>
    <col min="7662" max="7662" width="3.5" style="30" customWidth="1"/>
    <col min="7663" max="7664" width="12.625" style="30" customWidth="1"/>
    <col min="7665" max="7665" width="9" style="30"/>
    <col min="7666" max="7666" width="7.75" style="30" customWidth="1"/>
    <col min="7667" max="7667" width="13.125" style="30" customWidth="1"/>
    <col min="7668" max="7668" width="6.125" style="30" customWidth="1"/>
    <col min="7669" max="7669" width="9.75" style="30" customWidth="1"/>
    <col min="7670" max="7670" width="1.375" style="30" customWidth="1"/>
    <col min="7671" max="7910" width="9" style="30"/>
    <col min="7911" max="7911" width="1.375" style="30" customWidth="1"/>
    <col min="7912" max="7912" width="3.5" style="30" customWidth="1"/>
    <col min="7913" max="7913" width="22.125" style="30" customWidth="1"/>
    <col min="7914" max="7914" width="9.75" style="30" customWidth="1"/>
    <col min="7915" max="7915" width="7.375" style="30" customWidth="1"/>
    <col min="7916" max="7916" width="9" style="30"/>
    <col min="7917" max="7917" width="9.25" style="30" customWidth="1"/>
    <col min="7918" max="7918" width="3.5" style="30" customWidth="1"/>
    <col min="7919" max="7920" width="12.625" style="30" customWidth="1"/>
    <col min="7921" max="7921" width="9" style="30"/>
    <col min="7922" max="7922" width="7.75" style="30" customWidth="1"/>
    <col min="7923" max="7923" width="13.125" style="30" customWidth="1"/>
    <col min="7924" max="7924" width="6.125" style="30" customWidth="1"/>
    <col min="7925" max="7925" width="9.75" style="30" customWidth="1"/>
    <col min="7926" max="7926" width="1.375" style="30" customWidth="1"/>
    <col min="7927" max="8166" width="9" style="30"/>
    <col min="8167" max="8167" width="1.375" style="30" customWidth="1"/>
    <col min="8168" max="8168" width="3.5" style="30" customWidth="1"/>
    <col min="8169" max="8169" width="22.125" style="30" customWidth="1"/>
    <col min="8170" max="8170" width="9.75" style="30" customWidth="1"/>
    <col min="8171" max="8171" width="7.375" style="30" customWidth="1"/>
    <col min="8172" max="8172" width="9" style="30"/>
    <col min="8173" max="8173" width="9.25" style="30" customWidth="1"/>
    <col min="8174" max="8174" width="3.5" style="30" customWidth="1"/>
    <col min="8175" max="8176" width="12.625" style="30" customWidth="1"/>
    <col min="8177" max="8177" width="9" style="30"/>
    <col min="8178" max="8178" width="7.75" style="30" customWidth="1"/>
    <col min="8179" max="8179" width="13.125" style="30" customWidth="1"/>
    <col min="8180" max="8180" width="6.125" style="30" customWidth="1"/>
    <col min="8181" max="8181" width="9.75" style="30" customWidth="1"/>
    <col min="8182" max="8182" width="1.375" style="30" customWidth="1"/>
    <col min="8183" max="8422" width="9" style="30"/>
    <col min="8423" max="8423" width="1.375" style="30" customWidth="1"/>
    <col min="8424" max="8424" width="3.5" style="30" customWidth="1"/>
    <col min="8425" max="8425" width="22.125" style="30" customWidth="1"/>
    <col min="8426" max="8426" width="9.75" style="30" customWidth="1"/>
    <col min="8427" max="8427" width="7.375" style="30" customWidth="1"/>
    <col min="8428" max="8428" width="9" style="30"/>
    <col min="8429" max="8429" width="9.25" style="30" customWidth="1"/>
    <col min="8430" max="8430" width="3.5" style="30" customWidth="1"/>
    <col min="8431" max="8432" width="12.625" style="30" customWidth="1"/>
    <col min="8433" max="8433" width="9" style="30"/>
    <col min="8434" max="8434" width="7.75" style="30" customWidth="1"/>
    <col min="8435" max="8435" width="13.125" style="30" customWidth="1"/>
    <col min="8436" max="8436" width="6.125" style="30" customWidth="1"/>
    <col min="8437" max="8437" width="9.75" style="30" customWidth="1"/>
    <col min="8438" max="8438" width="1.375" style="30" customWidth="1"/>
    <col min="8439" max="8678" width="9" style="30"/>
    <col min="8679" max="8679" width="1.375" style="30" customWidth="1"/>
    <col min="8680" max="8680" width="3.5" style="30" customWidth="1"/>
    <col min="8681" max="8681" width="22.125" style="30" customWidth="1"/>
    <col min="8682" max="8682" width="9.75" style="30" customWidth="1"/>
    <col min="8683" max="8683" width="7.375" style="30" customWidth="1"/>
    <col min="8684" max="8684" width="9" style="30"/>
    <col min="8685" max="8685" width="9.25" style="30" customWidth="1"/>
    <col min="8686" max="8686" width="3.5" style="30" customWidth="1"/>
    <col min="8687" max="8688" width="12.625" style="30" customWidth="1"/>
    <col min="8689" max="8689" width="9" style="30"/>
    <col min="8690" max="8690" width="7.75" style="30" customWidth="1"/>
    <col min="8691" max="8691" width="13.125" style="30" customWidth="1"/>
    <col min="8692" max="8692" width="6.125" style="30" customWidth="1"/>
    <col min="8693" max="8693" width="9.75" style="30" customWidth="1"/>
    <col min="8694" max="8694" width="1.375" style="30" customWidth="1"/>
    <col min="8695" max="8934" width="9" style="30"/>
    <col min="8935" max="8935" width="1.375" style="30" customWidth="1"/>
    <col min="8936" max="8936" width="3.5" style="30" customWidth="1"/>
    <col min="8937" max="8937" width="22.125" style="30" customWidth="1"/>
    <col min="8938" max="8938" width="9.75" style="30" customWidth="1"/>
    <col min="8939" max="8939" width="7.375" style="30" customWidth="1"/>
    <col min="8940" max="8940" width="9" style="30"/>
    <col min="8941" max="8941" width="9.25" style="30" customWidth="1"/>
    <col min="8942" max="8942" width="3.5" style="30" customWidth="1"/>
    <col min="8943" max="8944" width="12.625" style="30" customWidth="1"/>
    <col min="8945" max="8945" width="9" style="30"/>
    <col min="8946" max="8946" width="7.75" style="30" customWidth="1"/>
    <col min="8947" max="8947" width="13.125" style="30" customWidth="1"/>
    <col min="8948" max="8948" width="6.125" style="30" customWidth="1"/>
    <col min="8949" max="8949" width="9.75" style="30" customWidth="1"/>
    <col min="8950" max="8950" width="1.375" style="30" customWidth="1"/>
    <col min="8951" max="9190" width="9" style="30"/>
    <col min="9191" max="9191" width="1.375" style="30" customWidth="1"/>
    <col min="9192" max="9192" width="3.5" style="30" customWidth="1"/>
    <col min="9193" max="9193" width="22.125" style="30" customWidth="1"/>
    <col min="9194" max="9194" width="9.75" style="30" customWidth="1"/>
    <col min="9195" max="9195" width="7.375" style="30" customWidth="1"/>
    <col min="9196" max="9196" width="9" style="30"/>
    <col min="9197" max="9197" width="9.25" style="30" customWidth="1"/>
    <col min="9198" max="9198" width="3.5" style="30" customWidth="1"/>
    <col min="9199" max="9200" width="12.625" style="30" customWidth="1"/>
    <col min="9201" max="9201" width="9" style="30"/>
    <col min="9202" max="9202" width="7.75" style="30" customWidth="1"/>
    <col min="9203" max="9203" width="13.125" style="30" customWidth="1"/>
    <col min="9204" max="9204" width="6.125" style="30" customWidth="1"/>
    <col min="9205" max="9205" width="9.75" style="30" customWidth="1"/>
    <col min="9206" max="9206" width="1.375" style="30" customWidth="1"/>
    <col min="9207" max="9446" width="9" style="30"/>
    <col min="9447" max="9447" width="1.375" style="30" customWidth="1"/>
    <col min="9448" max="9448" width="3.5" style="30" customWidth="1"/>
    <col min="9449" max="9449" width="22.125" style="30" customWidth="1"/>
    <col min="9450" max="9450" width="9.75" style="30" customWidth="1"/>
    <col min="9451" max="9451" width="7.375" style="30" customWidth="1"/>
    <col min="9452" max="9452" width="9" style="30"/>
    <col min="9453" max="9453" width="9.25" style="30" customWidth="1"/>
    <col min="9454" max="9454" width="3.5" style="30" customWidth="1"/>
    <col min="9455" max="9456" width="12.625" style="30" customWidth="1"/>
    <col min="9457" max="9457" width="9" style="30"/>
    <col min="9458" max="9458" width="7.75" style="30" customWidth="1"/>
    <col min="9459" max="9459" width="13.125" style="30" customWidth="1"/>
    <col min="9460" max="9460" width="6.125" style="30" customWidth="1"/>
    <col min="9461" max="9461" width="9.75" style="30" customWidth="1"/>
    <col min="9462" max="9462" width="1.375" style="30" customWidth="1"/>
    <col min="9463" max="9702" width="9" style="30"/>
    <col min="9703" max="9703" width="1.375" style="30" customWidth="1"/>
    <col min="9704" max="9704" width="3.5" style="30" customWidth="1"/>
    <col min="9705" max="9705" width="22.125" style="30" customWidth="1"/>
    <col min="9706" max="9706" width="9.75" style="30" customWidth="1"/>
    <col min="9707" max="9707" width="7.375" style="30" customWidth="1"/>
    <col min="9708" max="9708" width="9" style="30"/>
    <col min="9709" max="9709" width="9.25" style="30" customWidth="1"/>
    <col min="9710" max="9710" width="3.5" style="30" customWidth="1"/>
    <col min="9711" max="9712" width="12.625" style="30" customWidth="1"/>
    <col min="9713" max="9713" width="9" style="30"/>
    <col min="9714" max="9714" width="7.75" style="30" customWidth="1"/>
    <col min="9715" max="9715" width="13.125" style="30" customWidth="1"/>
    <col min="9716" max="9716" width="6.125" style="30" customWidth="1"/>
    <col min="9717" max="9717" width="9.75" style="30" customWidth="1"/>
    <col min="9718" max="9718" width="1.375" style="30" customWidth="1"/>
    <col min="9719" max="9958" width="9" style="30"/>
    <col min="9959" max="9959" width="1.375" style="30" customWidth="1"/>
    <col min="9960" max="9960" width="3.5" style="30" customWidth="1"/>
    <col min="9961" max="9961" width="22.125" style="30" customWidth="1"/>
    <col min="9962" max="9962" width="9.75" style="30" customWidth="1"/>
    <col min="9963" max="9963" width="7.375" style="30" customWidth="1"/>
    <col min="9964" max="9964" width="9" style="30"/>
    <col min="9965" max="9965" width="9.25" style="30" customWidth="1"/>
    <col min="9966" max="9966" width="3.5" style="30" customWidth="1"/>
    <col min="9967" max="9968" width="12.625" style="30" customWidth="1"/>
    <col min="9969" max="9969" width="9" style="30"/>
    <col min="9970" max="9970" width="7.75" style="30" customWidth="1"/>
    <col min="9971" max="9971" width="13.125" style="30" customWidth="1"/>
    <col min="9972" max="9972" width="6.125" style="30" customWidth="1"/>
    <col min="9973" max="9973" width="9.75" style="30" customWidth="1"/>
    <col min="9974" max="9974" width="1.375" style="30" customWidth="1"/>
    <col min="9975" max="10214" width="9" style="30"/>
    <col min="10215" max="10215" width="1.375" style="30" customWidth="1"/>
    <col min="10216" max="10216" width="3.5" style="30" customWidth="1"/>
    <col min="10217" max="10217" width="22.125" style="30" customWidth="1"/>
    <col min="10218" max="10218" width="9.75" style="30" customWidth="1"/>
    <col min="10219" max="10219" width="7.375" style="30" customWidth="1"/>
    <col min="10220" max="10220" width="9" style="30"/>
    <col min="10221" max="10221" width="9.25" style="30" customWidth="1"/>
    <col min="10222" max="10222" width="3.5" style="30" customWidth="1"/>
    <col min="10223" max="10224" width="12.625" style="30" customWidth="1"/>
    <col min="10225" max="10225" width="9" style="30"/>
    <col min="10226" max="10226" width="7.75" style="30" customWidth="1"/>
    <col min="10227" max="10227" width="13.125" style="30" customWidth="1"/>
    <col min="10228" max="10228" width="6.125" style="30" customWidth="1"/>
    <col min="10229" max="10229" width="9.75" style="30" customWidth="1"/>
    <col min="10230" max="10230" width="1.375" style="30" customWidth="1"/>
    <col min="10231" max="10470" width="9" style="30"/>
    <col min="10471" max="10471" width="1.375" style="30" customWidth="1"/>
    <col min="10472" max="10472" width="3.5" style="30" customWidth="1"/>
    <col min="10473" max="10473" width="22.125" style="30" customWidth="1"/>
    <col min="10474" max="10474" width="9.75" style="30" customWidth="1"/>
    <col min="10475" max="10475" width="7.375" style="30" customWidth="1"/>
    <col min="10476" max="10476" width="9" style="30"/>
    <col min="10477" max="10477" width="9.25" style="30" customWidth="1"/>
    <col min="10478" max="10478" width="3.5" style="30" customWidth="1"/>
    <col min="10479" max="10480" width="12.625" style="30" customWidth="1"/>
    <col min="10481" max="10481" width="9" style="30"/>
    <col min="10482" max="10482" width="7.75" style="30" customWidth="1"/>
    <col min="10483" max="10483" width="13.125" style="30" customWidth="1"/>
    <col min="10484" max="10484" width="6.125" style="30" customWidth="1"/>
    <col min="10485" max="10485" width="9.75" style="30" customWidth="1"/>
    <col min="10486" max="10486" width="1.375" style="30" customWidth="1"/>
    <col min="10487" max="10726" width="9" style="30"/>
    <col min="10727" max="10727" width="1.375" style="30" customWidth="1"/>
    <col min="10728" max="10728" width="3.5" style="30" customWidth="1"/>
    <col min="10729" max="10729" width="22.125" style="30" customWidth="1"/>
    <col min="10730" max="10730" width="9.75" style="30" customWidth="1"/>
    <col min="10731" max="10731" width="7.375" style="30" customWidth="1"/>
    <col min="10732" max="10732" width="9" style="30"/>
    <col min="10733" max="10733" width="9.25" style="30" customWidth="1"/>
    <col min="10734" max="10734" width="3.5" style="30" customWidth="1"/>
    <col min="10735" max="10736" width="12.625" style="30" customWidth="1"/>
    <col min="10737" max="10737" width="9" style="30"/>
    <col min="10738" max="10738" width="7.75" style="30" customWidth="1"/>
    <col min="10739" max="10739" width="13.125" style="30" customWidth="1"/>
    <col min="10740" max="10740" width="6.125" style="30" customWidth="1"/>
    <col min="10741" max="10741" width="9.75" style="30" customWidth="1"/>
    <col min="10742" max="10742" width="1.375" style="30" customWidth="1"/>
    <col min="10743" max="10982" width="9" style="30"/>
    <col min="10983" max="10983" width="1.375" style="30" customWidth="1"/>
    <col min="10984" max="10984" width="3.5" style="30" customWidth="1"/>
    <col min="10985" max="10985" width="22.125" style="30" customWidth="1"/>
    <col min="10986" max="10986" width="9.75" style="30" customWidth="1"/>
    <col min="10987" max="10987" width="7.375" style="30" customWidth="1"/>
    <col min="10988" max="10988" width="9" style="30"/>
    <col min="10989" max="10989" width="9.25" style="30" customWidth="1"/>
    <col min="10990" max="10990" width="3.5" style="30" customWidth="1"/>
    <col min="10991" max="10992" width="12.625" style="30" customWidth="1"/>
    <col min="10993" max="10993" width="9" style="30"/>
    <col min="10994" max="10994" width="7.75" style="30" customWidth="1"/>
    <col min="10995" max="10995" width="13.125" style="30" customWidth="1"/>
    <col min="10996" max="10996" width="6.125" style="30" customWidth="1"/>
    <col min="10997" max="10997" width="9.75" style="30" customWidth="1"/>
    <col min="10998" max="10998" width="1.375" style="30" customWidth="1"/>
    <col min="10999" max="11238" width="9" style="30"/>
    <col min="11239" max="11239" width="1.375" style="30" customWidth="1"/>
    <col min="11240" max="11240" width="3.5" style="30" customWidth="1"/>
    <col min="11241" max="11241" width="22.125" style="30" customWidth="1"/>
    <col min="11242" max="11242" width="9.75" style="30" customWidth="1"/>
    <col min="11243" max="11243" width="7.375" style="30" customWidth="1"/>
    <col min="11244" max="11244" width="9" style="30"/>
    <col min="11245" max="11245" width="9.25" style="30" customWidth="1"/>
    <col min="11246" max="11246" width="3.5" style="30" customWidth="1"/>
    <col min="11247" max="11248" width="12.625" style="30" customWidth="1"/>
    <col min="11249" max="11249" width="9" style="30"/>
    <col min="11250" max="11250" width="7.75" style="30" customWidth="1"/>
    <col min="11251" max="11251" width="13.125" style="30" customWidth="1"/>
    <col min="11252" max="11252" width="6.125" style="30" customWidth="1"/>
    <col min="11253" max="11253" width="9.75" style="30" customWidth="1"/>
    <col min="11254" max="11254" width="1.375" style="30" customWidth="1"/>
    <col min="11255" max="11494" width="9" style="30"/>
    <col min="11495" max="11495" width="1.375" style="30" customWidth="1"/>
    <col min="11496" max="11496" width="3.5" style="30" customWidth="1"/>
    <col min="11497" max="11497" width="22.125" style="30" customWidth="1"/>
    <col min="11498" max="11498" width="9.75" style="30" customWidth="1"/>
    <col min="11499" max="11499" width="7.375" style="30" customWidth="1"/>
    <col min="11500" max="11500" width="9" style="30"/>
    <col min="11501" max="11501" width="9.25" style="30" customWidth="1"/>
    <col min="11502" max="11502" width="3.5" style="30" customWidth="1"/>
    <col min="11503" max="11504" width="12.625" style="30" customWidth="1"/>
    <col min="11505" max="11505" width="9" style="30"/>
    <col min="11506" max="11506" width="7.75" style="30" customWidth="1"/>
    <col min="11507" max="11507" width="13.125" style="30" customWidth="1"/>
    <col min="11508" max="11508" width="6.125" style="30" customWidth="1"/>
    <col min="11509" max="11509" width="9.75" style="30" customWidth="1"/>
    <col min="11510" max="11510" width="1.375" style="30" customWidth="1"/>
    <col min="11511" max="11750" width="9" style="30"/>
    <col min="11751" max="11751" width="1.375" style="30" customWidth="1"/>
    <col min="11752" max="11752" width="3.5" style="30" customWidth="1"/>
    <col min="11753" max="11753" width="22.125" style="30" customWidth="1"/>
    <col min="11754" max="11754" width="9.75" style="30" customWidth="1"/>
    <col min="11755" max="11755" width="7.375" style="30" customWidth="1"/>
    <col min="11756" max="11756" width="9" style="30"/>
    <col min="11757" max="11757" width="9.25" style="30" customWidth="1"/>
    <col min="11758" max="11758" width="3.5" style="30" customWidth="1"/>
    <col min="11759" max="11760" width="12.625" style="30" customWidth="1"/>
    <col min="11761" max="11761" width="9" style="30"/>
    <col min="11762" max="11762" width="7.75" style="30" customWidth="1"/>
    <col min="11763" max="11763" width="13.125" style="30" customWidth="1"/>
    <col min="11764" max="11764" width="6.125" style="30" customWidth="1"/>
    <col min="11765" max="11765" width="9.75" style="30" customWidth="1"/>
    <col min="11766" max="11766" width="1.375" style="30" customWidth="1"/>
    <col min="11767" max="12006" width="9" style="30"/>
    <col min="12007" max="12007" width="1.375" style="30" customWidth="1"/>
    <col min="12008" max="12008" width="3.5" style="30" customWidth="1"/>
    <col min="12009" max="12009" width="22.125" style="30" customWidth="1"/>
    <col min="12010" max="12010" width="9.75" style="30" customWidth="1"/>
    <col min="12011" max="12011" width="7.375" style="30" customWidth="1"/>
    <col min="12012" max="12012" width="9" style="30"/>
    <col min="12013" max="12013" width="9.25" style="30" customWidth="1"/>
    <col min="12014" max="12014" width="3.5" style="30" customWidth="1"/>
    <col min="12015" max="12016" width="12.625" style="30" customWidth="1"/>
    <col min="12017" max="12017" width="9" style="30"/>
    <col min="12018" max="12018" width="7.75" style="30" customWidth="1"/>
    <col min="12019" max="12019" width="13.125" style="30" customWidth="1"/>
    <col min="12020" max="12020" width="6.125" style="30" customWidth="1"/>
    <col min="12021" max="12021" width="9.75" style="30" customWidth="1"/>
    <col min="12022" max="12022" width="1.375" style="30" customWidth="1"/>
    <col min="12023" max="12262" width="9" style="30"/>
    <col min="12263" max="12263" width="1.375" style="30" customWidth="1"/>
    <col min="12264" max="12264" width="3.5" style="30" customWidth="1"/>
    <col min="12265" max="12265" width="22.125" style="30" customWidth="1"/>
    <col min="12266" max="12266" width="9.75" style="30" customWidth="1"/>
    <col min="12267" max="12267" width="7.375" style="30" customWidth="1"/>
    <col min="12268" max="12268" width="9" style="30"/>
    <col min="12269" max="12269" width="9.25" style="30" customWidth="1"/>
    <col min="12270" max="12270" width="3.5" style="30" customWidth="1"/>
    <col min="12271" max="12272" width="12.625" style="30" customWidth="1"/>
    <col min="12273" max="12273" width="9" style="30"/>
    <col min="12274" max="12274" width="7.75" style="30" customWidth="1"/>
    <col min="12275" max="12275" width="13.125" style="30" customWidth="1"/>
    <col min="12276" max="12276" width="6.125" style="30" customWidth="1"/>
    <col min="12277" max="12277" width="9.75" style="30" customWidth="1"/>
    <col min="12278" max="12278" width="1.375" style="30" customWidth="1"/>
    <col min="12279" max="12518" width="9" style="30"/>
    <col min="12519" max="12519" width="1.375" style="30" customWidth="1"/>
    <col min="12520" max="12520" width="3.5" style="30" customWidth="1"/>
    <col min="12521" max="12521" width="22.125" style="30" customWidth="1"/>
    <col min="12522" max="12522" width="9.75" style="30" customWidth="1"/>
    <col min="12523" max="12523" width="7.375" style="30" customWidth="1"/>
    <col min="12524" max="12524" width="9" style="30"/>
    <col min="12525" max="12525" width="9.25" style="30" customWidth="1"/>
    <col min="12526" max="12526" width="3.5" style="30" customWidth="1"/>
    <col min="12527" max="12528" width="12.625" style="30" customWidth="1"/>
    <col min="12529" max="12529" width="9" style="30"/>
    <col min="12530" max="12530" width="7.75" style="30" customWidth="1"/>
    <col min="12531" max="12531" width="13.125" style="30" customWidth="1"/>
    <col min="12532" max="12532" width="6.125" style="30" customWidth="1"/>
    <col min="12533" max="12533" width="9.75" style="30" customWidth="1"/>
    <col min="12534" max="12534" width="1.375" style="30" customWidth="1"/>
    <col min="12535" max="12774" width="9" style="30"/>
    <col min="12775" max="12775" width="1.375" style="30" customWidth="1"/>
    <col min="12776" max="12776" width="3.5" style="30" customWidth="1"/>
    <col min="12777" max="12777" width="22.125" style="30" customWidth="1"/>
    <col min="12778" max="12778" width="9.75" style="30" customWidth="1"/>
    <col min="12779" max="12779" width="7.375" style="30" customWidth="1"/>
    <col min="12780" max="12780" width="9" style="30"/>
    <col min="12781" max="12781" width="9.25" style="30" customWidth="1"/>
    <col min="12782" max="12782" width="3.5" style="30" customWidth="1"/>
    <col min="12783" max="12784" width="12.625" style="30" customWidth="1"/>
    <col min="12785" max="12785" width="9" style="30"/>
    <col min="12786" max="12786" width="7.75" style="30" customWidth="1"/>
    <col min="12787" max="12787" width="13.125" style="30" customWidth="1"/>
    <col min="12788" max="12788" width="6.125" style="30" customWidth="1"/>
    <col min="12789" max="12789" width="9.75" style="30" customWidth="1"/>
    <col min="12790" max="12790" width="1.375" style="30" customWidth="1"/>
    <col min="12791" max="13030" width="9" style="30"/>
    <col min="13031" max="13031" width="1.375" style="30" customWidth="1"/>
    <col min="13032" max="13032" width="3.5" style="30" customWidth="1"/>
    <col min="13033" max="13033" width="22.125" style="30" customWidth="1"/>
    <col min="13034" max="13034" width="9.75" style="30" customWidth="1"/>
    <col min="13035" max="13035" width="7.375" style="30" customWidth="1"/>
    <col min="13036" max="13036" width="9" style="30"/>
    <col min="13037" max="13037" width="9.25" style="30" customWidth="1"/>
    <col min="13038" max="13038" width="3.5" style="30" customWidth="1"/>
    <col min="13039" max="13040" width="12.625" style="30" customWidth="1"/>
    <col min="13041" max="13041" width="9" style="30"/>
    <col min="13042" max="13042" width="7.75" style="30" customWidth="1"/>
    <col min="13043" max="13043" width="13.125" style="30" customWidth="1"/>
    <col min="13044" max="13044" width="6.125" style="30" customWidth="1"/>
    <col min="13045" max="13045" width="9.75" style="30" customWidth="1"/>
    <col min="13046" max="13046" width="1.375" style="30" customWidth="1"/>
    <col min="13047" max="13286" width="9" style="30"/>
    <col min="13287" max="13287" width="1.375" style="30" customWidth="1"/>
    <col min="13288" max="13288" width="3.5" style="30" customWidth="1"/>
    <col min="13289" max="13289" width="22.125" style="30" customWidth="1"/>
    <col min="13290" max="13290" width="9.75" style="30" customWidth="1"/>
    <col min="13291" max="13291" width="7.375" style="30" customWidth="1"/>
    <col min="13292" max="13292" width="9" style="30"/>
    <col min="13293" max="13293" width="9.25" style="30" customWidth="1"/>
    <col min="13294" max="13294" width="3.5" style="30" customWidth="1"/>
    <col min="13295" max="13296" width="12.625" style="30" customWidth="1"/>
    <col min="13297" max="13297" width="9" style="30"/>
    <col min="13298" max="13298" width="7.75" style="30" customWidth="1"/>
    <col min="13299" max="13299" width="13.125" style="30" customWidth="1"/>
    <col min="13300" max="13300" width="6.125" style="30" customWidth="1"/>
    <col min="13301" max="13301" width="9.75" style="30" customWidth="1"/>
    <col min="13302" max="13302" width="1.375" style="30" customWidth="1"/>
    <col min="13303" max="13542" width="9" style="30"/>
    <col min="13543" max="13543" width="1.375" style="30" customWidth="1"/>
    <col min="13544" max="13544" width="3.5" style="30" customWidth="1"/>
    <col min="13545" max="13545" width="22.125" style="30" customWidth="1"/>
    <col min="13546" max="13546" width="9.75" style="30" customWidth="1"/>
    <col min="13547" max="13547" width="7.375" style="30" customWidth="1"/>
    <col min="13548" max="13548" width="9" style="30"/>
    <col min="13549" max="13549" width="9.25" style="30" customWidth="1"/>
    <col min="13550" max="13550" width="3.5" style="30" customWidth="1"/>
    <col min="13551" max="13552" width="12.625" style="30" customWidth="1"/>
    <col min="13553" max="13553" width="9" style="30"/>
    <col min="13554" max="13554" width="7.75" style="30" customWidth="1"/>
    <col min="13555" max="13555" width="13.125" style="30" customWidth="1"/>
    <col min="13556" max="13556" width="6.125" style="30" customWidth="1"/>
    <col min="13557" max="13557" width="9.75" style="30" customWidth="1"/>
    <col min="13558" max="13558" width="1.375" style="30" customWidth="1"/>
    <col min="13559" max="13798" width="9" style="30"/>
    <col min="13799" max="13799" width="1.375" style="30" customWidth="1"/>
    <col min="13800" max="13800" width="3.5" style="30" customWidth="1"/>
    <col min="13801" max="13801" width="22.125" style="30" customWidth="1"/>
    <col min="13802" max="13802" width="9.75" style="30" customWidth="1"/>
    <col min="13803" max="13803" width="7.375" style="30" customWidth="1"/>
    <col min="13804" max="13804" width="9" style="30"/>
    <col min="13805" max="13805" width="9.25" style="30" customWidth="1"/>
    <col min="13806" max="13806" width="3.5" style="30" customWidth="1"/>
    <col min="13807" max="13808" width="12.625" style="30" customWidth="1"/>
    <col min="13809" max="13809" width="9" style="30"/>
    <col min="13810" max="13810" width="7.75" style="30" customWidth="1"/>
    <col min="13811" max="13811" width="13.125" style="30" customWidth="1"/>
    <col min="13812" max="13812" width="6.125" style="30" customWidth="1"/>
    <col min="13813" max="13813" width="9.75" style="30" customWidth="1"/>
    <col min="13814" max="13814" width="1.375" style="30" customWidth="1"/>
    <col min="13815" max="14054" width="9" style="30"/>
    <col min="14055" max="14055" width="1.375" style="30" customWidth="1"/>
    <col min="14056" max="14056" width="3.5" style="30" customWidth="1"/>
    <col min="14057" max="14057" width="22.125" style="30" customWidth="1"/>
    <col min="14058" max="14058" width="9.75" style="30" customWidth="1"/>
    <col min="14059" max="14059" width="7.375" style="30" customWidth="1"/>
    <col min="14060" max="14060" width="9" style="30"/>
    <col min="14061" max="14061" width="9.25" style="30" customWidth="1"/>
    <col min="14062" max="14062" width="3.5" style="30" customWidth="1"/>
    <col min="14063" max="14064" width="12.625" style="30" customWidth="1"/>
    <col min="14065" max="14065" width="9" style="30"/>
    <col min="14066" max="14066" width="7.75" style="30" customWidth="1"/>
    <col min="14067" max="14067" width="13.125" style="30" customWidth="1"/>
    <col min="14068" max="14068" width="6.125" style="30" customWidth="1"/>
    <col min="14069" max="14069" width="9.75" style="30" customWidth="1"/>
    <col min="14070" max="14070" width="1.375" style="30" customWidth="1"/>
    <col min="14071" max="14310" width="9" style="30"/>
    <col min="14311" max="14311" width="1.375" style="30" customWidth="1"/>
    <col min="14312" max="14312" width="3.5" style="30" customWidth="1"/>
    <col min="14313" max="14313" width="22.125" style="30" customWidth="1"/>
    <col min="14314" max="14314" width="9.75" style="30" customWidth="1"/>
    <col min="14315" max="14315" width="7.375" style="30" customWidth="1"/>
    <col min="14316" max="14316" width="9" style="30"/>
    <col min="14317" max="14317" width="9.25" style="30" customWidth="1"/>
    <col min="14318" max="14318" width="3.5" style="30" customWidth="1"/>
    <col min="14319" max="14320" width="12.625" style="30" customWidth="1"/>
    <col min="14321" max="14321" width="9" style="30"/>
    <col min="14322" max="14322" width="7.75" style="30" customWidth="1"/>
    <col min="14323" max="14323" width="13.125" style="30" customWidth="1"/>
    <col min="14324" max="14324" width="6.125" style="30" customWidth="1"/>
    <col min="14325" max="14325" width="9.75" style="30" customWidth="1"/>
    <col min="14326" max="14326" width="1.375" style="30" customWidth="1"/>
    <col min="14327" max="14566" width="9" style="30"/>
    <col min="14567" max="14567" width="1.375" style="30" customWidth="1"/>
    <col min="14568" max="14568" width="3.5" style="30" customWidth="1"/>
    <col min="14569" max="14569" width="22.125" style="30" customWidth="1"/>
    <col min="14570" max="14570" width="9.75" style="30" customWidth="1"/>
    <col min="14571" max="14571" width="7.375" style="30" customWidth="1"/>
    <col min="14572" max="14572" width="9" style="30"/>
    <col min="14573" max="14573" width="9.25" style="30" customWidth="1"/>
    <col min="14574" max="14574" width="3.5" style="30" customWidth="1"/>
    <col min="14575" max="14576" width="12.625" style="30" customWidth="1"/>
    <col min="14577" max="14577" width="9" style="30"/>
    <col min="14578" max="14578" width="7.75" style="30" customWidth="1"/>
    <col min="14579" max="14579" width="13.125" style="30" customWidth="1"/>
    <col min="14580" max="14580" width="6.125" style="30" customWidth="1"/>
    <col min="14581" max="14581" width="9.75" style="30" customWidth="1"/>
    <col min="14582" max="14582" width="1.375" style="30" customWidth="1"/>
    <col min="14583" max="14822" width="9" style="30"/>
    <col min="14823" max="14823" width="1.375" style="30" customWidth="1"/>
    <col min="14824" max="14824" width="3.5" style="30" customWidth="1"/>
    <col min="14825" max="14825" width="22.125" style="30" customWidth="1"/>
    <col min="14826" max="14826" width="9.75" style="30" customWidth="1"/>
    <col min="14827" max="14827" width="7.375" style="30" customWidth="1"/>
    <col min="14828" max="14828" width="9" style="30"/>
    <col min="14829" max="14829" width="9.25" style="30" customWidth="1"/>
    <col min="14830" max="14830" width="3.5" style="30" customWidth="1"/>
    <col min="14831" max="14832" width="12.625" style="30" customWidth="1"/>
    <col min="14833" max="14833" width="9" style="30"/>
    <col min="14834" max="14834" width="7.75" style="30" customWidth="1"/>
    <col min="14835" max="14835" width="13.125" style="30" customWidth="1"/>
    <col min="14836" max="14836" width="6.125" style="30" customWidth="1"/>
    <col min="14837" max="14837" width="9.75" style="30" customWidth="1"/>
    <col min="14838" max="14838" width="1.375" style="30" customWidth="1"/>
    <col min="14839" max="15078" width="9" style="30"/>
    <col min="15079" max="15079" width="1.375" style="30" customWidth="1"/>
    <col min="15080" max="15080" width="3.5" style="30" customWidth="1"/>
    <col min="15081" max="15081" width="22.125" style="30" customWidth="1"/>
    <col min="15082" max="15082" width="9.75" style="30" customWidth="1"/>
    <col min="15083" max="15083" width="7.375" style="30" customWidth="1"/>
    <col min="15084" max="15084" width="9" style="30"/>
    <col min="15085" max="15085" width="9.25" style="30" customWidth="1"/>
    <col min="15086" max="15086" width="3.5" style="30" customWidth="1"/>
    <col min="15087" max="15088" width="12.625" style="30" customWidth="1"/>
    <col min="15089" max="15089" width="9" style="30"/>
    <col min="15090" max="15090" width="7.75" style="30" customWidth="1"/>
    <col min="15091" max="15091" width="13.125" style="30" customWidth="1"/>
    <col min="15092" max="15092" width="6.125" style="30" customWidth="1"/>
    <col min="15093" max="15093" width="9.75" style="30" customWidth="1"/>
    <col min="15094" max="15094" width="1.375" style="30" customWidth="1"/>
    <col min="15095" max="15334" width="9" style="30"/>
    <col min="15335" max="15335" width="1.375" style="30" customWidth="1"/>
    <col min="15336" max="15336" width="3.5" style="30" customWidth="1"/>
    <col min="15337" max="15337" width="22.125" style="30" customWidth="1"/>
    <col min="15338" max="15338" width="9.75" style="30" customWidth="1"/>
    <col min="15339" max="15339" width="7.375" style="30" customWidth="1"/>
    <col min="15340" max="15340" width="9" style="30"/>
    <col min="15341" max="15341" width="9.25" style="30" customWidth="1"/>
    <col min="15342" max="15342" width="3.5" style="30" customWidth="1"/>
    <col min="15343" max="15344" width="12.625" style="30" customWidth="1"/>
    <col min="15345" max="15345" width="9" style="30"/>
    <col min="15346" max="15346" width="7.75" style="30" customWidth="1"/>
    <col min="15347" max="15347" width="13.125" style="30" customWidth="1"/>
    <col min="15348" max="15348" width="6.125" style="30" customWidth="1"/>
    <col min="15349" max="15349" width="9.75" style="30" customWidth="1"/>
    <col min="15350" max="15350" width="1.375" style="30" customWidth="1"/>
    <col min="15351" max="15590" width="9" style="30"/>
    <col min="15591" max="15591" width="1.375" style="30" customWidth="1"/>
    <col min="15592" max="15592" width="3.5" style="30" customWidth="1"/>
    <col min="15593" max="15593" width="22.125" style="30" customWidth="1"/>
    <col min="15594" max="15594" width="9.75" style="30" customWidth="1"/>
    <col min="15595" max="15595" width="7.375" style="30" customWidth="1"/>
    <col min="15596" max="15596" width="9" style="30"/>
    <col min="15597" max="15597" width="9.25" style="30" customWidth="1"/>
    <col min="15598" max="15598" width="3.5" style="30" customWidth="1"/>
    <col min="15599" max="15600" width="12.625" style="30" customWidth="1"/>
    <col min="15601" max="15601" width="9" style="30"/>
    <col min="15602" max="15602" width="7.75" style="30" customWidth="1"/>
    <col min="15603" max="15603" width="13.125" style="30" customWidth="1"/>
    <col min="15604" max="15604" width="6.125" style="30" customWidth="1"/>
    <col min="15605" max="15605" width="9.75" style="30" customWidth="1"/>
    <col min="15606" max="15606" width="1.375" style="30" customWidth="1"/>
    <col min="15607" max="15846" width="9" style="30"/>
    <col min="15847" max="15847" width="1.375" style="30" customWidth="1"/>
    <col min="15848" max="15848" width="3.5" style="30" customWidth="1"/>
    <col min="15849" max="15849" width="22.125" style="30" customWidth="1"/>
    <col min="15850" max="15850" width="9.75" style="30" customWidth="1"/>
    <col min="15851" max="15851" width="7.375" style="30" customWidth="1"/>
    <col min="15852" max="15852" width="9" style="30"/>
    <col min="15853" max="15853" width="9.25" style="30" customWidth="1"/>
    <col min="15854" max="15854" width="3.5" style="30" customWidth="1"/>
    <col min="15855" max="15856" width="12.625" style="30" customWidth="1"/>
    <col min="15857" max="15857" width="9" style="30"/>
    <col min="15858" max="15858" width="7.75" style="30" customWidth="1"/>
    <col min="15859" max="15859" width="13.125" style="30" customWidth="1"/>
    <col min="15860" max="15860" width="6.125" style="30" customWidth="1"/>
    <col min="15861" max="15861" width="9.75" style="30" customWidth="1"/>
    <col min="15862" max="15862" width="1.375" style="30" customWidth="1"/>
    <col min="15863" max="16102" width="9" style="30"/>
    <col min="16103" max="16103" width="1.375" style="30" customWidth="1"/>
    <col min="16104" max="16104" width="3.5" style="30" customWidth="1"/>
    <col min="16105" max="16105" width="22.125" style="30" customWidth="1"/>
    <col min="16106" max="16106" width="9.75" style="30" customWidth="1"/>
    <col min="16107" max="16107" width="7.375" style="30" customWidth="1"/>
    <col min="16108" max="16108" width="9" style="30"/>
    <col min="16109" max="16109" width="9.25" style="30" customWidth="1"/>
    <col min="16110" max="16110" width="3.5" style="30" customWidth="1"/>
    <col min="16111" max="16112" width="12.625" style="30" customWidth="1"/>
    <col min="16113" max="16113" width="9" style="30"/>
    <col min="16114" max="16114" width="7.75" style="30" customWidth="1"/>
    <col min="16115" max="16115" width="13.125" style="30" customWidth="1"/>
    <col min="16116" max="16116" width="6.125" style="30" customWidth="1"/>
    <col min="16117" max="16117" width="9.75" style="30" customWidth="1"/>
    <col min="16118" max="16118" width="1.375" style="30" customWidth="1"/>
    <col min="16119" max="16384" width="9" style="30"/>
  </cols>
  <sheetData>
    <row r="1" spans="2:22" ht="9.9499999999999993" customHeight="1"/>
    <row r="2" spans="2:22" ht="24.95" customHeight="1">
      <c r="B2" s="30" t="s">
        <v>318</v>
      </c>
      <c r="C2" s="32"/>
      <c r="D2" s="5"/>
      <c r="E2" s="5"/>
      <c r="F2" s="32"/>
      <c r="G2" s="103"/>
      <c r="H2" s="111"/>
      <c r="I2" s="103"/>
      <c r="J2" s="103"/>
      <c r="K2" s="103"/>
      <c r="L2" s="103"/>
      <c r="M2" s="103"/>
      <c r="N2" s="103"/>
      <c r="O2" s="5"/>
    </row>
    <row r="3" spans="2:22" ht="15" customHeight="1" thickBot="1">
      <c r="B3" s="30" t="s">
        <v>166</v>
      </c>
      <c r="I3" s="5" t="s">
        <v>167</v>
      </c>
      <c r="P3" s="162" t="s">
        <v>187</v>
      </c>
    </row>
    <row r="4" spans="2:22" ht="15" customHeight="1">
      <c r="B4" s="227" t="s">
        <v>72</v>
      </c>
      <c r="C4" s="150" t="s">
        <v>142</v>
      </c>
      <c r="D4" s="150" t="s">
        <v>112</v>
      </c>
      <c r="E4" s="150" t="s">
        <v>113</v>
      </c>
      <c r="F4" s="150" t="s">
        <v>21</v>
      </c>
      <c r="G4" s="138" t="s">
        <v>114</v>
      </c>
      <c r="H4" s="151"/>
      <c r="I4" s="688" t="s">
        <v>72</v>
      </c>
      <c r="J4" s="690" t="s">
        <v>145</v>
      </c>
      <c r="K4" s="395" t="s">
        <v>267</v>
      </c>
      <c r="L4" s="395" t="s">
        <v>115</v>
      </c>
      <c r="M4" s="690" t="s">
        <v>21</v>
      </c>
      <c r="N4" s="692" t="s">
        <v>114</v>
      </c>
      <c r="O4" s="171"/>
      <c r="P4" s="228" t="s">
        <v>148</v>
      </c>
      <c r="Q4" s="229" t="s">
        <v>149</v>
      </c>
      <c r="R4" s="229" t="s">
        <v>150</v>
      </c>
      <c r="S4" s="229" t="s">
        <v>151</v>
      </c>
      <c r="T4" s="687" t="s">
        <v>152</v>
      </c>
      <c r="U4" s="654"/>
      <c r="V4" s="230" t="s">
        <v>153</v>
      </c>
    </row>
    <row r="5" spans="2:22" ht="15" customHeight="1">
      <c r="B5" s="608" t="s">
        <v>136</v>
      </c>
      <c r="C5" s="355" t="s">
        <v>487</v>
      </c>
      <c r="D5" s="356">
        <v>1</v>
      </c>
      <c r="E5" s="357" t="s">
        <v>359</v>
      </c>
      <c r="F5" s="356">
        <v>5500</v>
      </c>
      <c r="G5" s="342">
        <f t="shared" ref="G5:G9" si="0">D5*F5</f>
        <v>5500</v>
      </c>
      <c r="H5" s="151"/>
      <c r="I5" s="689"/>
      <c r="J5" s="691"/>
      <c r="K5" s="396" t="s">
        <v>116</v>
      </c>
      <c r="L5" s="396" t="s">
        <v>268</v>
      </c>
      <c r="M5" s="691"/>
      <c r="N5" s="693"/>
      <c r="O5" s="171"/>
      <c r="P5" s="372" t="s">
        <v>402</v>
      </c>
      <c r="Q5" s="371">
        <v>1900</v>
      </c>
      <c r="R5" s="354" t="s">
        <v>81</v>
      </c>
      <c r="S5" s="136">
        <v>100</v>
      </c>
      <c r="T5" s="695">
        <v>2</v>
      </c>
      <c r="U5" s="685"/>
      <c r="V5" s="165">
        <f>Q5*S5/T5</f>
        <v>95000</v>
      </c>
    </row>
    <row r="6" spans="2:22" ht="15" customHeight="1">
      <c r="B6" s="609"/>
      <c r="C6" s="29" t="s">
        <v>488</v>
      </c>
      <c r="D6" s="61">
        <v>4</v>
      </c>
      <c r="E6" s="36" t="s">
        <v>140</v>
      </c>
      <c r="F6" s="29">
        <v>7000</v>
      </c>
      <c r="G6" s="139">
        <f t="shared" si="0"/>
        <v>28000</v>
      </c>
      <c r="H6" s="152"/>
      <c r="I6" s="694" t="s">
        <v>144</v>
      </c>
      <c r="J6" s="29" t="s">
        <v>363</v>
      </c>
      <c r="K6" s="346">
        <v>10</v>
      </c>
      <c r="L6" s="157">
        <v>7.5</v>
      </c>
      <c r="M6" s="157">
        <v>84.7</v>
      </c>
      <c r="N6" s="140">
        <f>K6*L6*M6</f>
        <v>6352.5</v>
      </c>
      <c r="O6" s="171"/>
      <c r="P6" s="231" t="s">
        <v>343</v>
      </c>
      <c r="Q6" s="136">
        <v>1500</v>
      </c>
      <c r="R6" s="348" t="s">
        <v>81</v>
      </c>
      <c r="S6" s="136">
        <v>100</v>
      </c>
      <c r="T6" s="684">
        <v>5</v>
      </c>
      <c r="U6" s="685"/>
      <c r="V6" s="165">
        <f t="shared" ref="V6:V16" si="1">Q6*S6/T6</f>
        <v>30000</v>
      </c>
    </row>
    <row r="7" spans="2:22" ht="15" customHeight="1">
      <c r="B7" s="609"/>
      <c r="C7" s="358" t="s">
        <v>215</v>
      </c>
      <c r="D7" s="358">
        <v>500</v>
      </c>
      <c r="E7" s="357" t="s">
        <v>375</v>
      </c>
      <c r="F7" s="358">
        <v>50</v>
      </c>
      <c r="G7" s="139">
        <f t="shared" si="0"/>
        <v>25000</v>
      </c>
      <c r="H7" s="152"/>
      <c r="I7" s="609"/>
      <c r="J7" s="29" t="s">
        <v>367</v>
      </c>
      <c r="K7" s="346">
        <v>8</v>
      </c>
      <c r="L7" s="157">
        <v>7.5</v>
      </c>
      <c r="M7" s="157">
        <v>84.7</v>
      </c>
      <c r="N7" s="140">
        <f t="shared" ref="N7:N9" si="2">K7*L7*M7</f>
        <v>5082</v>
      </c>
      <c r="O7" s="171"/>
      <c r="P7" s="231" t="s">
        <v>344</v>
      </c>
      <c r="Q7" s="136">
        <v>600</v>
      </c>
      <c r="R7" s="348" t="s">
        <v>81</v>
      </c>
      <c r="S7" s="136">
        <v>250</v>
      </c>
      <c r="T7" s="684">
        <v>5</v>
      </c>
      <c r="U7" s="685"/>
      <c r="V7" s="165">
        <f t="shared" si="1"/>
        <v>30000</v>
      </c>
    </row>
    <row r="8" spans="2:22" ht="15" customHeight="1">
      <c r="B8" s="609"/>
      <c r="C8" s="29" t="s">
        <v>489</v>
      </c>
      <c r="D8" s="29">
        <v>650</v>
      </c>
      <c r="E8" s="36" t="s">
        <v>362</v>
      </c>
      <c r="F8" s="29">
        <v>30</v>
      </c>
      <c r="G8" s="140">
        <f t="shared" si="0"/>
        <v>19500</v>
      </c>
      <c r="H8" s="152"/>
      <c r="I8" s="609"/>
      <c r="J8" s="29"/>
      <c r="K8" s="346"/>
      <c r="L8" s="157"/>
      <c r="M8" s="157"/>
      <c r="N8" s="140">
        <f t="shared" si="2"/>
        <v>0</v>
      </c>
      <c r="O8" s="171"/>
      <c r="P8" s="231" t="s">
        <v>370</v>
      </c>
      <c r="Q8" s="136">
        <v>360</v>
      </c>
      <c r="R8" s="348" t="s">
        <v>192</v>
      </c>
      <c r="S8" s="136">
        <v>1300</v>
      </c>
      <c r="T8" s="684">
        <v>10</v>
      </c>
      <c r="U8" s="685"/>
      <c r="V8" s="165">
        <f>Q8*S8/T8</f>
        <v>46800</v>
      </c>
    </row>
    <row r="9" spans="2:22" ht="15" customHeight="1">
      <c r="B9" s="609"/>
      <c r="C9" s="359" t="s">
        <v>490</v>
      </c>
      <c r="D9" s="359">
        <v>350</v>
      </c>
      <c r="E9" s="360" t="s">
        <v>359</v>
      </c>
      <c r="F9" s="359">
        <v>120</v>
      </c>
      <c r="G9" s="140">
        <f t="shared" si="0"/>
        <v>42000</v>
      </c>
      <c r="H9" s="152"/>
      <c r="I9" s="609"/>
      <c r="J9" s="29"/>
      <c r="K9" s="346"/>
      <c r="L9" s="157"/>
      <c r="M9" s="157"/>
      <c r="N9" s="140">
        <f t="shared" si="2"/>
        <v>0</v>
      </c>
      <c r="O9" s="171"/>
      <c r="P9" s="231" t="s">
        <v>345</v>
      </c>
      <c r="Q9" s="136">
        <v>1800</v>
      </c>
      <c r="R9" s="348" t="s">
        <v>191</v>
      </c>
      <c r="S9" s="136">
        <v>35</v>
      </c>
      <c r="T9" s="684">
        <v>3</v>
      </c>
      <c r="U9" s="685"/>
      <c r="V9" s="165">
        <f t="shared" si="1"/>
        <v>21000</v>
      </c>
    </row>
    <row r="10" spans="2:22" ht="15" customHeight="1" thickBot="1">
      <c r="B10" s="686"/>
      <c r="C10" s="141" t="s">
        <v>117</v>
      </c>
      <c r="D10" s="141"/>
      <c r="E10" s="141"/>
      <c r="F10" s="141"/>
      <c r="G10" s="142">
        <f>SUM(G5:G9)</f>
        <v>120000</v>
      </c>
      <c r="H10" s="152"/>
      <c r="I10" s="686"/>
      <c r="J10" s="232" t="s">
        <v>193</v>
      </c>
      <c r="K10" s="347">
        <f t="shared" ref="K10:L10" si="3">SUM(K6:K9)</f>
        <v>18</v>
      </c>
      <c r="L10" s="158">
        <f t="shared" si="3"/>
        <v>15</v>
      </c>
      <c r="M10" s="158"/>
      <c r="N10" s="155">
        <f>SUM(N6:N9)</f>
        <v>11434.5</v>
      </c>
      <c r="O10" s="171"/>
      <c r="P10" s="231" t="s">
        <v>371</v>
      </c>
      <c r="Q10" s="136">
        <v>15</v>
      </c>
      <c r="R10" s="348" t="s">
        <v>348</v>
      </c>
      <c r="S10" s="136">
        <v>500</v>
      </c>
      <c r="T10" s="684">
        <v>1</v>
      </c>
      <c r="U10" s="685"/>
      <c r="V10" s="165">
        <f t="shared" si="1"/>
        <v>7500</v>
      </c>
    </row>
    <row r="11" spans="2:22" ht="15" customHeight="1" thickTop="1">
      <c r="B11" s="706" t="s">
        <v>134</v>
      </c>
      <c r="C11" s="29" t="s">
        <v>491</v>
      </c>
      <c r="D11" s="29">
        <v>4</v>
      </c>
      <c r="E11" s="36" t="s">
        <v>442</v>
      </c>
      <c r="F11" s="29">
        <v>1540</v>
      </c>
      <c r="G11" s="140">
        <f>D11*F11</f>
        <v>6160</v>
      </c>
      <c r="H11" s="152"/>
      <c r="I11" s="706" t="s">
        <v>194</v>
      </c>
      <c r="J11" s="29" t="s">
        <v>364</v>
      </c>
      <c r="K11" s="346">
        <v>4</v>
      </c>
      <c r="L11" s="157">
        <v>2</v>
      </c>
      <c r="M11" s="157">
        <v>158.4</v>
      </c>
      <c r="N11" s="140">
        <f>K11*L11*M11</f>
        <v>1267.2</v>
      </c>
      <c r="O11" s="171"/>
      <c r="P11" s="231" t="s">
        <v>372</v>
      </c>
      <c r="Q11" s="136">
        <v>5</v>
      </c>
      <c r="R11" s="348" t="s">
        <v>348</v>
      </c>
      <c r="S11" s="136">
        <v>130</v>
      </c>
      <c r="T11" s="684">
        <v>1</v>
      </c>
      <c r="U11" s="685"/>
      <c r="V11" s="165">
        <f t="shared" si="1"/>
        <v>650</v>
      </c>
    </row>
    <row r="12" spans="2:22" ht="15" customHeight="1">
      <c r="B12" s="609"/>
      <c r="C12" s="29" t="s">
        <v>492</v>
      </c>
      <c r="D12" s="29">
        <v>10</v>
      </c>
      <c r="E12" s="36" t="s">
        <v>443</v>
      </c>
      <c r="F12" s="29">
        <v>2250</v>
      </c>
      <c r="G12" s="140">
        <f>D12*F12</f>
        <v>22500</v>
      </c>
      <c r="H12" s="152"/>
      <c r="I12" s="609"/>
      <c r="J12" s="29" t="s">
        <v>365</v>
      </c>
      <c r="K12" s="346">
        <v>25</v>
      </c>
      <c r="L12" s="157">
        <v>2</v>
      </c>
      <c r="M12" s="157">
        <v>158.4</v>
      </c>
      <c r="N12" s="140">
        <f t="shared" ref="N12:N14" si="4">K12*L12*M12</f>
        <v>7920</v>
      </c>
      <c r="O12" s="171"/>
      <c r="P12" s="231" t="s">
        <v>382</v>
      </c>
      <c r="Q12" s="136">
        <v>1</v>
      </c>
      <c r="R12" s="348" t="s">
        <v>383</v>
      </c>
      <c r="S12" s="136">
        <v>300</v>
      </c>
      <c r="T12" s="684">
        <v>1</v>
      </c>
      <c r="U12" s="685"/>
      <c r="V12" s="165">
        <f t="shared" si="1"/>
        <v>300</v>
      </c>
    </row>
    <row r="13" spans="2:22" ht="15" customHeight="1">
      <c r="B13" s="609"/>
      <c r="C13" s="29"/>
      <c r="D13" s="29"/>
      <c r="E13" s="36"/>
      <c r="F13" s="29"/>
      <c r="G13" s="140">
        <f>D13*F13</f>
        <v>0</v>
      </c>
      <c r="H13" s="152"/>
      <c r="I13" s="609"/>
      <c r="J13" s="29" t="s">
        <v>366</v>
      </c>
      <c r="K13" s="346">
        <v>27</v>
      </c>
      <c r="L13" s="157">
        <v>1</v>
      </c>
      <c r="M13" s="157">
        <v>158.4</v>
      </c>
      <c r="N13" s="140">
        <f t="shared" si="4"/>
        <v>4276.8</v>
      </c>
      <c r="O13" s="171"/>
      <c r="P13" s="231" t="s">
        <v>346</v>
      </c>
      <c r="Q13" s="136">
        <v>1</v>
      </c>
      <c r="R13" s="348" t="s">
        <v>349</v>
      </c>
      <c r="S13" s="136">
        <v>50000</v>
      </c>
      <c r="T13" s="684">
        <v>5</v>
      </c>
      <c r="U13" s="685"/>
      <c r="V13" s="165">
        <f t="shared" si="1"/>
        <v>10000</v>
      </c>
    </row>
    <row r="14" spans="2:22" ht="15" customHeight="1" thickBot="1">
      <c r="B14" s="686"/>
      <c r="C14" s="143" t="s">
        <v>118</v>
      </c>
      <c r="D14" s="144"/>
      <c r="E14" s="144"/>
      <c r="F14" s="144"/>
      <c r="G14" s="145">
        <f>SUM(G11:G13)</f>
        <v>28660</v>
      </c>
      <c r="H14" s="152"/>
      <c r="I14" s="609"/>
      <c r="J14" s="29" t="s">
        <v>368</v>
      </c>
      <c r="K14" s="346">
        <v>30</v>
      </c>
      <c r="L14" s="157">
        <v>1.5</v>
      </c>
      <c r="M14" s="157">
        <v>158.4</v>
      </c>
      <c r="N14" s="140">
        <f t="shared" si="4"/>
        <v>7128</v>
      </c>
      <c r="O14" s="171"/>
      <c r="P14" s="231" t="s">
        <v>347</v>
      </c>
      <c r="Q14" s="136">
        <v>20</v>
      </c>
      <c r="R14" s="348" t="s">
        <v>350</v>
      </c>
      <c r="S14" s="136">
        <v>1000</v>
      </c>
      <c r="T14" s="684">
        <v>5</v>
      </c>
      <c r="U14" s="685"/>
      <c r="V14" s="165">
        <f t="shared" si="1"/>
        <v>4000</v>
      </c>
    </row>
    <row r="15" spans="2:22" ht="15" customHeight="1" thickTop="1" thickBot="1">
      <c r="B15" s="706" t="s">
        <v>135</v>
      </c>
      <c r="C15" s="29" t="s">
        <v>491</v>
      </c>
      <c r="D15" s="29">
        <v>3</v>
      </c>
      <c r="E15" s="36" t="s">
        <v>442</v>
      </c>
      <c r="F15" s="29">
        <v>2560</v>
      </c>
      <c r="G15" s="140">
        <f>D15*F15</f>
        <v>7680</v>
      </c>
      <c r="H15" s="152"/>
      <c r="I15" s="686"/>
      <c r="J15" s="232" t="s">
        <v>193</v>
      </c>
      <c r="K15" s="347">
        <f t="shared" ref="K15" si="5">SUM(K11:K14)</f>
        <v>86</v>
      </c>
      <c r="L15" s="158">
        <f t="shared" ref="L15" si="6">SUM(L11:L14)</f>
        <v>6.5</v>
      </c>
      <c r="M15" s="158"/>
      <c r="N15" s="155">
        <f>SUM(N11:N14)</f>
        <v>20592</v>
      </c>
      <c r="O15" s="171"/>
      <c r="P15" s="231" t="s">
        <v>401</v>
      </c>
      <c r="Q15" s="136">
        <v>2000</v>
      </c>
      <c r="R15" s="348" t="s">
        <v>384</v>
      </c>
      <c r="S15" s="136">
        <v>4</v>
      </c>
      <c r="T15" s="684">
        <v>2</v>
      </c>
      <c r="U15" s="685"/>
      <c r="V15" s="165">
        <f t="shared" si="1"/>
        <v>4000</v>
      </c>
    </row>
    <row r="16" spans="2:22" ht="15" customHeight="1" thickTop="1">
      <c r="B16" s="609"/>
      <c r="C16" s="29" t="s">
        <v>493</v>
      </c>
      <c r="D16" s="29">
        <v>3</v>
      </c>
      <c r="E16" s="36" t="s">
        <v>442</v>
      </c>
      <c r="F16" s="29">
        <v>1910</v>
      </c>
      <c r="G16" s="140">
        <f>D16*F16</f>
        <v>5730</v>
      </c>
      <c r="H16" s="152"/>
      <c r="I16" s="706" t="s">
        <v>146</v>
      </c>
      <c r="J16" s="29"/>
      <c r="K16" s="346"/>
      <c r="L16" s="157"/>
      <c r="M16" s="157"/>
      <c r="N16" s="140"/>
      <c r="O16" s="171"/>
      <c r="P16" s="231" t="s">
        <v>385</v>
      </c>
      <c r="Q16" s="136">
        <v>40</v>
      </c>
      <c r="R16" s="348" t="s">
        <v>397</v>
      </c>
      <c r="S16" s="136">
        <v>600</v>
      </c>
      <c r="T16" s="684">
        <v>1</v>
      </c>
      <c r="U16" s="685"/>
      <c r="V16" s="165">
        <f t="shared" si="1"/>
        <v>24000</v>
      </c>
    </row>
    <row r="17" spans="2:22" ht="15" customHeight="1">
      <c r="B17" s="609"/>
      <c r="C17" s="29" t="s">
        <v>494</v>
      </c>
      <c r="D17" s="29">
        <v>1</v>
      </c>
      <c r="E17" s="36" t="s">
        <v>444</v>
      </c>
      <c r="F17" s="29">
        <v>2750</v>
      </c>
      <c r="G17" s="140">
        <f>D17*F17</f>
        <v>2750</v>
      </c>
      <c r="H17" s="152"/>
      <c r="I17" s="609"/>
      <c r="J17" s="29"/>
      <c r="K17" s="346"/>
      <c r="L17" s="157"/>
      <c r="M17" s="157"/>
      <c r="N17" s="140">
        <f t="shared" ref="N17:N18" si="7">K17*L17*M17</f>
        <v>0</v>
      </c>
      <c r="O17" s="171"/>
      <c r="P17" s="231"/>
      <c r="Q17" s="136"/>
      <c r="R17" s="348"/>
      <c r="S17" s="136"/>
      <c r="T17" s="684"/>
      <c r="U17" s="685"/>
      <c r="V17" s="165"/>
    </row>
    <row r="18" spans="2:22" ht="15" customHeight="1">
      <c r="B18" s="609"/>
      <c r="C18" s="29"/>
      <c r="D18" s="29"/>
      <c r="E18" s="29"/>
      <c r="F18" s="29"/>
      <c r="G18" s="140">
        <f t="shared" ref="G18" si="8">D18*F18</f>
        <v>0</v>
      </c>
      <c r="H18" s="152"/>
      <c r="I18" s="609"/>
      <c r="J18" s="29"/>
      <c r="K18" s="346"/>
      <c r="L18" s="157"/>
      <c r="M18" s="157"/>
      <c r="N18" s="140">
        <f t="shared" si="7"/>
        <v>0</v>
      </c>
      <c r="O18" s="171"/>
      <c r="P18" s="231"/>
      <c r="Q18" s="136"/>
      <c r="R18" s="348"/>
      <c r="S18" s="136"/>
      <c r="T18" s="684"/>
      <c r="U18" s="685"/>
      <c r="V18" s="165"/>
    </row>
    <row r="19" spans="2:22" ht="15" customHeight="1" thickBot="1">
      <c r="B19" s="686"/>
      <c r="C19" s="143" t="s">
        <v>118</v>
      </c>
      <c r="D19" s="144"/>
      <c r="E19" s="144"/>
      <c r="F19" s="144"/>
      <c r="G19" s="145">
        <f>SUM(G15:G18)</f>
        <v>16160</v>
      </c>
      <c r="H19" s="152"/>
      <c r="I19" s="686"/>
      <c r="J19" s="232" t="s">
        <v>195</v>
      </c>
      <c r="K19" s="347">
        <f>SUM(K16:K18)</f>
        <v>0</v>
      </c>
      <c r="L19" s="159">
        <f>SUM(L16:L18)</f>
        <v>0</v>
      </c>
      <c r="M19" s="160"/>
      <c r="N19" s="155">
        <f>SUM(N16:N18)</f>
        <v>0</v>
      </c>
      <c r="O19" s="171"/>
      <c r="P19" s="166" t="s">
        <v>26</v>
      </c>
      <c r="Q19" s="167"/>
      <c r="R19" s="167"/>
      <c r="S19" s="167"/>
      <c r="T19" s="708"/>
      <c r="U19" s="709"/>
      <c r="V19" s="168">
        <f>SUM(V5:V18)</f>
        <v>273250</v>
      </c>
    </row>
    <row r="20" spans="2:22" ht="15" customHeight="1" thickTop="1">
      <c r="B20" s="706" t="s">
        <v>137</v>
      </c>
      <c r="C20" s="29" t="s">
        <v>491</v>
      </c>
      <c r="D20" s="29">
        <v>1</v>
      </c>
      <c r="E20" s="36" t="s">
        <v>383</v>
      </c>
      <c r="F20" s="29">
        <v>6500</v>
      </c>
      <c r="G20" s="140">
        <f t="shared" ref="G20" si="9">D20*F20</f>
        <v>6500</v>
      </c>
      <c r="H20" s="152"/>
      <c r="I20" s="706" t="s">
        <v>147</v>
      </c>
      <c r="J20" s="29"/>
      <c r="K20" s="346"/>
      <c r="L20" s="157"/>
      <c r="M20" s="157"/>
      <c r="N20" s="140"/>
      <c r="O20" s="171"/>
    </row>
    <row r="21" spans="2:22" ht="15" customHeight="1" thickBot="1">
      <c r="B21" s="609"/>
      <c r="C21" s="29"/>
      <c r="D21" s="29"/>
      <c r="E21" s="36"/>
      <c r="F21" s="29"/>
      <c r="G21" s="140">
        <f>D21*F21</f>
        <v>0</v>
      </c>
      <c r="H21" s="152"/>
      <c r="I21" s="609"/>
      <c r="J21" s="29"/>
      <c r="K21" s="346"/>
      <c r="L21" s="157"/>
      <c r="M21" s="157"/>
      <c r="N21" s="140">
        <f t="shared" ref="N21:N22" si="10">K21*L21*M21</f>
        <v>0</v>
      </c>
      <c r="O21" s="171"/>
      <c r="P21" s="162" t="s">
        <v>188</v>
      </c>
    </row>
    <row r="22" spans="2:22" ht="15" customHeight="1">
      <c r="B22" s="609"/>
      <c r="C22" s="29"/>
      <c r="D22" s="29"/>
      <c r="E22" s="29"/>
      <c r="F22" s="29"/>
      <c r="G22" s="140">
        <f t="shared" ref="G22" si="11">D22*F22</f>
        <v>0</v>
      </c>
      <c r="H22" s="152"/>
      <c r="I22" s="609"/>
      <c r="J22" s="29"/>
      <c r="K22" s="346"/>
      <c r="L22" s="157"/>
      <c r="M22" s="157"/>
      <c r="N22" s="140">
        <f t="shared" si="10"/>
        <v>0</v>
      </c>
      <c r="O22" s="171"/>
      <c r="P22" s="228" t="s">
        <v>154</v>
      </c>
      <c r="Q22" s="229" t="s">
        <v>149</v>
      </c>
      <c r="R22" s="229" t="s">
        <v>150</v>
      </c>
      <c r="S22" s="229" t="s">
        <v>196</v>
      </c>
      <c r="T22" s="229" t="s">
        <v>152</v>
      </c>
      <c r="U22" s="349" t="s">
        <v>238</v>
      </c>
      <c r="V22" s="230" t="s">
        <v>153</v>
      </c>
    </row>
    <row r="23" spans="2:22" ht="15" customHeight="1" thickBot="1">
      <c r="B23" s="686"/>
      <c r="C23" s="143" t="s">
        <v>118</v>
      </c>
      <c r="D23" s="144"/>
      <c r="E23" s="144"/>
      <c r="F23" s="144"/>
      <c r="G23" s="145">
        <f>SUM(G20:G22)</f>
        <v>6500</v>
      </c>
      <c r="H23" s="152"/>
      <c r="I23" s="686"/>
      <c r="J23" s="232" t="s">
        <v>195</v>
      </c>
      <c r="K23" s="347">
        <f>SUM(K20:K22)</f>
        <v>0</v>
      </c>
      <c r="L23" s="159">
        <f>SUM(L20:L22)</f>
        <v>0</v>
      </c>
      <c r="M23" s="160"/>
      <c r="N23" s="155">
        <f>SUM(N20:N22)</f>
        <v>0</v>
      </c>
      <c r="O23" s="171"/>
      <c r="P23" s="231" t="s">
        <v>353</v>
      </c>
      <c r="Q23" s="136">
        <v>2</v>
      </c>
      <c r="R23" s="348" t="s">
        <v>239</v>
      </c>
      <c r="S23" s="136">
        <v>7000</v>
      </c>
      <c r="T23" s="136">
        <v>5</v>
      </c>
      <c r="U23" s="137">
        <v>35</v>
      </c>
      <c r="V23" s="165">
        <f>Q23*S23/T23/U23*10</f>
        <v>800</v>
      </c>
    </row>
    <row r="24" spans="2:22" ht="15" customHeight="1" thickTop="1">
      <c r="B24" s="706" t="s">
        <v>138</v>
      </c>
      <c r="C24" s="29"/>
      <c r="D24" s="29"/>
      <c r="E24" s="36"/>
      <c r="F24" s="29"/>
      <c r="G24" s="140">
        <f>D24*F24</f>
        <v>0</v>
      </c>
      <c r="H24" s="152"/>
      <c r="I24" s="706" t="s">
        <v>245</v>
      </c>
      <c r="J24" s="29" t="s">
        <v>360</v>
      </c>
      <c r="K24" s="346">
        <v>1200</v>
      </c>
      <c r="L24" s="157">
        <v>9.6</v>
      </c>
      <c r="M24" s="157">
        <v>95.2</v>
      </c>
      <c r="N24" s="140">
        <f>K24*L24*M24</f>
        <v>1096704</v>
      </c>
      <c r="O24" s="171"/>
      <c r="P24" s="231" t="s">
        <v>351</v>
      </c>
      <c r="Q24" s="136">
        <v>4</v>
      </c>
      <c r="R24" s="348" t="s">
        <v>239</v>
      </c>
      <c r="S24" s="136">
        <v>1000</v>
      </c>
      <c r="T24" s="136">
        <v>5</v>
      </c>
      <c r="U24" s="137">
        <v>35</v>
      </c>
      <c r="V24" s="165">
        <f t="shared" ref="V24:V25" si="12">Q24*S24/T24/U24*10</f>
        <v>228.57142857142858</v>
      </c>
    </row>
    <row r="25" spans="2:22" ht="15" customHeight="1">
      <c r="B25" s="609"/>
      <c r="C25" s="29"/>
      <c r="D25" s="29"/>
      <c r="E25" s="36"/>
      <c r="F25" s="29"/>
      <c r="G25" s="140">
        <f>D25*F25</f>
        <v>0</v>
      </c>
      <c r="H25" s="152"/>
      <c r="I25" s="609"/>
      <c r="J25" s="29"/>
      <c r="K25" s="346"/>
      <c r="L25" s="157"/>
      <c r="M25" s="157"/>
      <c r="N25" s="140">
        <f t="shared" ref="N25:N26" si="13">K25*L25*M25</f>
        <v>0</v>
      </c>
      <c r="O25" s="171"/>
      <c r="P25" s="231" t="s">
        <v>352</v>
      </c>
      <c r="Q25" s="136">
        <v>4</v>
      </c>
      <c r="R25" s="348" t="s">
        <v>80</v>
      </c>
      <c r="S25" s="136">
        <v>15000</v>
      </c>
      <c r="T25" s="136">
        <v>5</v>
      </c>
      <c r="U25" s="137">
        <v>35</v>
      </c>
      <c r="V25" s="165">
        <f t="shared" si="12"/>
        <v>3428.5714285714284</v>
      </c>
    </row>
    <row r="26" spans="2:22" ht="15" customHeight="1">
      <c r="B26" s="609"/>
      <c r="C26" s="29"/>
      <c r="D26" s="29"/>
      <c r="E26" s="36"/>
      <c r="F26" s="29"/>
      <c r="G26" s="140">
        <f>D26*F26</f>
        <v>0</v>
      </c>
      <c r="I26" s="609"/>
      <c r="J26" s="29"/>
      <c r="K26" s="346"/>
      <c r="L26" s="157"/>
      <c r="M26" s="157"/>
      <c r="N26" s="140">
        <f t="shared" si="13"/>
        <v>0</v>
      </c>
      <c r="O26" s="171"/>
      <c r="P26" s="231" t="s">
        <v>354</v>
      </c>
      <c r="Q26" s="136">
        <v>2</v>
      </c>
      <c r="R26" s="348" t="s">
        <v>80</v>
      </c>
      <c r="S26" s="136">
        <v>7000</v>
      </c>
      <c r="T26" s="136">
        <v>3</v>
      </c>
      <c r="U26" s="137">
        <v>35</v>
      </c>
      <c r="V26" s="165">
        <f t="shared" ref="V26:V29" si="14">Q26*S26/T26/U26*10</f>
        <v>1333.3333333333335</v>
      </c>
    </row>
    <row r="27" spans="2:22" ht="15" customHeight="1" thickBot="1">
      <c r="B27" s="707"/>
      <c r="C27" s="146" t="s">
        <v>121</v>
      </c>
      <c r="D27" s="147"/>
      <c r="E27" s="147"/>
      <c r="F27" s="154"/>
      <c r="G27" s="148">
        <f>SUM(G24:G26)</f>
        <v>0</v>
      </c>
      <c r="H27" s="153"/>
      <c r="I27" s="686"/>
      <c r="J27" s="232" t="s">
        <v>193</v>
      </c>
      <c r="K27" s="347">
        <f>SUM(K24:K26)</f>
        <v>1200</v>
      </c>
      <c r="L27" s="159">
        <f>SUM(L24:L26)</f>
        <v>9.6</v>
      </c>
      <c r="M27" s="160"/>
      <c r="N27" s="155">
        <f>SUM(N24:N26)</f>
        <v>1096704</v>
      </c>
      <c r="O27" s="171"/>
      <c r="P27" s="231" t="s">
        <v>355</v>
      </c>
      <c r="Q27" s="136">
        <v>2</v>
      </c>
      <c r="R27" s="348" t="s">
        <v>356</v>
      </c>
      <c r="S27" s="136">
        <v>2000</v>
      </c>
      <c r="T27" s="136">
        <v>5</v>
      </c>
      <c r="U27" s="137">
        <v>35</v>
      </c>
      <c r="V27" s="165">
        <f t="shared" si="14"/>
        <v>228.57142857142858</v>
      </c>
    </row>
    <row r="28" spans="2:22" ht="15" customHeight="1" thickTop="1">
      <c r="H28" s="151"/>
      <c r="I28" s="706" t="s">
        <v>143</v>
      </c>
      <c r="J28" s="29"/>
      <c r="K28" s="157"/>
      <c r="L28" s="157"/>
      <c r="M28" s="157"/>
      <c r="N28" s="140"/>
      <c r="O28" s="171"/>
      <c r="P28" s="231" t="s">
        <v>358</v>
      </c>
      <c r="Q28" s="136">
        <v>4</v>
      </c>
      <c r="R28" s="348" t="s">
        <v>357</v>
      </c>
      <c r="S28" s="136">
        <v>2000</v>
      </c>
      <c r="T28" s="136">
        <v>5</v>
      </c>
      <c r="U28" s="137">
        <v>35</v>
      </c>
      <c r="V28" s="165">
        <f t="shared" si="14"/>
        <v>457.14285714285717</v>
      </c>
    </row>
    <row r="29" spans="2:22" ht="15" customHeight="1" thickBot="1">
      <c r="B29" s="5" t="s">
        <v>197</v>
      </c>
      <c r="C29" s="5"/>
      <c r="D29" s="32"/>
      <c r="E29" s="5"/>
      <c r="F29" s="32"/>
      <c r="G29" s="33"/>
      <c r="H29" s="152"/>
      <c r="I29" s="609"/>
      <c r="J29" s="29"/>
      <c r="K29" s="157"/>
      <c r="L29" s="157"/>
      <c r="M29" s="157"/>
      <c r="N29" s="140">
        <f t="shared" ref="N29:N30" si="15">K29*L29*M29</f>
        <v>0</v>
      </c>
      <c r="O29" s="31"/>
      <c r="P29" s="231" t="s">
        <v>373</v>
      </c>
      <c r="Q29" s="136">
        <v>2</v>
      </c>
      <c r="R29" s="348" t="s">
        <v>374</v>
      </c>
      <c r="S29" s="136">
        <v>5000</v>
      </c>
      <c r="T29" s="136">
        <v>5</v>
      </c>
      <c r="U29" s="137">
        <v>35</v>
      </c>
      <c r="V29" s="165">
        <f t="shared" si="14"/>
        <v>571.42857142857144</v>
      </c>
    </row>
    <row r="30" spans="2:22" ht="15" customHeight="1">
      <c r="B30" s="227" t="s">
        <v>72</v>
      </c>
      <c r="C30" s="150" t="s">
        <v>111</v>
      </c>
      <c r="D30" s="150" t="s">
        <v>112</v>
      </c>
      <c r="E30" s="150" t="s">
        <v>113</v>
      </c>
      <c r="F30" s="150" t="s">
        <v>21</v>
      </c>
      <c r="G30" s="138" t="s">
        <v>114</v>
      </c>
      <c r="H30" s="152"/>
      <c r="I30" s="609"/>
      <c r="J30" s="29"/>
      <c r="K30" s="157"/>
      <c r="L30" s="157"/>
      <c r="M30" s="157"/>
      <c r="N30" s="140">
        <f t="shared" si="15"/>
        <v>0</v>
      </c>
      <c r="P30" s="231"/>
      <c r="Q30" s="136"/>
      <c r="R30" s="348"/>
      <c r="S30" s="136"/>
      <c r="T30" s="136"/>
      <c r="U30" s="137"/>
      <c r="V30" s="165"/>
    </row>
    <row r="31" spans="2:22" ht="15" customHeight="1" thickBot="1">
      <c r="B31" s="608" t="s">
        <v>27</v>
      </c>
      <c r="C31" s="29" t="s">
        <v>327</v>
      </c>
      <c r="D31" s="29">
        <v>1</v>
      </c>
      <c r="E31" s="36" t="s">
        <v>445</v>
      </c>
      <c r="F31" s="29">
        <v>3110</v>
      </c>
      <c r="G31" s="139">
        <f t="shared" ref="G31:G38" si="16">D31*F31</f>
        <v>3110</v>
      </c>
      <c r="H31" s="152"/>
      <c r="I31" s="707"/>
      <c r="J31" s="233" t="s">
        <v>198</v>
      </c>
      <c r="K31" s="161">
        <f>SUM(K28:K30)</f>
        <v>0</v>
      </c>
      <c r="L31" s="163">
        <f>SUM(L28:L30)</f>
        <v>0</v>
      </c>
      <c r="M31" s="164"/>
      <c r="N31" s="156">
        <f>SUM(N28:N30)</f>
        <v>0</v>
      </c>
      <c r="P31" s="231"/>
      <c r="Q31" s="136"/>
      <c r="R31" s="348"/>
      <c r="S31" s="136"/>
      <c r="T31" s="136"/>
      <c r="U31" s="137"/>
      <c r="V31" s="165"/>
    </row>
    <row r="32" spans="2:22" ht="15" customHeight="1">
      <c r="B32" s="609"/>
      <c r="C32" s="29" t="s">
        <v>328</v>
      </c>
      <c r="D32" s="29">
        <v>2</v>
      </c>
      <c r="E32" s="36" t="s">
        <v>446</v>
      </c>
      <c r="F32" s="29">
        <v>802</v>
      </c>
      <c r="G32" s="140">
        <f t="shared" si="16"/>
        <v>1604</v>
      </c>
      <c r="H32" s="152"/>
      <c r="I32" s="131"/>
      <c r="J32" s="131"/>
      <c r="K32" s="131"/>
      <c r="L32" s="131"/>
      <c r="M32" s="131"/>
      <c r="N32" s="131"/>
      <c r="P32" s="231"/>
      <c r="Q32" s="136"/>
      <c r="R32" s="348"/>
      <c r="S32" s="136"/>
      <c r="T32" s="136"/>
      <c r="U32" s="137"/>
      <c r="V32" s="165"/>
    </row>
    <row r="33" spans="2:22" ht="15" customHeight="1" thickBot="1">
      <c r="B33" s="609"/>
      <c r="C33" s="358" t="s">
        <v>329</v>
      </c>
      <c r="D33" s="358">
        <v>2</v>
      </c>
      <c r="E33" s="36" t="s">
        <v>447</v>
      </c>
      <c r="F33" s="358">
        <v>1622</v>
      </c>
      <c r="G33" s="140">
        <f t="shared" si="16"/>
        <v>3244</v>
      </c>
      <c r="H33" s="152"/>
      <c r="I33" s="125" t="s">
        <v>186</v>
      </c>
      <c r="J33" s="119"/>
      <c r="K33" s="119"/>
      <c r="L33" s="119"/>
      <c r="M33" s="119"/>
      <c r="P33" s="235" t="s">
        <v>178</v>
      </c>
      <c r="Q33" s="167"/>
      <c r="R33" s="167"/>
      <c r="S33" s="167"/>
      <c r="T33" s="167"/>
      <c r="U33" s="169"/>
      <c r="V33" s="168">
        <f>SUM(V23:V32)</f>
        <v>7047.6190476190477</v>
      </c>
    </row>
    <row r="34" spans="2:22" ht="15" customHeight="1">
      <c r="B34" s="609"/>
      <c r="C34" s="358" t="s">
        <v>330</v>
      </c>
      <c r="D34" s="358">
        <v>1</v>
      </c>
      <c r="E34" s="36" t="s">
        <v>447</v>
      </c>
      <c r="F34" s="358">
        <v>2312</v>
      </c>
      <c r="G34" s="140">
        <f t="shared" si="16"/>
        <v>2312</v>
      </c>
      <c r="H34" s="152"/>
      <c r="I34" s="210" t="s">
        <v>173</v>
      </c>
      <c r="J34" s="211" t="s">
        <v>3</v>
      </c>
      <c r="K34" s="733" t="s">
        <v>174</v>
      </c>
      <c r="L34" s="734"/>
      <c r="M34" s="361" t="s">
        <v>238</v>
      </c>
      <c r="N34" s="234" t="s">
        <v>199</v>
      </c>
    </row>
    <row r="35" spans="2:22" ht="15" customHeight="1" thickBot="1">
      <c r="B35" s="609"/>
      <c r="C35" s="29" t="s">
        <v>331</v>
      </c>
      <c r="D35" s="29">
        <v>2</v>
      </c>
      <c r="E35" s="36" t="s">
        <v>447</v>
      </c>
      <c r="F35" s="29">
        <v>1251</v>
      </c>
      <c r="G35" s="140">
        <f t="shared" si="16"/>
        <v>2502</v>
      </c>
      <c r="H35" s="152"/>
      <c r="I35" s="718" t="s">
        <v>0</v>
      </c>
      <c r="J35" s="149" t="s">
        <v>380</v>
      </c>
      <c r="K35" s="711">
        <v>2160000</v>
      </c>
      <c r="L35" s="711"/>
      <c r="M35" s="350">
        <v>35</v>
      </c>
      <c r="N35" s="222">
        <f>+K35/M35*10*0.014</f>
        <v>8640</v>
      </c>
      <c r="P35" s="125" t="s">
        <v>179</v>
      </c>
      <c r="Q35" s="119"/>
      <c r="R35" s="119"/>
      <c r="S35" s="119"/>
      <c r="T35" s="119"/>
    </row>
    <row r="36" spans="2:22" ht="15" customHeight="1">
      <c r="B36" s="609"/>
      <c r="C36" s="29" t="s">
        <v>332</v>
      </c>
      <c r="D36" s="29">
        <v>1</v>
      </c>
      <c r="E36" s="36" t="s">
        <v>447</v>
      </c>
      <c r="F36" s="29">
        <v>1747</v>
      </c>
      <c r="G36" s="140">
        <f t="shared" si="16"/>
        <v>1747</v>
      </c>
      <c r="H36" s="152"/>
      <c r="I36" s="719"/>
      <c r="J36" s="149" t="s">
        <v>381</v>
      </c>
      <c r="K36" s="711">
        <v>2160000</v>
      </c>
      <c r="L36" s="711"/>
      <c r="M36" s="350">
        <v>35</v>
      </c>
      <c r="N36" s="222">
        <f>+K36/M36*10*0.014</f>
        <v>8640</v>
      </c>
      <c r="P36" s="210" t="s">
        <v>172</v>
      </c>
      <c r="Q36" s="735" t="s">
        <v>180</v>
      </c>
      <c r="R36" s="735"/>
      <c r="S36" s="351" t="s">
        <v>183</v>
      </c>
      <c r="T36" s="351" t="s">
        <v>182</v>
      </c>
      <c r="U36" s="362" t="s">
        <v>238</v>
      </c>
      <c r="V36" s="236" t="s">
        <v>199</v>
      </c>
    </row>
    <row r="37" spans="2:22" ht="15" customHeight="1">
      <c r="B37" s="609"/>
      <c r="C37" s="29" t="s">
        <v>333</v>
      </c>
      <c r="D37" s="29">
        <v>1</v>
      </c>
      <c r="E37" s="36" t="s">
        <v>448</v>
      </c>
      <c r="F37" s="29">
        <v>2884</v>
      </c>
      <c r="G37" s="140">
        <f t="shared" si="16"/>
        <v>2884</v>
      </c>
      <c r="H37" s="152"/>
      <c r="I37" s="719"/>
      <c r="J37" s="149"/>
      <c r="K37" s="711"/>
      <c r="L37" s="711"/>
      <c r="M37" s="350"/>
      <c r="N37" s="222"/>
      <c r="O37" s="162"/>
      <c r="P37" s="704" t="s">
        <v>181</v>
      </c>
      <c r="Q37" s="215" t="s">
        <v>185</v>
      </c>
      <c r="R37" s="239" t="s">
        <v>452</v>
      </c>
      <c r="S37" s="216">
        <v>300000</v>
      </c>
      <c r="T37" s="399">
        <v>1</v>
      </c>
      <c r="U37" s="216">
        <v>35</v>
      </c>
      <c r="V37" s="222">
        <f>+S37*T37/U37*10</f>
        <v>85714.28571428571</v>
      </c>
    </row>
    <row r="38" spans="2:22" ht="15" customHeight="1">
      <c r="B38" s="609"/>
      <c r="C38" s="29" t="s">
        <v>398</v>
      </c>
      <c r="D38" s="29">
        <v>2</v>
      </c>
      <c r="E38" s="36" t="s">
        <v>446</v>
      </c>
      <c r="F38" s="29">
        <v>9629</v>
      </c>
      <c r="G38" s="140">
        <f t="shared" si="16"/>
        <v>19258</v>
      </c>
      <c r="H38" s="152"/>
      <c r="I38" s="719"/>
      <c r="J38" s="149"/>
      <c r="K38" s="711"/>
      <c r="L38" s="711"/>
      <c r="M38" s="350"/>
      <c r="N38" s="222"/>
      <c r="O38" s="162"/>
      <c r="P38" s="702"/>
      <c r="Q38" s="215"/>
      <c r="R38" s="239"/>
      <c r="S38" s="216"/>
      <c r="T38" s="240"/>
      <c r="U38" s="216"/>
      <c r="V38" s="222"/>
    </row>
    <row r="39" spans="2:22" ht="15" customHeight="1" thickBot="1">
      <c r="B39" s="686"/>
      <c r="C39" s="141" t="s">
        <v>117</v>
      </c>
      <c r="D39" s="141"/>
      <c r="E39" s="141"/>
      <c r="F39" s="141"/>
      <c r="G39" s="142">
        <f>SUM(G31:G38)</f>
        <v>36661</v>
      </c>
      <c r="H39" s="152"/>
      <c r="I39" s="719"/>
      <c r="J39" s="149"/>
      <c r="K39" s="711"/>
      <c r="L39" s="711"/>
      <c r="M39" s="350"/>
      <c r="N39" s="222"/>
      <c r="O39" s="162"/>
      <c r="P39" s="702"/>
      <c r="Q39" s="215"/>
      <c r="R39" s="239"/>
      <c r="S39" s="216"/>
      <c r="T39" s="240"/>
      <c r="U39" s="216"/>
      <c r="V39" s="222"/>
    </row>
    <row r="40" spans="2:22" ht="15" customHeight="1" thickTop="1">
      <c r="B40" s="706" t="s">
        <v>139</v>
      </c>
      <c r="C40" s="29" t="s">
        <v>319</v>
      </c>
      <c r="D40" s="29">
        <v>1</v>
      </c>
      <c r="E40" s="36" t="s">
        <v>446</v>
      </c>
      <c r="F40" s="29">
        <v>13398</v>
      </c>
      <c r="G40" s="140">
        <f>D40*F40</f>
        <v>13398</v>
      </c>
      <c r="H40" s="152"/>
      <c r="I40" s="719"/>
      <c r="J40" s="350"/>
      <c r="K40" s="716"/>
      <c r="L40" s="717"/>
      <c r="M40" s="350"/>
      <c r="N40" s="222"/>
      <c r="O40" s="162"/>
      <c r="P40" s="702"/>
      <c r="Q40" s="215"/>
      <c r="R40" s="239"/>
      <c r="S40" s="216"/>
      <c r="T40" s="240"/>
      <c r="U40" s="216"/>
      <c r="V40" s="222"/>
    </row>
    <row r="41" spans="2:22" ht="15" customHeight="1" thickBot="1">
      <c r="B41" s="609"/>
      <c r="C41" s="29" t="s">
        <v>320</v>
      </c>
      <c r="D41" s="29">
        <v>1</v>
      </c>
      <c r="E41" s="36" t="s">
        <v>442</v>
      </c>
      <c r="F41" s="29">
        <v>3082</v>
      </c>
      <c r="G41" s="140">
        <f>D41*F41</f>
        <v>3082</v>
      </c>
      <c r="H41" s="152"/>
      <c r="I41" s="720"/>
      <c r="J41" s="212" t="s">
        <v>118</v>
      </c>
      <c r="K41" s="712"/>
      <c r="L41" s="713"/>
      <c r="M41" s="213"/>
      <c r="N41" s="219">
        <f>SUM(N35:N39)</f>
        <v>17280</v>
      </c>
      <c r="O41" s="162"/>
      <c r="P41" s="702"/>
      <c r="Q41" s="215"/>
      <c r="R41" s="239"/>
      <c r="S41" s="216"/>
      <c r="T41" s="240"/>
      <c r="U41" s="216"/>
      <c r="V41" s="222"/>
    </row>
    <row r="42" spans="2:22" ht="15" customHeight="1" thickTop="1">
      <c r="B42" s="609"/>
      <c r="C42" s="358" t="s">
        <v>323</v>
      </c>
      <c r="D42" s="358">
        <v>1</v>
      </c>
      <c r="E42" s="36" t="s">
        <v>449</v>
      </c>
      <c r="F42" s="358">
        <v>6574</v>
      </c>
      <c r="G42" s="140">
        <f t="shared" ref="G42:G46" si="17">D42*F42</f>
        <v>6574</v>
      </c>
      <c r="H42" s="152"/>
      <c r="I42" s="721" t="s">
        <v>175</v>
      </c>
      <c r="J42" s="214" t="s">
        <v>189</v>
      </c>
      <c r="K42" s="736">
        <v>4100</v>
      </c>
      <c r="L42" s="736"/>
      <c r="M42" s="352">
        <v>35</v>
      </c>
      <c r="N42" s="237">
        <f>+K42/M42*10</f>
        <v>1171.4285714285713</v>
      </c>
      <c r="O42" s="162"/>
      <c r="P42" s="702"/>
      <c r="Q42" s="215"/>
      <c r="R42" s="239"/>
      <c r="S42" s="216"/>
      <c r="T42" s="240"/>
      <c r="U42" s="216"/>
      <c r="V42" s="222"/>
    </row>
    <row r="43" spans="2:22" ht="15" customHeight="1" thickBot="1">
      <c r="B43" s="609"/>
      <c r="C43" s="29" t="s">
        <v>337</v>
      </c>
      <c r="D43" s="358">
        <v>1</v>
      </c>
      <c r="E43" s="36" t="s">
        <v>449</v>
      </c>
      <c r="F43" s="358">
        <v>1662</v>
      </c>
      <c r="G43" s="140">
        <f t="shared" si="17"/>
        <v>1662</v>
      </c>
      <c r="H43" s="152"/>
      <c r="I43" s="722"/>
      <c r="J43" s="215"/>
      <c r="K43" s="711"/>
      <c r="L43" s="711"/>
      <c r="M43" s="350"/>
      <c r="N43" s="222"/>
      <c r="O43" s="162"/>
      <c r="P43" s="705"/>
      <c r="Q43" s="223" t="s">
        <v>184</v>
      </c>
      <c r="R43" s="224"/>
      <c r="S43" s="224"/>
      <c r="T43" s="224"/>
      <c r="U43" s="224"/>
      <c r="V43" s="225">
        <f>SUM(V37:V42)</f>
        <v>85714.28571428571</v>
      </c>
    </row>
    <row r="44" spans="2:22" ht="15" customHeight="1" thickTop="1">
      <c r="B44" s="609"/>
      <c r="C44" s="29" t="s">
        <v>324</v>
      </c>
      <c r="D44" s="29">
        <v>1</v>
      </c>
      <c r="E44" s="36" t="s">
        <v>450</v>
      </c>
      <c r="F44" s="29">
        <v>2246</v>
      </c>
      <c r="G44" s="140">
        <f t="shared" si="17"/>
        <v>2246</v>
      </c>
      <c r="H44" s="152"/>
      <c r="I44" s="722"/>
      <c r="J44" s="149"/>
      <c r="K44" s="711"/>
      <c r="L44" s="711"/>
      <c r="M44" s="350"/>
      <c r="N44" s="222"/>
      <c r="O44" s="162"/>
      <c r="P44" s="701" t="s">
        <v>190</v>
      </c>
      <c r="Q44" s="698" t="s">
        <v>200</v>
      </c>
      <c r="R44" s="241" t="s">
        <v>189</v>
      </c>
      <c r="S44" s="215">
        <v>15600</v>
      </c>
      <c r="T44" s="240">
        <v>1</v>
      </c>
      <c r="U44" s="215">
        <v>35</v>
      </c>
      <c r="V44" s="222">
        <f>+S44*T44/U44*10</f>
        <v>4457.1428571428569</v>
      </c>
    </row>
    <row r="45" spans="2:22" ht="15" customHeight="1" thickBot="1">
      <c r="B45" s="609"/>
      <c r="C45" s="29" t="s">
        <v>325</v>
      </c>
      <c r="D45" s="29">
        <v>1</v>
      </c>
      <c r="E45" s="36" t="s">
        <v>442</v>
      </c>
      <c r="F45" s="29">
        <v>5220</v>
      </c>
      <c r="G45" s="140">
        <f t="shared" si="17"/>
        <v>5220</v>
      </c>
      <c r="H45" s="152"/>
      <c r="I45" s="737"/>
      <c r="J45" s="212" t="s">
        <v>118</v>
      </c>
      <c r="K45" s="712"/>
      <c r="L45" s="713"/>
      <c r="M45" s="213"/>
      <c r="N45" s="219">
        <f>SUM(N42:N44)</f>
        <v>1171.4285714285713</v>
      </c>
      <c r="O45" s="162"/>
      <c r="P45" s="702"/>
      <c r="Q45" s="699"/>
      <c r="R45" s="241"/>
      <c r="S45" s="215"/>
      <c r="T45" s="240"/>
      <c r="U45" s="215"/>
      <c r="V45" s="222"/>
    </row>
    <row r="46" spans="2:22" ht="15" customHeight="1" thickTop="1">
      <c r="B46" s="609"/>
      <c r="C46" s="29" t="s">
        <v>326</v>
      </c>
      <c r="D46" s="29">
        <v>1</v>
      </c>
      <c r="E46" s="36" t="s">
        <v>451</v>
      </c>
      <c r="F46" s="29">
        <v>3830</v>
      </c>
      <c r="G46" s="140">
        <f t="shared" si="17"/>
        <v>3830</v>
      </c>
      <c r="H46" s="152"/>
      <c r="I46" s="721" t="s">
        <v>176</v>
      </c>
      <c r="J46" s="214"/>
      <c r="K46" s="736"/>
      <c r="L46" s="736"/>
      <c r="M46" s="352"/>
      <c r="N46" s="390"/>
      <c r="O46" s="162"/>
      <c r="P46" s="702"/>
      <c r="Q46" s="699"/>
      <c r="R46" s="241"/>
      <c r="S46" s="215"/>
      <c r="T46" s="215"/>
      <c r="U46" s="149"/>
      <c r="V46" s="242"/>
    </row>
    <row r="47" spans="2:22" ht="15" customHeight="1">
      <c r="B47" s="609"/>
      <c r="C47" s="398"/>
      <c r="D47" s="29"/>
      <c r="E47" s="36"/>
      <c r="F47" s="29"/>
      <c r="G47" s="140">
        <f t="shared" ref="G47:G51" si="18">D47*F47</f>
        <v>0</v>
      </c>
      <c r="H47" s="152"/>
      <c r="I47" s="722"/>
      <c r="J47" s="215"/>
      <c r="K47" s="711"/>
      <c r="L47" s="711"/>
      <c r="M47" s="350"/>
      <c r="N47" s="389"/>
      <c r="O47" s="162"/>
      <c r="P47" s="702"/>
      <c r="Q47" s="699"/>
      <c r="R47" s="241"/>
      <c r="S47" s="215"/>
      <c r="T47" s="215"/>
      <c r="U47" s="149"/>
      <c r="V47" s="242"/>
    </row>
    <row r="48" spans="2:22" ht="15" customHeight="1" thickBot="1">
      <c r="B48" s="686"/>
      <c r="C48" s="143" t="s">
        <v>118</v>
      </c>
      <c r="D48" s="144"/>
      <c r="E48" s="144"/>
      <c r="F48" s="144"/>
      <c r="G48" s="145">
        <f>SUM(G40:G47)</f>
        <v>36012</v>
      </c>
      <c r="H48" s="152"/>
      <c r="I48" s="722"/>
      <c r="J48" s="149"/>
      <c r="K48" s="711"/>
      <c r="L48" s="711"/>
      <c r="M48" s="350"/>
      <c r="N48" s="222"/>
      <c r="O48" s="162"/>
      <c r="P48" s="702"/>
      <c r="Q48" s="700"/>
      <c r="R48" s="241"/>
      <c r="S48" s="215"/>
      <c r="T48" s="215"/>
      <c r="U48" s="149"/>
      <c r="V48" s="242"/>
    </row>
    <row r="49" spans="2:22" ht="15" customHeight="1" thickTop="1" thickBot="1">
      <c r="B49" s="706" t="s">
        <v>29</v>
      </c>
      <c r="C49" s="29" t="s">
        <v>334</v>
      </c>
      <c r="D49" s="29">
        <v>1</v>
      </c>
      <c r="E49" s="36" t="s">
        <v>119</v>
      </c>
      <c r="F49" s="29">
        <v>1555</v>
      </c>
      <c r="G49" s="140">
        <f t="shared" si="18"/>
        <v>1555</v>
      </c>
      <c r="H49" s="152"/>
      <c r="I49" s="737"/>
      <c r="J49" s="212" t="s">
        <v>118</v>
      </c>
      <c r="K49" s="712"/>
      <c r="L49" s="713"/>
      <c r="M49" s="213"/>
      <c r="N49" s="219">
        <f>SUM(N46:N48)</f>
        <v>0</v>
      </c>
      <c r="O49" s="162"/>
      <c r="P49" s="702"/>
      <c r="Q49" s="223" t="s">
        <v>184</v>
      </c>
      <c r="R49" s="224"/>
      <c r="S49" s="224"/>
      <c r="T49" s="224"/>
      <c r="U49" s="224"/>
      <c r="V49" s="225">
        <f>SUM(V44:V48)</f>
        <v>4457.1428571428569</v>
      </c>
    </row>
    <row r="50" spans="2:22" ht="15" customHeight="1" thickTop="1">
      <c r="B50" s="609"/>
      <c r="C50" s="29"/>
      <c r="D50" s="29"/>
      <c r="E50" s="29"/>
      <c r="F50" s="29"/>
      <c r="G50" s="140">
        <f t="shared" si="18"/>
        <v>0</v>
      </c>
      <c r="H50" s="152"/>
      <c r="I50" s="721" t="s">
        <v>177</v>
      </c>
      <c r="J50" s="214" t="s">
        <v>43</v>
      </c>
      <c r="K50" s="723">
        <v>2400</v>
      </c>
      <c r="L50" s="724"/>
      <c r="M50" s="363">
        <v>35</v>
      </c>
      <c r="N50" s="237">
        <f>+K50/M50*10</f>
        <v>685.71428571428567</v>
      </c>
      <c r="O50" s="162"/>
      <c r="P50" s="702"/>
      <c r="Q50" s="698" t="s">
        <v>201</v>
      </c>
      <c r="R50" s="241" t="s">
        <v>189</v>
      </c>
      <c r="S50" s="215">
        <v>25000</v>
      </c>
      <c r="T50" s="240">
        <v>1</v>
      </c>
      <c r="U50" s="215">
        <v>35</v>
      </c>
      <c r="V50" s="222">
        <f>+S50*T50/U50*10</f>
        <v>7142.8571428571431</v>
      </c>
    </row>
    <row r="51" spans="2:22" ht="15" customHeight="1">
      <c r="B51" s="609"/>
      <c r="C51" s="29"/>
      <c r="D51" s="29"/>
      <c r="E51" s="29"/>
      <c r="F51" s="29"/>
      <c r="G51" s="140">
        <f t="shared" si="18"/>
        <v>0</v>
      </c>
      <c r="H51" s="152"/>
      <c r="I51" s="722"/>
      <c r="J51" s="215" t="s">
        <v>189</v>
      </c>
      <c r="K51" s="725">
        <v>5000</v>
      </c>
      <c r="L51" s="726"/>
      <c r="M51" s="226">
        <v>35</v>
      </c>
      <c r="N51" s="222">
        <f t="shared" ref="N51" si="19">+K51/M51*10</f>
        <v>1428.5714285714287</v>
      </c>
      <c r="O51" s="162"/>
      <c r="P51" s="702"/>
      <c r="Q51" s="699"/>
      <c r="R51" s="241"/>
      <c r="S51" s="215"/>
      <c r="T51" s="240"/>
      <c r="U51" s="215"/>
      <c r="V51" s="222"/>
    </row>
    <row r="52" spans="2:22" ht="15" customHeight="1" thickBot="1">
      <c r="B52" s="686"/>
      <c r="C52" s="143" t="s">
        <v>118</v>
      </c>
      <c r="D52" s="144"/>
      <c r="E52" s="144"/>
      <c r="F52" s="144"/>
      <c r="G52" s="145">
        <f>SUM(G49:G51)</f>
        <v>1555</v>
      </c>
      <c r="H52" s="152"/>
      <c r="I52" s="722"/>
      <c r="J52" s="215"/>
      <c r="K52" s="727"/>
      <c r="L52" s="728"/>
      <c r="M52" s="226"/>
      <c r="N52" s="222"/>
      <c r="O52" s="162"/>
      <c r="P52" s="702"/>
      <c r="Q52" s="699"/>
      <c r="R52" s="241"/>
      <c r="S52" s="215"/>
      <c r="T52" s="215"/>
      <c r="U52" s="149"/>
      <c r="V52" s="242"/>
    </row>
    <row r="53" spans="2:22" ht="15" customHeight="1" thickTop="1">
      <c r="B53" s="706" t="s">
        <v>141</v>
      </c>
      <c r="C53" s="29" t="s">
        <v>321</v>
      </c>
      <c r="D53" s="29">
        <v>10</v>
      </c>
      <c r="E53" s="36" t="s">
        <v>120</v>
      </c>
      <c r="F53" s="29">
        <v>175</v>
      </c>
      <c r="G53" s="140">
        <f>D53*F53</f>
        <v>1750</v>
      </c>
      <c r="H53" s="152"/>
      <c r="I53" s="722"/>
      <c r="J53" s="350"/>
      <c r="K53" s="729"/>
      <c r="L53" s="730"/>
      <c r="M53" s="226"/>
      <c r="N53" s="222"/>
      <c r="O53" s="162"/>
      <c r="P53" s="702"/>
      <c r="Q53" s="699"/>
      <c r="R53" s="241"/>
      <c r="S53" s="215"/>
      <c r="T53" s="215"/>
      <c r="U53" s="149"/>
      <c r="V53" s="242"/>
    </row>
    <row r="54" spans="2:22" ht="15" customHeight="1">
      <c r="B54" s="609"/>
      <c r="C54" s="29" t="s">
        <v>322</v>
      </c>
      <c r="D54" s="29">
        <v>1</v>
      </c>
      <c r="E54" s="36" t="s">
        <v>120</v>
      </c>
      <c r="F54" s="29">
        <v>816</v>
      </c>
      <c r="G54" s="140">
        <f>D54*F54</f>
        <v>816</v>
      </c>
      <c r="H54" s="152"/>
      <c r="I54" s="722"/>
      <c r="J54" s="215"/>
      <c r="K54" s="727"/>
      <c r="L54" s="728"/>
      <c r="M54" s="226"/>
      <c r="N54" s="238"/>
      <c r="O54" s="162"/>
      <c r="P54" s="702"/>
      <c r="Q54" s="700"/>
      <c r="R54" s="241"/>
      <c r="S54" s="215"/>
      <c r="T54" s="215"/>
      <c r="U54" s="149"/>
      <c r="V54" s="242"/>
    </row>
    <row r="55" spans="2:22">
      <c r="B55" s="609"/>
      <c r="C55" s="29"/>
      <c r="D55" s="29"/>
      <c r="E55" s="36"/>
      <c r="F55" s="29"/>
      <c r="G55" s="140">
        <f>D55*F55</f>
        <v>0</v>
      </c>
      <c r="I55" s="718"/>
      <c r="J55" s="217" t="s">
        <v>118</v>
      </c>
      <c r="K55" s="731"/>
      <c r="L55" s="732"/>
      <c r="M55" s="218"/>
      <c r="N55" s="220">
        <f>SUM(N50:N54)</f>
        <v>2114.2857142857142</v>
      </c>
      <c r="O55" s="162"/>
      <c r="P55" s="703"/>
      <c r="Q55" s="245" t="s">
        <v>184</v>
      </c>
      <c r="R55" s="246"/>
      <c r="S55" s="246"/>
      <c r="T55" s="246"/>
      <c r="U55" s="246"/>
      <c r="V55" s="247">
        <f>SUM(V50:V54)</f>
        <v>7142.8571428571431</v>
      </c>
    </row>
    <row r="56" spans="2:22" ht="14.25" thickBot="1">
      <c r="B56" s="707"/>
      <c r="C56" s="146" t="s">
        <v>121</v>
      </c>
      <c r="D56" s="147"/>
      <c r="E56" s="147"/>
      <c r="F56" s="147"/>
      <c r="G56" s="148">
        <f>SUM(G53:G55)</f>
        <v>2566</v>
      </c>
      <c r="I56" s="710" t="s">
        <v>178</v>
      </c>
      <c r="J56" s="709"/>
      <c r="K56" s="714"/>
      <c r="L56" s="715"/>
      <c r="M56" s="169"/>
      <c r="N56" s="221">
        <f>SUM(N41,N45,N49,N55)</f>
        <v>20565.714285714286</v>
      </c>
      <c r="O56" s="162"/>
      <c r="P56" s="696" t="s">
        <v>178</v>
      </c>
      <c r="Q56" s="697"/>
      <c r="R56" s="243"/>
      <c r="S56" s="243"/>
      <c r="T56" s="243"/>
      <c r="U56" s="243"/>
      <c r="V56" s="244">
        <f>SUM(V43,V49,V55)</f>
        <v>97314.28571428571</v>
      </c>
    </row>
    <row r="57" spans="2:22">
      <c r="O57" s="162"/>
      <c r="V57" s="30"/>
    </row>
    <row r="58" spans="2:22">
      <c r="I58" s="162"/>
      <c r="J58" s="162"/>
      <c r="K58" s="162"/>
      <c r="L58" s="162"/>
      <c r="M58" s="162"/>
      <c r="N58" s="162"/>
      <c r="O58" s="162"/>
    </row>
    <row r="59" spans="2:22">
      <c r="I59" s="162"/>
      <c r="J59" s="162"/>
      <c r="K59" s="162"/>
      <c r="L59" s="162"/>
      <c r="M59" s="162"/>
      <c r="N59" s="162"/>
      <c r="O59" s="162"/>
    </row>
    <row r="60" spans="2:22">
      <c r="I60" s="162"/>
      <c r="J60" s="162"/>
      <c r="K60" s="162"/>
      <c r="L60" s="162"/>
      <c r="M60" s="162"/>
      <c r="N60" s="162"/>
      <c r="O60" s="162"/>
    </row>
    <row r="61" spans="2:22">
      <c r="I61" s="162"/>
      <c r="J61" s="162"/>
      <c r="K61" s="162"/>
      <c r="L61" s="162"/>
      <c r="M61" s="162"/>
      <c r="N61" s="162"/>
      <c r="O61" s="162"/>
    </row>
    <row r="62" spans="2:22">
      <c r="I62" s="162"/>
      <c r="J62" s="162"/>
      <c r="K62" s="162"/>
      <c r="L62" s="162"/>
      <c r="M62" s="162"/>
      <c r="N62" s="162"/>
      <c r="O62" s="162"/>
    </row>
    <row r="63" spans="2:22">
      <c r="I63" s="162"/>
      <c r="J63" s="162"/>
      <c r="K63" s="162"/>
      <c r="L63" s="162"/>
      <c r="M63" s="162"/>
      <c r="N63" s="162"/>
      <c r="O63" s="162"/>
    </row>
    <row r="64" spans="2:22">
      <c r="I64" s="162"/>
      <c r="J64" s="162"/>
      <c r="K64" s="162"/>
      <c r="L64" s="162"/>
      <c r="M64" s="162"/>
      <c r="N64" s="162"/>
      <c r="O64" s="162"/>
    </row>
    <row r="65" spans="9:15">
      <c r="I65" s="162"/>
      <c r="J65" s="162"/>
      <c r="K65" s="162"/>
      <c r="L65" s="162"/>
      <c r="M65" s="162"/>
      <c r="N65" s="162"/>
      <c r="O65" s="162"/>
    </row>
    <row r="66" spans="9:15">
      <c r="I66" s="162"/>
      <c r="J66" s="162"/>
      <c r="K66" s="162"/>
      <c r="L66" s="162"/>
      <c r="M66" s="162"/>
      <c r="N66" s="162"/>
      <c r="O66" s="162"/>
    </row>
    <row r="67" spans="9:15">
      <c r="I67" s="162"/>
      <c r="J67" s="162"/>
      <c r="K67" s="162"/>
      <c r="L67" s="162"/>
      <c r="M67" s="162"/>
      <c r="N67" s="162"/>
      <c r="O67" s="162"/>
    </row>
    <row r="68" spans="9:15">
      <c r="I68" s="162"/>
      <c r="J68" s="162"/>
      <c r="K68" s="162"/>
      <c r="L68" s="162"/>
      <c r="M68" s="162"/>
      <c r="N68" s="162"/>
      <c r="O68" s="162"/>
    </row>
    <row r="69" spans="9:15">
      <c r="I69" s="162"/>
      <c r="J69" s="162"/>
      <c r="K69" s="162"/>
      <c r="L69" s="162"/>
      <c r="M69" s="162"/>
      <c r="N69" s="162"/>
      <c r="O69" s="162"/>
    </row>
    <row r="70" spans="9:15">
      <c r="I70" s="162"/>
      <c r="J70" s="162"/>
      <c r="K70" s="162"/>
      <c r="L70" s="162"/>
      <c r="M70" s="162"/>
      <c r="N70" s="162"/>
      <c r="O70" s="162"/>
    </row>
    <row r="71" spans="9:15">
      <c r="I71" s="162"/>
      <c r="J71" s="162"/>
      <c r="K71" s="162"/>
      <c r="L71" s="162"/>
      <c r="M71" s="162"/>
      <c r="N71" s="162"/>
      <c r="O71" s="162"/>
    </row>
    <row r="72" spans="9:15">
      <c r="I72" s="162"/>
      <c r="J72" s="162"/>
      <c r="K72" s="162"/>
      <c r="L72" s="162"/>
      <c r="M72" s="162"/>
      <c r="N72" s="162"/>
      <c r="O72" s="162"/>
    </row>
    <row r="73" spans="9:15">
      <c r="I73" s="162"/>
      <c r="J73" s="162"/>
      <c r="K73" s="162"/>
      <c r="L73" s="162"/>
      <c r="M73" s="162"/>
      <c r="N73" s="162"/>
      <c r="O73" s="162"/>
    </row>
    <row r="74" spans="9:15">
      <c r="I74" s="162"/>
      <c r="J74" s="162"/>
      <c r="K74" s="162"/>
      <c r="L74" s="162"/>
      <c r="M74" s="162"/>
      <c r="N74" s="162"/>
      <c r="O74" s="162"/>
    </row>
    <row r="75" spans="9:15">
      <c r="I75" s="162"/>
      <c r="J75" s="162"/>
      <c r="K75" s="162"/>
      <c r="L75" s="162"/>
      <c r="M75" s="162"/>
      <c r="N75" s="162"/>
      <c r="O75" s="162"/>
    </row>
    <row r="76" spans="9:15">
      <c r="I76" s="162"/>
      <c r="J76" s="162"/>
      <c r="K76" s="162"/>
      <c r="L76" s="162"/>
      <c r="M76" s="162"/>
      <c r="N76" s="162"/>
      <c r="O76" s="162"/>
    </row>
    <row r="77" spans="9:15">
      <c r="I77" s="162"/>
      <c r="J77" s="162"/>
      <c r="K77" s="162"/>
      <c r="L77" s="162"/>
      <c r="M77" s="162"/>
      <c r="N77" s="162"/>
      <c r="O77" s="162"/>
    </row>
    <row r="78" spans="9:15">
      <c r="I78" s="162"/>
      <c r="J78" s="162"/>
      <c r="K78" s="162"/>
      <c r="L78" s="162"/>
      <c r="M78" s="162"/>
      <c r="N78" s="162"/>
      <c r="O78" s="162"/>
    </row>
    <row r="79" spans="9:15">
      <c r="I79" s="162"/>
      <c r="J79" s="162"/>
      <c r="K79" s="162"/>
      <c r="L79" s="162"/>
      <c r="M79" s="162"/>
      <c r="N79" s="162"/>
      <c r="O79" s="162"/>
    </row>
    <row r="80" spans="9:15">
      <c r="I80" s="162"/>
      <c r="J80" s="162"/>
      <c r="K80" s="162"/>
      <c r="L80" s="162"/>
      <c r="M80" s="162"/>
      <c r="N80" s="162"/>
      <c r="O80" s="162"/>
    </row>
    <row r="81" spans="2:15">
      <c r="I81" s="162"/>
      <c r="J81" s="162"/>
      <c r="K81" s="162"/>
      <c r="L81" s="162"/>
      <c r="M81" s="162"/>
      <c r="N81" s="162"/>
      <c r="O81" s="162"/>
    </row>
    <row r="82" spans="2:15">
      <c r="B82" s="151"/>
      <c r="C82" s="152"/>
      <c r="D82" s="152"/>
      <c r="E82" s="152"/>
      <c r="F82" s="152"/>
      <c r="I82" s="162"/>
      <c r="J82" s="162"/>
      <c r="K82" s="162"/>
      <c r="L82" s="162"/>
      <c r="M82" s="162"/>
      <c r="N82" s="162"/>
      <c r="O82" s="162"/>
    </row>
    <row r="83" spans="2:15">
      <c r="B83" s="151"/>
      <c r="C83" s="152"/>
      <c r="D83" s="152"/>
      <c r="E83" s="152"/>
      <c r="F83" s="152"/>
      <c r="I83" s="162"/>
      <c r="J83" s="162"/>
      <c r="K83" s="162"/>
      <c r="L83" s="162"/>
      <c r="M83" s="162"/>
      <c r="N83" s="162"/>
      <c r="O83" s="162"/>
    </row>
    <row r="84" spans="2:15">
      <c r="I84" s="162"/>
      <c r="J84" s="162"/>
      <c r="K84" s="162"/>
      <c r="L84" s="162"/>
      <c r="M84" s="162"/>
      <c r="N84" s="162"/>
      <c r="O84" s="162"/>
    </row>
    <row r="85" spans="2:15">
      <c r="I85" s="162"/>
      <c r="J85" s="162"/>
      <c r="K85" s="162"/>
      <c r="L85" s="162"/>
      <c r="M85" s="162"/>
      <c r="N85" s="162"/>
      <c r="O85" s="162"/>
    </row>
    <row r="86" spans="2:15">
      <c r="I86" s="162"/>
      <c r="J86" s="162"/>
      <c r="K86" s="162"/>
      <c r="L86" s="162"/>
      <c r="M86" s="162"/>
      <c r="N86" s="162"/>
      <c r="O86" s="162"/>
    </row>
    <row r="87" spans="2:15">
      <c r="I87" s="162"/>
      <c r="J87" s="162"/>
      <c r="K87" s="162"/>
      <c r="L87" s="162"/>
      <c r="M87" s="162"/>
      <c r="N87" s="162"/>
      <c r="O87" s="162"/>
    </row>
    <row r="88" spans="2:15">
      <c r="I88" s="162"/>
      <c r="J88" s="162"/>
      <c r="K88" s="162"/>
      <c r="L88" s="162"/>
      <c r="M88" s="162"/>
      <c r="N88" s="162"/>
      <c r="O88" s="162"/>
    </row>
    <row r="89" spans="2:15">
      <c r="I89" s="162"/>
      <c r="J89" s="162"/>
      <c r="K89" s="162"/>
      <c r="L89" s="162"/>
      <c r="M89" s="162"/>
      <c r="N89" s="162"/>
      <c r="O89" s="162"/>
    </row>
    <row r="90" spans="2:15">
      <c r="I90" s="162"/>
      <c r="J90" s="162"/>
      <c r="K90" s="162"/>
      <c r="L90" s="162"/>
      <c r="M90" s="162"/>
      <c r="N90" s="162"/>
      <c r="O90" s="162"/>
    </row>
    <row r="91" spans="2:15">
      <c r="I91" s="162"/>
      <c r="J91" s="162"/>
      <c r="K91" s="162"/>
      <c r="L91" s="162"/>
      <c r="M91" s="162"/>
      <c r="N91" s="162"/>
      <c r="O91" s="162"/>
    </row>
    <row r="92" spans="2:15">
      <c r="I92" s="162"/>
      <c r="J92" s="162"/>
      <c r="K92" s="162"/>
      <c r="L92" s="162"/>
      <c r="M92" s="162"/>
      <c r="N92" s="162"/>
      <c r="O92" s="162"/>
    </row>
    <row r="93" spans="2:15">
      <c r="I93" s="162"/>
      <c r="J93" s="162"/>
      <c r="K93" s="162"/>
      <c r="L93" s="162"/>
      <c r="M93" s="162"/>
      <c r="N93" s="162"/>
      <c r="O93" s="162"/>
    </row>
    <row r="94" spans="2:15">
      <c r="I94" s="162"/>
      <c r="J94" s="162"/>
      <c r="K94" s="162"/>
      <c r="L94" s="162"/>
      <c r="M94" s="162"/>
      <c r="N94" s="162"/>
      <c r="O94" s="162"/>
    </row>
    <row r="95" spans="2:15">
      <c r="I95" s="162"/>
      <c r="J95" s="162"/>
      <c r="K95" s="162"/>
      <c r="L95" s="162"/>
      <c r="M95" s="162"/>
      <c r="N95" s="162"/>
      <c r="O95" s="162"/>
    </row>
    <row r="96" spans="2:15">
      <c r="I96" s="162"/>
      <c r="J96" s="162"/>
      <c r="K96" s="162"/>
      <c r="L96" s="162"/>
      <c r="M96" s="162"/>
      <c r="N96" s="162"/>
      <c r="O96" s="162"/>
    </row>
    <row r="97" spans="9:15">
      <c r="I97" s="162"/>
      <c r="J97" s="162"/>
      <c r="K97" s="162"/>
      <c r="L97" s="162"/>
      <c r="M97" s="162"/>
      <c r="N97" s="162"/>
      <c r="O97" s="162"/>
    </row>
    <row r="98" spans="9:15">
      <c r="I98" s="162"/>
      <c r="J98" s="162"/>
      <c r="K98" s="162"/>
      <c r="L98" s="162"/>
      <c r="M98" s="162"/>
      <c r="N98" s="162"/>
      <c r="O98" s="162"/>
    </row>
    <row r="99" spans="9:15">
      <c r="I99" s="162"/>
      <c r="J99" s="162"/>
      <c r="K99" s="162"/>
      <c r="L99" s="162"/>
      <c r="M99" s="162"/>
      <c r="N99" s="162"/>
      <c r="O99" s="162"/>
    </row>
    <row r="100" spans="9:15">
      <c r="I100" s="162"/>
      <c r="J100" s="162"/>
      <c r="K100" s="162"/>
      <c r="L100" s="162"/>
      <c r="M100" s="162"/>
      <c r="N100" s="162"/>
      <c r="O100" s="162"/>
    </row>
    <row r="101" spans="9:15">
      <c r="I101" s="162"/>
      <c r="J101" s="162"/>
      <c r="K101" s="162"/>
      <c r="L101" s="162"/>
      <c r="M101" s="162"/>
      <c r="N101" s="162"/>
      <c r="O101" s="162"/>
    </row>
    <row r="102" spans="9:15">
      <c r="I102" s="162"/>
      <c r="J102" s="162"/>
      <c r="K102" s="162"/>
      <c r="L102" s="162"/>
      <c r="M102" s="162"/>
      <c r="N102" s="162"/>
      <c r="O102" s="162"/>
    </row>
    <row r="103" spans="9:15">
      <c r="I103" s="162"/>
      <c r="J103" s="162"/>
      <c r="K103" s="162"/>
      <c r="L103" s="162"/>
      <c r="M103" s="162"/>
      <c r="N103" s="162"/>
      <c r="O103" s="162"/>
    </row>
    <row r="104" spans="9:15">
      <c r="I104" s="162"/>
      <c r="J104" s="162"/>
      <c r="K104" s="162"/>
      <c r="L104" s="162"/>
      <c r="M104" s="162"/>
      <c r="N104" s="162"/>
      <c r="O104" s="162"/>
    </row>
    <row r="105" spans="9:15">
      <c r="I105" s="162"/>
      <c r="J105" s="162"/>
      <c r="K105" s="162"/>
      <c r="L105" s="162"/>
      <c r="M105" s="162"/>
      <c r="N105" s="162"/>
      <c r="O105" s="162"/>
    </row>
    <row r="106" spans="9:15">
      <c r="I106" s="162"/>
      <c r="J106" s="162"/>
      <c r="K106" s="162"/>
      <c r="L106" s="162"/>
      <c r="M106" s="162"/>
      <c r="N106" s="162"/>
      <c r="O106" s="162"/>
    </row>
    <row r="107" spans="9:15">
      <c r="I107" s="162"/>
      <c r="J107" s="162"/>
      <c r="K107" s="162"/>
      <c r="L107" s="162"/>
      <c r="M107" s="162"/>
      <c r="N107" s="162"/>
      <c r="O107" s="162"/>
    </row>
    <row r="108" spans="9:15">
      <c r="I108" s="162"/>
      <c r="J108" s="162"/>
      <c r="K108" s="162"/>
      <c r="L108" s="162"/>
      <c r="M108" s="162"/>
      <c r="N108" s="162"/>
      <c r="O108" s="162"/>
    </row>
    <row r="109" spans="9:15">
      <c r="I109" s="162"/>
      <c r="J109" s="162"/>
      <c r="K109" s="162"/>
      <c r="L109" s="162"/>
      <c r="M109" s="162"/>
      <c r="N109" s="162"/>
      <c r="O109" s="162"/>
    </row>
    <row r="110" spans="9:15">
      <c r="I110" s="162"/>
      <c r="J110" s="162"/>
      <c r="K110" s="162"/>
      <c r="L110" s="162"/>
      <c r="M110" s="162"/>
      <c r="N110" s="162"/>
      <c r="O110" s="162"/>
    </row>
    <row r="111" spans="9:15">
      <c r="I111" s="162"/>
      <c r="J111" s="162"/>
      <c r="K111" s="162"/>
      <c r="L111" s="162"/>
      <c r="M111" s="162"/>
      <c r="N111" s="162"/>
      <c r="O111" s="162"/>
    </row>
    <row r="112" spans="9:15">
      <c r="I112" s="162"/>
      <c r="J112" s="162"/>
      <c r="K112" s="162"/>
      <c r="L112" s="162"/>
      <c r="M112" s="162"/>
      <c r="N112" s="162"/>
      <c r="O112" s="162"/>
    </row>
    <row r="113" spans="9:15">
      <c r="I113" s="162"/>
      <c r="J113" s="162"/>
      <c r="K113" s="162"/>
      <c r="L113" s="162"/>
      <c r="M113" s="162"/>
      <c r="N113" s="162"/>
      <c r="O113" s="162"/>
    </row>
    <row r="114" spans="9:15">
      <c r="I114" s="162"/>
      <c r="J114" s="162"/>
      <c r="K114" s="162"/>
      <c r="L114" s="162"/>
      <c r="M114" s="162"/>
      <c r="N114" s="162"/>
      <c r="O114" s="162"/>
    </row>
    <row r="115" spans="9:15">
      <c r="I115" s="162"/>
      <c r="J115" s="162"/>
      <c r="K115" s="162"/>
      <c r="L115" s="162"/>
      <c r="M115" s="162"/>
      <c r="N115" s="162"/>
      <c r="O115" s="162"/>
    </row>
    <row r="116" spans="9:15">
      <c r="I116" s="162"/>
      <c r="J116" s="162"/>
      <c r="K116" s="162"/>
      <c r="L116" s="162"/>
      <c r="M116" s="162"/>
      <c r="N116" s="162"/>
      <c r="O116" s="162"/>
    </row>
    <row r="117" spans="9:15">
      <c r="I117" s="162"/>
      <c r="J117" s="162"/>
      <c r="K117" s="162"/>
      <c r="L117" s="162"/>
      <c r="M117" s="162"/>
      <c r="N117" s="162"/>
      <c r="O117" s="162"/>
    </row>
    <row r="118" spans="9:15">
      <c r="I118" s="162"/>
      <c r="J118" s="162"/>
      <c r="K118" s="162"/>
      <c r="L118" s="162"/>
      <c r="M118" s="162"/>
      <c r="N118" s="162"/>
      <c r="O118" s="162"/>
    </row>
    <row r="119" spans="9:15">
      <c r="I119" s="162"/>
      <c r="J119" s="162"/>
      <c r="K119" s="162"/>
      <c r="L119" s="162"/>
      <c r="M119" s="162"/>
      <c r="N119" s="162"/>
      <c r="O119" s="162"/>
    </row>
    <row r="120" spans="9:15">
      <c r="I120" s="162"/>
      <c r="J120" s="162"/>
      <c r="K120" s="162"/>
      <c r="L120" s="162"/>
      <c r="M120" s="162"/>
      <c r="N120" s="162"/>
      <c r="O120" s="162"/>
    </row>
    <row r="121" spans="9:15">
      <c r="I121" s="162"/>
      <c r="J121" s="162"/>
      <c r="K121" s="162"/>
      <c r="L121" s="162"/>
      <c r="M121" s="162"/>
      <c r="N121" s="162"/>
      <c r="O121" s="162"/>
    </row>
    <row r="122" spans="9:15">
      <c r="I122" s="162"/>
      <c r="J122" s="162"/>
      <c r="K122" s="162"/>
      <c r="L122" s="162"/>
      <c r="M122" s="162"/>
      <c r="N122" s="162"/>
      <c r="O122" s="162"/>
    </row>
    <row r="123" spans="9:15">
      <c r="I123" s="162"/>
      <c r="J123" s="162"/>
      <c r="K123" s="162"/>
      <c r="L123" s="162"/>
      <c r="M123" s="162"/>
      <c r="N123" s="162"/>
      <c r="O123" s="162"/>
    </row>
    <row r="124" spans="9:15">
      <c r="I124" s="162"/>
      <c r="J124" s="162"/>
      <c r="K124" s="162"/>
      <c r="L124" s="162"/>
      <c r="M124" s="162"/>
      <c r="N124" s="162"/>
      <c r="O124" s="162"/>
    </row>
    <row r="125" spans="9:15">
      <c r="I125" s="162"/>
      <c r="J125" s="162"/>
      <c r="K125" s="162"/>
      <c r="L125" s="162"/>
      <c r="M125" s="162"/>
      <c r="N125" s="162"/>
      <c r="O125" s="162"/>
    </row>
    <row r="126" spans="9:15">
      <c r="I126" s="162"/>
      <c r="J126" s="162"/>
      <c r="K126" s="162"/>
      <c r="L126" s="162"/>
      <c r="M126" s="162"/>
      <c r="N126" s="162"/>
      <c r="O126" s="162"/>
    </row>
    <row r="127" spans="9:15">
      <c r="I127" s="162"/>
      <c r="J127" s="162"/>
      <c r="K127" s="162"/>
      <c r="L127" s="162"/>
      <c r="M127" s="162"/>
      <c r="N127" s="162"/>
      <c r="O127" s="162"/>
    </row>
    <row r="128" spans="9:15">
      <c r="I128" s="162"/>
      <c r="J128" s="162"/>
      <c r="K128" s="162"/>
      <c r="L128" s="162"/>
      <c r="M128" s="162"/>
      <c r="N128" s="162"/>
      <c r="O128" s="162"/>
    </row>
    <row r="129" spans="9:15">
      <c r="I129" s="162"/>
      <c r="J129" s="162"/>
      <c r="K129" s="162"/>
      <c r="L129" s="162"/>
      <c r="M129" s="162"/>
      <c r="N129" s="162"/>
      <c r="O129" s="162"/>
    </row>
    <row r="130" spans="9:15">
      <c r="I130" s="162"/>
      <c r="J130" s="162"/>
      <c r="K130" s="162"/>
      <c r="L130" s="162"/>
      <c r="M130" s="162"/>
      <c r="N130" s="162"/>
      <c r="O130" s="162"/>
    </row>
    <row r="131" spans="9:15">
      <c r="I131" s="162"/>
      <c r="J131" s="162"/>
      <c r="K131" s="162"/>
      <c r="L131" s="162"/>
      <c r="M131" s="162"/>
      <c r="N131" s="162"/>
      <c r="O131" s="162"/>
    </row>
    <row r="132" spans="9:15">
      <c r="I132" s="162"/>
      <c r="J132" s="162"/>
      <c r="K132" s="162"/>
      <c r="L132" s="162"/>
      <c r="M132" s="162"/>
      <c r="N132" s="162"/>
      <c r="O132" s="162"/>
    </row>
    <row r="133" spans="9:15">
      <c r="I133" s="162"/>
      <c r="J133" s="162"/>
      <c r="K133" s="162"/>
      <c r="L133" s="162"/>
      <c r="M133" s="162"/>
      <c r="N133" s="162"/>
      <c r="O133" s="162"/>
    </row>
    <row r="134" spans="9:15">
      <c r="I134" s="162"/>
      <c r="J134" s="162"/>
      <c r="K134" s="162"/>
      <c r="L134" s="162"/>
      <c r="M134" s="162"/>
      <c r="N134" s="162"/>
      <c r="O134" s="162"/>
    </row>
    <row r="135" spans="9:15">
      <c r="I135" s="162"/>
      <c r="J135" s="162"/>
      <c r="K135" s="162"/>
      <c r="L135" s="162"/>
      <c r="M135" s="162"/>
      <c r="N135" s="162"/>
      <c r="O135" s="162"/>
    </row>
    <row r="136" spans="9:15">
      <c r="I136" s="162"/>
      <c r="J136" s="162"/>
      <c r="K136" s="162"/>
      <c r="L136" s="162"/>
      <c r="M136" s="162"/>
      <c r="N136" s="162"/>
      <c r="O136" s="162"/>
    </row>
    <row r="137" spans="9:15">
      <c r="I137" s="162"/>
      <c r="J137" s="162"/>
      <c r="K137" s="162"/>
      <c r="L137" s="162"/>
      <c r="M137" s="162"/>
      <c r="N137" s="162"/>
      <c r="O137" s="162"/>
    </row>
    <row r="138" spans="9:15">
      <c r="I138" s="162"/>
      <c r="J138" s="162"/>
      <c r="K138" s="162"/>
      <c r="L138" s="162"/>
      <c r="M138" s="162"/>
      <c r="N138" s="162"/>
      <c r="O138" s="162"/>
    </row>
    <row r="139" spans="9:15">
      <c r="I139" s="162"/>
      <c r="J139" s="162"/>
      <c r="K139" s="162"/>
      <c r="L139" s="162"/>
      <c r="M139" s="162"/>
      <c r="N139" s="162"/>
    </row>
    <row r="140" spans="9:15">
      <c r="I140" s="162"/>
      <c r="J140" s="162"/>
      <c r="K140" s="162"/>
      <c r="L140" s="162"/>
      <c r="M140" s="162"/>
      <c r="N140" s="162"/>
    </row>
    <row r="141" spans="9:15">
      <c r="I141" s="162"/>
      <c r="J141" s="162"/>
      <c r="K141" s="162"/>
      <c r="L141" s="162"/>
      <c r="M141" s="162"/>
      <c r="N141" s="162"/>
    </row>
    <row r="142" spans="9:15">
      <c r="I142" s="162"/>
      <c r="J142" s="162"/>
      <c r="K142" s="162"/>
      <c r="L142" s="162"/>
      <c r="M142" s="162"/>
      <c r="N142" s="162"/>
    </row>
    <row r="143" spans="9:15">
      <c r="I143" s="162"/>
      <c r="J143" s="162"/>
      <c r="K143" s="162"/>
      <c r="L143" s="162"/>
      <c r="M143" s="162"/>
      <c r="N143" s="162"/>
    </row>
    <row r="144" spans="9:15">
      <c r="I144" s="162"/>
      <c r="J144" s="162"/>
      <c r="K144" s="162"/>
      <c r="L144" s="162"/>
      <c r="M144" s="162"/>
      <c r="N144" s="162"/>
    </row>
    <row r="145" spans="9:14">
      <c r="I145" s="162"/>
      <c r="J145" s="162"/>
      <c r="K145" s="162"/>
      <c r="L145" s="162"/>
      <c r="M145" s="162"/>
      <c r="N145" s="162"/>
    </row>
    <row r="146" spans="9:14">
      <c r="I146" s="162"/>
      <c r="J146" s="162"/>
      <c r="K146" s="162"/>
      <c r="L146" s="162"/>
      <c r="M146" s="162"/>
      <c r="N146" s="162"/>
    </row>
    <row r="147" spans="9:14">
      <c r="I147" s="162"/>
      <c r="J147" s="162"/>
      <c r="K147" s="162"/>
      <c r="L147" s="162"/>
      <c r="M147" s="162"/>
      <c r="N147" s="162"/>
    </row>
    <row r="148" spans="9:14">
      <c r="I148" s="162"/>
      <c r="J148" s="162"/>
      <c r="K148" s="162"/>
      <c r="L148" s="162"/>
      <c r="M148" s="162"/>
      <c r="N148" s="162"/>
    </row>
    <row r="149" spans="9:14">
      <c r="I149" s="162"/>
      <c r="J149" s="162"/>
      <c r="K149" s="162"/>
      <c r="L149" s="162"/>
      <c r="M149" s="162"/>
      <c r="N149" s="162"/>
    </row>
    <row r="150" spans="9:14">
      <c r="I150" s="162"/>
      <c r="J150" s="162"/>
      <c r="K150" s="162"/>
      <c r="L150" s="162"/>
      <c r="M150" s="162"/>
      <c r="N150" s="162"/>
    </row>
    <row r="151" spans="9:14">
      <c r="I151" s="162"/>
      <c r="J151" s="162"/>
      <c r="K151" s="162"/>
      <c r="L151" s="162"/>
      <c r="M151" s="162"/>
      <c r="N151" s="162"/>
    </row>
    <row r="152" spans="9:14">
      <c r="I152" s="162"/>
      <c r="J152" s="162"/>
      <c r="K152" s="162"/>
      <c r="L152" s="162"/>
      <c r="M152" s="162"/>
      <c r="N152" s="162"/>
    </row>
    <row r="153" spans="9:14">
      <c r="I153" s="162"/>
      <c r="J153" s="162"/>
      <c r="K153" s="162"/>
      <c r="L153" s="162"/>
      <c r="M153" s="162"/>
      <c r="N153" s="162"/>
    </row>
    <row r="154" spans="9:14">
      <c r="J154" s="162"/>
      <c r="K154" s="162"/>
      <c r="L154" s="162"/>
      <c r="M154" s="162"/>
      <c r="N154" s="162"/>
    </row>
    <row r="155" spans="9:14">
      <c r="J155" s="162"/>
      <c r="K155" s="162"/>
      <c r="L155" s="162"/>
      <c r="M155" s="162"/>
      <c r="N155" s="162"/>
    </row>
    <row r="172" spans="15:15">
      <c r="O172" s="162"/>
    </row>
    <row r="173" spans="15:15">
      <c r="O173" s="162"/>
    </row>
    <row r="174" spans="15:15">
      <c r="O174" s="162"/>
    </row>
    <row r="175" spans="15:15">
      <c r="O175" s="162"/>
    </row>
    <row r="176" spans="15:15">
      <c r="O176" s="162"/>
    </row>
    <row r="177" spans="15:15">
      <c r="O177" s="162"/>
    </row>
    <row r="178" spans="15:15">
      <c r="O178" s="162"/>
    </row>
    <row r="179" spans="15:15">
      <c r="O179" s="162"/>
    </row>
    <row r="180" spans="15:15">
      <c r="O180" s="162"/>
    </row>
    <row r="181" spans="15:15">
      <c r="O181" s="162"/>
    </row>
    <row r="182" spans="15:15">
      <c r="O182" s="162"/>
    </row>
    <row r="183" spans="15:15">
      <c r="O183" s="162"/>
    </row>
    <row r="184" spans="15:15">
      <c r="O184" s="162"/>
    </row>
    <row r="185" spans="15:15">
      <c r="O185" s="162"/>
    </row>
    <row r="186" spans="15:15">
      <c r="O186" s="162"/>
    </row>
    <row r="187" spans="15:15">
      <c r="O187" s="162"/>
    </row>
    <row r="188" spans="15:15">
      <c r="O188" s="162"/>
    </row>
    <row r="189" spans="15:15">
      <c r="O189" s="162"/>
    </row>
    <row r="190" spans="15:15">
      <c r="O190" s="162"/>
    </row>
    <row r="191" spans="15:15">
      <c r="O191" s="162"/>
    </row>
  </sheetData>
  <mergeCells count="69">
    <mergeCell ref="K49:L49"/>
    <mergeCell ref="K46:L46"/>
    <mergeCell ref="K47:L47"/>
    <mergeCell ref="K48:L48"/>
    <mergeCell ref="I42:I45"/>
    <mergeCell ref="I46:I49"/>
    <mergeCell ref="K42:L42"/>
    <mergeCell ref="K43:L43"/>
    <mergeCell ref="K34:L34"/>
    <mergeCell ref="K35:L35"/>
    <mergeCell ref="K36:L36"/>
    <mergeCell ref="K39:L39"/>
    <mergeCell ref="Q36:R36"/>
    <mergeCell ref="I56:J56"/>
    <mergeCell ref="K38:L38"/>
    <mergeCell ref="K37:L37"/>
    <mergeCell ref="K41:L41"/>
    <mergeCell ref="K44:L44"/>
    <mergeCell ref="K45:L45"/>
    <mergeCell ref="K56:L56"/>
    <mergeCell ref="K40:L40"/>
    <mergeCell ref="I35:I41"/>
    <mergeCell ref="I50:I55"/>
    <mergeCell ref="K50:L50"/>
    <mergeCell ref="K51:L51"/>
    <mergeCell ref="K52:L52"/>
    <mergeCell ref="K53:L53"/>
    <mergeCell ref="K54:L54"/>
    <mergeCell ref="K55:L55"/>
    <mergeCell ref="B53:B56"/>
    <mergeCell ref="B49:B52"/>
    <mergeCell ref="B11:B14"/>
    <mergeCell ref="B15:B19"/>
    <mergeCell ref="B24:B27"/>
    <mergeCell ref="B20:B23"/>
    <mergeCell ref="B40:B48"/>
    <mergeCell ref="B31:B39"/>
    <mergeCell ref="I16:I19"/>
    <mergeCell ref="I20:I23"/>
    <mergeCell ref="I28:I31"/>
    <mergeCell ref="T14:U14"/>
    <mergeCell ref="T17:U17"/>
    <mergeCell ref="T18:U18"/>
    <mergeCell ref="T19:U19"/>
    <mergeCell ref="T15:U15"/>
    <mergeCell ref="T16:U16"/>
    <mergeCell ref="I24:I27"/>
    <mergeCell ref="I11:I15"/>
    <mergeCell ref="T13:U13"/>
    <mergeCell ref="T12:U12"/>
    <mergeCell ref="T11:U11"/>
    <mergeCell ref="P56:Q56"/>
    <mergeCell ref="Q44:Q48"/>
    <mergeCell ref="Q50:Q54"/>
    <mergeCell ref="P44:P55"/>
    <mergeCell ref="P37:P43"/>
    <mergeCell ref="T9:U9"/>
    <mergeCell ref="T10:U10"/>
    <mergeCell ref="B5:B10"/>
    <mergeCell ref="T4:U4"/>
    <mergeCell ref="T6:U6"/>
    <mergeCell ref="T7:U7"/>
    <mergeCell ref="T8:U8"/>
    <mergeCell ref="I4:I5"/>
    <mergeCell ref="J4:J5"/>
    <mergeCell ref="M4:M5"/>
    <mergeCell ref="N4:N5"/>
    <mergeCell ref="I6:I10"/>
    <mergeCell ref="T5:U5"/>
  </mergeCells>
  <phoneticPr fontId="4"/>
  <pageMargins left="0.78740157480314965" right="0.78740157480314965" top="0.78740157480314965" bottom="0.78740157480314965" header="0.39370078740157483" footer="0.39370078740157483"/>
  <pageSetup paperSize="9" scale="62" orientation="landscape" horizontalDpi="4294967293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0"/>
  <sheetViews>
    <sheetView zoomScale="75" zoomScaleNormal="75" zoomScaleSheetLayoutView="80" workbookViewId="0">
      <selection activeCell="W18" sqref="W18"/>
    </sheetView>
  </sheetViews>
  <sheetFormatPr defaultRowHeight="13.5"/>
  <cols>
    <col min="1" max="1" width="1.625" style="30" customWidth="1"/>
    <col min="2" max="2" width="18" style="30" customWidth="1"/>
    <col min="3" max="15" width="6.125" style="30" customWidth="1"/>
    <col min="16" max="16" width="9" style="30"/>
    <col min="17" max="17" width="17.75" style="30" customWidth="1"/>
    <col min="18" max="30" width="8" style="30" customWidth="1"/>
    <col min="31" max="16384" width="9" style="30"/>
  </cols>
  <sheetData>
    <row r="1" spans="2:15" ht="9.9499999999999993" customHeight="1"/>
    <row r="2" spans="2:15" ht="24.95" customHeight="1">
      <c r="B2" s="30" t="s">
        <v>342</v>
      </c>
      <c r="G2" s="30" t="s">
        <v>422</v>
      </c>
    </row>
    <row r="3" spans="2:15" ht="20.100000000000001" customHeight="1">
      <c r="D3" s="104" t="s">
        <v>202</v>
      </c>
      <c r="E3" s="103" t="s">
        <v>439</v>
      </c>
      <c r="F3" s="103"/>
      <c r="G3" s="104" t="s">
        <v>203</v>
      </c>
      <c r="H3" s="103" t="s">
        <v>275</v>
      </c>
      <c r="I3" s="103"/>
    </row>
    <row r="4" spans="2:15" ht="20.100000000000001" customHeight="1" thickBot="1">
      <c r="B4" s="5" t="s">
        <v>216</v>
      </c>
      <c r="C4" s="5" t="s">
        <v>404</v>
      </c>
      <c r="D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15" ht="20.100000000000001" customHeight="1">
      <c r="B5" s="299" t="s">
        <v>265</v>
      </c>
      <c r="C5" s="373">
        <v>1</v>
      </c>
      <c r="D5" s="373">
        <v>2</v>
      </c>
      <c r="E5" s="373">
        <v>3</v>
      </c>
      <c r="F5" s="373">
        <v>4</v>
      </c>
      <c r="G5" s="373">
        <v>5</v>
      </c>
      <c r="H5" s="373">
        <v>6</v>
      </c>
      <c r="I5" s="373">
        <v>7</v>
      </c>
      <c r="J5" s="373">
        <v>8</v>
      </c>
      <c r="K5" s="373">
        <v>9</v>
      </c>
      <c r="L5" s="373">
        <v>10</v>
      </c>
      <c r="M5" s="373">
        <v>11</v>
      </c>
      <c r="N5" s="373">
        <v>12</v>
      </c>
      <c r="O5" s="374" t="s">
        <v>217</v>
      </c>
    </row>
    <row r="6" spans="2:15" ht="20.100000000000001" customHeight="1">
      <c r="B6" s="303" t="s">
        <v>339</v>
      </c>
      <c r="C6" s="271">
        <v>313</v>
      </c>
      <c r="D6" s="271">
        <v>337</v>
      </c>
      <c r="E6" s="271">
        <v>459</v>
      </c>
      <c r="F6" s="271">
        <v>423</v>
      </c>
      <c r="G6" s="271">
        <v>356</v>
      </c>
      <c r="H6" s="271">
        <v>290</v>
      </c>
      <c r="I6" s="271">
        <v>240</v>
      </c>
      <c r="J6" s="271">
        <v>292</v>
      </c>
      <c r="K6" s="271">
        <v>365</v>
      </c>
      <c r="L6" s="271">
        <v>212</v>
      </c>
      <c r="M6" s="271">
        <v>176</v>
      </c>
      <c r="N6" s="271">
        <v>242</v>
      </c>
      <c r="O6" s="139">
        <v>312</v>
      </c>
    </row>
    <row r="7" spans="2:15" ht="20.100000000000001" customHeight="1">
      <c r="B7" s="303" t="s">
        <v>340</v>
      </c>
      <c r="C7" s="271">
        <v>283</v>
      </c>
      <c r="D7" s="271">
        <v>320</v>
      </c>
      <c r="E7" s="271">
        <v>391</v>
      </c>
      <c r="F7" s="271">
        <v>427</v>
      </c>
      <c r="G7" s="271">
        <v>328</v>
      </c>
      <c r="H7" s="271">
        <v>297</v>
      </c>
      <c r="I7" s="271">
        <v>302</v>
      </c>
      <c r="J7" s="271">
        <v>316</v>
      </c>
      <c r="K7" s="271">
        <v>473</v>
      </c>
      <c r="L7" s="271">
        <v>463</v>
      </c>
      <c r="M7" s="271">
        <v>416</v>
      </c>
      <c r="N7" s="271">
        <v>270</v>
      </c>
      <c r="O7" s="139">
        <v>353</v>
      </c>
    </row>
    <row r="8" spans="2:15" ht="20.100000000000001" customHeight="1">
      <c r="B8" s="303" t="s">
        <v>341</v>
      </c>
      <c r="C8" s="271">
        <v>260</v>
      </c>
      <c r="D8" s="271">
        <v>289</v>
      </c>
      <c r="E8" s="271">
        <v>371</v>
      </c>
      <c r="F8" s="271">
        <v>336</v>
      </c>
      <c r="G8" s="271">
        <v>253</v>
      </c>
      <c r="H8" s="271">
        <v>302</v>
      </c>
      <c r="I8" s="271">
        <v>352</v>
      </c>
      <c r="J8" s="271">
        <v>320</v>
      </c>
      <c r="K8" s="271">
        <v>381</v>
      </c>
      <c r="L8" s="271">
        <v>474</v>
      </c>
      <c r="M8" s="271">
        <v>346</v>
      </c>
      <c r="N8" s="271">
        <v>413</v>
      </c>
      <c r="O8" s="139">
        <v>329</v>
      </c>
    </row>
    <row r="9" spans="2:15" ht="20.100000000000001" customHeight="1">
      <c r="B9" s="303" t="s">
        <v>405</v>
      </c>
      <c r="C9" s="271">
        <v>357</v>
      </c>
      <c r="D9" s="271">
        <v>412</v>
      </c>
      <c r="E9" s="271">
        <v>472</v>
      </c>
      <c r="F9" s="271">
        <v>464</v>
      </c>
      <c r="G9" s="271">
        <v>379</v>
      </c>
      <c r="H9" s="271">
        <v>335</v>
      </c>
      <c r="I9" s="271">
        <v>300</v>
      </c>
      <c r="J9" s="271">
        <v>242</v>
      </c>
      <c r="K9" s="271">
        <v>349</v>
      </c>
      <c r="L9" s="271">
        <v>451</v>
      </c>
      <c r="M9" s="271">
        <v>453</v>
      </c>
      <c r="N9" s="271">
        <v>364</v>
      </c>
      <c r="O9" s="139">
        <v>366</v>
      </c>
    </row>
    <row r="10" spans="2:15" ht="20.100000000000001" customHeight="1">
      <c r="B10" s="303" t="s">
        <v>406</v>
      </c>
      <c r="C10" s="271">
        <v>295</v>
      </c>
      <c r="D10" s="271">
        <v>356</v>
      </c>
      <c r="E10" s="271">
        <v>424</v>
      </c>
      <c r="F10" s="271">
        <v>389</v>
      </c>
      <c r="G10" s="271">
        <v>289</v>
      </c>
      <c r="H10" s="271">
        <v>311</v>
      </c>
      <c r="I10" s="271">
        <v>324</v>
      </c>
      <c r="J10" s="271">
        <v>266</v>
      </c>
      <c r="K10" s="271">
        <v>400</v>
      </c>
      <c r="L10" s="271">
        <v>391</v>
      </c>
      <c r="M10" s="271">
        <v>391</v>
      </c>
      <c r="N10" s="271">
        <v>331</v>
      </c>
      <c r="O10" s="139">
        <v>339</v>
      </c>
    </row>
    <row r="11" spans="2:15" ht="20.100000000000001" customHeight="1" thickBot="1">
      <c r="B11" s="302" t="s">
        <v>218</v>
      </c>
      <c r="C11" s="300">
        <f>AVERAGE(C6:C10)</f>
        <v>301.60000000000002</v>
      </c>
      <c r="D11" s="300">
        <f t="shared" ref="D11:O11" si="0">AVERAGE(D6:D10)</f>
        <v>342.8</v>
      </c>
      <c r="E11" s="300">
        <f t="shared" si="0"/>
        <v>423.4</v>
      </c>
      <c r="F11" s="300">
        <f t="shared" si="0"/>
        <v>407.8</v>
      </c>
      <c r="G11" s="300">
        <f t="shared" si="0"/>
        <v>321</v>
      </c>
      <c r="H11" s="300">
        <f t="shared" si="0"/>
        <v>307</v>
      </c>
      <c r="I11" s="300">
        <f t="shared" si="0"/>
        <v>303.60000000000002</v>
      </c>
      <c r="J11" s="300">
        <f t="shared" si="0"/>
        <v>287.2</v>
      </c>
      <c r="K11" s="300">
        <f t="shared" si="0"/>
        <v>393.6</v>
      </c>
      <c r="L11" s="300">
        <f t="shared" si="0"/>
        <v>398.2</v>
      </c>
      <c r="M11" s="300">
        <f t="shared" si="0"/>
        <v>356.4</v>
      </c>
      <c r="N11" s="300">
        <f t="shared" si="0"/>
        <v>324</v>
      </c>
      <c r="O11" s="301">
        <f t="shared" si="0"/>
        <v>339.8</v>
      </c>
    </row>
    <row r="12" spans="2:15" ht="20.100000000000001" customHeight="1"/>
    <row r="13" spans="2:15" ht="20.100000000000001" customHeight="1" thickBot="1">
      <c r="B13" s="5" t="s">
        <v>216</v>
      </c>
      <c r="C13" s="5" t="s">
        <v>266</v>
      </c>
      <c r="D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2:15" ht="20.100000000000001" customHeight="1">
      <c r="B14" s="299" t="s">
        <v>265</v>
      </c>
      <c r="C14" s="373">
        <v>1</v>
      </c>
      <c r="D14" s="373">
        <v>2</v>
      </c>
      <c r="E14" s="373">
        <v>3</v>
      </c>
      <c r="F14" s="373">
        <v>4</v>
      </c>
      <c r="G14" s="373">
        <v>5</v>
      </c>
      <c r="H14" s="373">
        <v>6</v>
      </c>
      <c r="I14" s="373">
        <v>7</v>
      </c>
      <c r="J14" s="373">
        <v>8</v>
      </c>
      <c r="K14" s="373">
        <v>9</v>
      </c>
      <c r="L14" s="373">
        <v>10</v>
      </c>
      <c r="M14" s="373">
        <v>11</v>
      </c>
      <c r="N14" s="373">
        <v>12</v>
      </c>
      <c r="O14" s="374" t="s">
        <v>217</v>
      </c>
    </row>
    <row r="15" spans="2:15" ht="20.100000000000001" customHeight="1">
      <c r="B15" s="303" t="s">
        <v>339</v>
      </c>
      <c r="C15" s="271">
        <v>474</v>
      </c>
      <c r="D15" s="271">
        <v>489</v>
      </c>
      <c r="E15" s="271">
        <v>512</v>
      </c>
      <c r="F15" s="271">
        <v>477</v>
      </c>
      <c r="G15" s="271">
        <v>447</v>
      </c>
      <c r="H15" s="271">
        <v>338</v>
      </c>
      <c r="I15" s="271">
        <v>227</v>
      </c>
      <c r="J15" s="271">
        <v>267</v>
      </c>
      <c r="K15" s="271">
        <v>312</v>
      </c>
      <c r="L15" s="271">
        <v>186</v>
      </c>
      <c r="M15" s="271">
        <v>138</v>
      </c>
      <c r="N15" s="271">
        <v>468</v>
      </c>
      <c r="O15" s="139">
        <v>358</v>
      </c>
    </row>
    <row r="16" spans="2:15" ht="20.100000000000001" customHeight="1">
      <c r="B16" s="303" t="s">
        <v>340</v>
      </c>
      <c r="C16" s="271">
        <v>443</v>
      </c>
      <c r="D16" s="271">
        <v>419</v>
      </c>
      <c r="E16" s="271">
        <v>423</v>
      </c>
      <c r="F16" s="271">
        <v>440</v>
      </c>
      <c r="G16" s="271">
        <v>422</v>
      </c>
      <c r="H16" s="271">
        <v>371</v>
      </c>
      <c r="I16" s="271">
        <v>296</v>
      </c>
      <c r="J16" s="271">
        <v>287</v>
      </c>
      <c r="K16" s="271">
        <v>452</v>
      </c>
      <c r="L16" s="271">
        <v>447</v>
      </c>
      <c r="M16" s="271">
        <v>283</v>
      </c>
      <c r="N16" s="271">
        <v>169</v>
      </c>
      <c r="O16" s="139">
        <v>385</v>
      </c>
    </row>
    <row r="17" spans="2:15" ht="20.100000000000001" customHeight="1">
      <c r="B17" s="303" t="s">
        <v>341</v>
      </c>
      <c r="C17" s="271">
        <v>490</v>
      </c>
      <c r="D17" s="271">
        <v>509</v>
      </c>
      <c r="E17" s="271">
        <v>498</v>
      </c>
      <c r="F17" s="271">
        <v>470</v>
      </c>
      <c r="G17" s="271">
        <v>433</v>
      </c>
      <c r="H17" s="271">
        <v>378</v>
      </c>
      <c r="I17" s="271">
        <v>356</v>
      </c>
      <c r="J17" s="271">
        <v>301</v>
      </c>
      <c r="K17" s="271">
        <v>369</v>
      </c>
      <c r="L17" s="271">
        <v>434</v>
      </c>
      <c r="M17" s="271">
        <v>245</v>
      </c>
      <c r="N17" s="271">
        <v>550</v>
      </c>
      <c r="O17" s="139">
        <v>399</v>
      </c>
    </row>
    <row r="18" spans="2:15" ht="20.100000000000001" customHeight="1">
      <c r="B18" s="303" t="s">
        <v>405</v>
      </c>
      <c r="C18" s="271">
        <v>503</v>
      </c>
      <c r="D18" s="271">
        <v>490</v>
      </c>
      <c r="E18" s="271">
        <v>526</v>
      </c>
      <c r="F18" s="271">
        <v>537</v>
      </c>
      <c r="G18" s="271">
        <v>519</v>
      </c>
      <c r="H18" s="271">
        <v>410</v>
      </c>
      <c r="I18" s="271">
        <v>299</v>
      </c>
      <c r="J18" s="271">
        <v>218</v>
      </c>
      <c r="K18" s="271">
        <v>334</v>
      </c>
      <c r="L18" s="271">
        <v>411</v>
      </c>
      <c r="M18" s="271">
        <v>370</v>
      </c>
      <c r="N18" s="271">
        <v>1138</v>
      </c>
      <c r="O18" s="139">
        <v>390</v>
      </c>
    </row>
    <row r="19" spans="2:15" ht="20.100000000000001" customHeight="1">
      <c r="B19" s="303" t="s">
        <v>406</v>
      </c>
      <c r="C19" s="271">
        <v>482</v>
      </c>
      <c r="D19" s="271">
        <v>498</v>
      </c>
      <c r="E19" s="271">
        <v>525</v>
      </c>
      <c r="F19" s="271">
        <v>531</v>
      </c>
      <c r="G19" s="271">
        <v>477</v>
      </c>
      <c r="H19" s="271">
        <v>406</v>
      </c>
      <c r="I19" s="271">
        <v>321</v>
      </c>
      <c r="J19" s="271">
        <v>235</v>
      </c>
      <c r="K19" s="271">
        <v>345</v>
      </c>
      <c r="L19" s="271">
        <v>343</v>
      </c>
      <c r="M19" s="271">
        <v>246</v>
      </c>
      <c r="N19" s="271">
        <v>527</v>
      </c>
      <c r="O19" s="139">
        <v>395</v>
      </c>
    </row>
    <row r="20" spans="2:15" ht="20.100000000000001" customHeight="1" thickBot="1">
      <c r="B20" s="302" t="s">
        <v>218</v>
      </c>
      <c r="C20" s="300">
        <f>AVERAGE(C15:C19)</f>
        <v>478.4</v>
      </c>
      <c r="D20" s="300">
        <f t="shared" ref="D20:O20" si="1">AVERAGE(D15:D19)</f>
        <v>481</v>
      </c>
      <c r="E20" s="300">
        <f t="shared" si="1"/>
        <v>496.8</v>
      </c>
      <c r="F20" s="300">
        <f t="shared" si="1"/>
        <v>491</v>
      </c>
      <c r="G20" s="300">
        <f t="shared" si="1"/>
        <v>459.6</v>
      </c>
      <c r="H20" s="300">
        <f t="shared" si="1"/>
        <v>380.6</v>
      </c>
      <c r="I20" s="300">
        <f t="shared" si="1"/>
        <v>299.8</v>
      </c>
      <c r="J20" s="300">
        <f t="shared" si="1"/>
        <v>261.60000000000002</v>
      </c>
      <c r="K20" s="300">
        <f t="shared" si="1"/>
        <v>362.4</v>
      </c>
      <c r="L20" s="300">
        <f t="shared" si="1"/>
        <v>364.2</v>
      </c>
      <c r="M20" s="300">
        <f t="shared" si="1"/>
        <v>256.39999999999998</v>
      </c>
      <c r="N20" s="300">
        <f t="shared" si="1"/>
        <v>570.4</v>
      </c>
      <c r="O20" s="301">
        <f t="shared" si="1"/>
        <v>385.4</v>
      </c>
    </row>
  </sheetData>
  <phoneticPr fontId="4"/>
  <pageMargins left="0.78740157480314965" right="0.78740157480314965" top="0.78740157480314965" bottom="0.78740157480314965" header="0.39370078740157483" footer="0.39370078740157483"/>
  <pageSetup paperSize="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5</vt:i4>
      </vt:variant>
    </vt:vector>
  </HeadingPairs>
  <TitlesOfParts>
    <vt:vector size="13" baseType="lpstr">
      <vt:lpstr>１　対象経営の概要，２　前提条件</vt:lpstr>
      <vt:lpstr>３　促成トマト標準技術</vt:lpstr>
      <vt:lpstr>４　経営収支</vt:lpstr>
      <vt:lpstr>５　促成トマト作業時間</vt:lpstr>
      <vt:lpstr>６　固定資本装備と減価償却費</vt:lpstr>
      <vt:lpstr>７　促成トマト部門収支</vt:lpstr>
      <vt:lpstr>８　促成トマト算出基礎</vt:lpstr>
      <vt:lpstr>９　促成トマト単価算出基礎</vt:lpstr>
      <vt:lpstr>'４　経営収支'!Print_Area</vt:lpstr>
      <vt:lpstr>'５　促成トマト作業時間'!Print_Area</vt:lpstr>
      <vt:lpstr>'６　固定資本装備と減価償却費'!Print_Area</vt:lpstr>
      <vt:lpstr>'７　促成トマト部門収支'!Print_Area</vt:lpstr>
      <vt:lpstr>'９　促成トマト単価算出基礎'!Print_Area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金谷新作</dc:creator>
  <cp:lastModifiedBy>広島県</cp:lastModifiedBy>
  <cp:lastPrinted>2015-02-17T06:47:33Z</cp:lastPrinted>
  <dcterms:created xsi:type="dcterms:W3CDTF">2005-02-26T02:20:11Z</dcterms:created>
  <dcterms:modified xsi:type="dcterms:W3CDTF">2015-03-24T04:26:35Z</dcterms:modified>
</cp:coreProperties>
</file>