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70" tabRatio="891"/>
  </bookViews>
  <sheets>
    <sheet name="１　対象経営の概要，２　前提条件" sheetId="19" r:id="rId1"/>
    <sheet name="３　キャベツ標準技術" sheetId="24" r:id="rId2"/>
    <sheet name="４　経営収支" sheetId="22" r:id="rId3"/>
    <sheet name="５－１　キャベツ（春まき）作業時間" sheetId="27" r:id="rId4"/>
    <sheet name="５－２　キャベツ（初夏まき）作業時間" sheetId="28" r:id="rId5"/>
    <sheet name="５－３　キャベツ（夏まき）作業時間" sheetId="29" r:id="rId6"/>
    <sheet name="５－４　キャベツ（秋まき）作業時間" sheetId="45" r:id="rId7"/>
    <sheet name="６　固定資本装備と減価償却費" sheetId="23" r:id="rId8"/>
    <sheet name="７－１　キャベツ（春まき）収支" sheetId="35" r:id="rId9"/>
    <sheet name="７－２　キャベツ（初夏まき）収支" sheetId="37" r:id="rId10"/>
    <sheet name="７－３　キャベツ（夏まき）収支" sheetId="39" r:id="rId11"/>
    <sheet name="７－４　キャベツ（秋まき）収支" sheetId="44" r:id="rId12"/>
    <sheet name="８－１　キャベツ（春・秋まき）算出基礎" sheetId="36" r:id="rId13"/>
    <sheet name="８－２　キャベツ（初夏・夏まき）算出基礎" sheetId="38" r:id="rId14"/>
    <sheet name="９　キャベツ単価算出基礎" sheetId="43" r:id="rId15"/>
  </sheets>
  <definedNames>
    <definedName name="_a1" localSheetId="6" hidden="1">#REF!</definedName>
    <definedName name="_a1" localSheetId="11" hidden="1">#REF!</definedName>
    <definedName name="_a1" localSheetId="14" hidden="1">#REF!</definedName>
    <definedName name="_a1" hidden="1">#REF!</definedName>
    <definedName name="_a2" localSheetId="6" hidden="1">#REF!</definedName>
    <definedName name="_a2" localSheetId="11" hidden="1">#REF!</definedName>
    <definedName name="_a2" localSheetId="14" hidden="1">#REF!</definedName>
    <definedName name="_a2" hidden="1">#REF!</definedName>
    <definedName name="_a3" localSheetId="6" hidden="1">#REF!</definedName>
    <definedName name="_a3" localSheetId="11" hidden="1">#REF!</definedName>
    <definedName name="_a3" localSheetId="14" hidden="1">#REF!</definedName>
    <definedName name="_a3" hidden="1">#REF!</definedName>
    <definedName name="_a4" localSheetId="6" hidden="1">#REF!</definedName>
    <definedName name="_a4" localSheetId="11" hidden="1">#REF!</definedName>
    <definedName name="_a4" localSheetId="14" hidden="1">#REF!</definedName>
    <definedName name="_a4" hidden="1">#REF!</definedName>
    <definedName name="_a5" localSheetId="6" hidden="1">#REF!</definedName>
    <definedName name="_a5" localSheetId="11" hidden="1">#REF!</definedName>
    <definedName name="_a5" localSheetId="14" hidden="1">#REF!</definedName>
    <definedName name="_a5" hidden="1">#REF!</definedName>
    <definedName name="_a6" localSheetId="6" hidden="1">#REF!</definedName>
    <definedName name="_a6" localSheetId="11" hidden="1">#REF!</definedName>
    <definedName name="_a6" localSheetId="14" hidden="1">#REF!</definedName>
    <definedName name="_a6" hidden="1">#REF!</definedName>
    <definedName name="_a7" localSheetId="6" hidden="1">#REF!</definedName>
    <definedName name="_a7" localSheetId="11" hidden="1">#REF!</definedName>
    <definedName name="_a7" localSheetId="14" hidden="1">#REF!</definedName>
    <definedName name="_a7" hidden="1">#REF!</definedName>
    <definedName name="aaa" localSheetId="6" hidden="1">#REF!</definedName>
    <definedName name="aaa" localSheetId="11" hidden="1">#REF!</definedName>
    <definedName name="aaa" localSheetId="14" hidden="1">#REF!</definedName>
    <definedName name="aaa" hidden="1">#REF!</definedName>
    <definedName name="bbb" localSheetId="6" hidden="1">#REF!</definedName>
    <definedName name="bbb" localSheetId="11" hidden="1">#REF!</definedName>
    <definedName name="bbb" localSheetId="14" hidden="1">#REF!</definedName>
    <definedName name="bbb" hidden="1">#REF!</definedName>
    <definedName name="ccc" localSheetId="6" hidden="1">#REF!</definedName>
    <definedName name="ccc" localSheetId="11" hidden="1">#REF!</definedName>
    <definedName name="ccc" localSheetId="14" hidden="1">#REF!</definedName>
    <definedName name="ccc" hidden="1">#REF!</definedName>
    <definedName name="ddd" localSheetId="6" hidden="1">#REF!</definedName>
    <definedName name="ddd" localSheetId="11" hidden="1">#REF!</definedName>
    <definedName name="ddd" localSheetId="14" hidden="1">#REF!</definedName>
    <definedName name="ddd" hidden="1">#REF!</definedName>
    <definedName name="eee" localSheetId="6" hidden="1">#REF!</definedName>
    <definedName name="eee" localSheetId="11" hidden="1">#REF!</definedName>
    <definedName name="eee" localSheetId="14" hidden="1">#REF!</definedName>
    <definedName name="eee" hidden="1">#REF!</definedName>
    <definedName name="fff" localSheetId="6" hidden="1">#REF!</definedName>
    <definedName name="fff" localSheetId="11" hidden="1">#REF!</definedName>
    <definedName name="fff" localSheetId="14" hidden="1">#REF!</definedName>
    <definedName name="fff" hidden="1">#REF!</definedName>
    <definedName name="ggg" localSheetId="6" hidden="1">#REF!</definedName>
    <definedName name="ggg" localSheetId="11" hidden="1">#REF!</definedName>
    <definedName name="ggg" localSheetId="14" hidden="1">#REF!</definedName>
    <definedName name="ggg" hidden="1">#REF!</definedName>
    <definedName name="hhh" localSheetId="6" hidden="1">#REF!</definedName>
    <definedName name="hhh" localSheetId="11" hidden="1">#REF!</definedName>
    <definedName name="hhh" localSheetId="14" hidden="1">#REF!</definedName>
    <definedName name="hhh" hidden="1">#REF!</definedName>
    <definedName name="_xlnm.Print_Area" localSheetId="3">'５－１　キャベツ（春まき）作業時間'!$A$1:$AM$34</definedName>
    <definedName name="_xlnm.Print_Area" localSheetId="4">'５－２　キャベツ（初夏まき）作業時間'!$A$1:$AM$34</definedName>
    <definedName name="_xlnm.Print_Area" localSheetId="5">'５－３　キャベツ（夏まき）作業時間'!$A$1:$AM$34</definedName>
    <definedName name="_xlnm.Print_Area" localSheetId="6">'５－４　キャベツ（秋まき）作業時間'!$A$1:$AM$34</definedName>
    <definedName name="_xlnm.Print_Area" localSheetId="7">'６　固定資本装備と減価償却費'!$1:$64</definedName>
    <definedName name="_xlnm.Print_Area" localSheetId="8">'７－１　キャベツ（春まき）収支'!$A$1:$S$45</definedName>
    <definedName name="_xlnm.Print_Area" localSheetId="9">'７－２　キャベツ（初夏まき）収支'!$A$1:$S$45</definedName>
    <definedName name="_xlnm.Print_Area" localSheetId="10">'７－３　キャベツ（夏まき）収支'!$A$1:$S$45</definedName>
    <definedName name="_xlnm.Print_Area" localSheetId="11">'７－４　キャベツ（秋まき）収支'!$A$1:$S$45</definedName>
    <definedName name="simizu" localSheetId="6" hidden="1">#REF!</definedName>
    <definedName name="simizu" localSheetId="11" hidden="1">#REF!</definedName>
    <definedName name="simizu" localSheetId="14" hidden="1">#REF!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F18" i="44" l="1"/>
  <c r="F18" i="39"/>
  <c r="F18" i="37"/>
  <c r="F18" i="35"/>
  <c r="AO66" i="27"/>
  <c r="F20" i="44"/>
  <c r="F20" i="39"/>
  <c r="F20" i="37"/>
  <c r="F21" i="37" s="1"/>
  <c r="F20" i="35"/>
  <c r="C67" i="27"/>
  <c r="AM64" i="27"/>
  <c r="AL64" i="27"/>
  <c r="AK64" i="27"/>
  <c r="AJ64" i="27"/>
  <c r="AI64" i="27"/>
  <c r="AH64" i="27"/>
  <c r="AG64" i="27"/>
  <c r="AF64" i="27"/>
  <c r="AE64" i="27"/>
  <c r="AD64" i="27"/>
  <c r="AC64" i="27"/>
  <c r="AB64" i="27"/>
  <c r="AA64" i="27"/>
  <c r="Z64" i="27"/>
  <c r="Y64" i="27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G64" i="27"/>
  <c r="F64" i="27"/>
  <c r="E64" i="27"/>
  <c r="D64" i="27"/>
  <c r="AM62" i="27"/>
  <c r="AL62" i="27"/>
  <c r="AK62" i="27"/>
  <c r="AJ62" i="27"/>
  <c r="AI62" i="27"/>
  <c r="AH62" i="27"/>
  <c r="AG62" i="27"/>
  <c r="AF62" i="27"/>
  <c r="AE62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AM60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AM58" i="27"/>
  <c r="AM66" i="27" s="1"/>
  <c r="AL58" i="27"/>
  <c r="AL66" i="27" s="1"/>
  <c r="AK58" i="27"/>
  <c r="AJ58" i="27"/>
  <c r="AJ66" i="27" s="1"/>
  <c r="AI58" i="27"/>
  <c r="AH58" i="27"/>
  <c r="AH66" i="27" s="1"/>
  <c r="AG58" i="27"/>
  <c r="AG66" i="27" s="1"/>
  <c r="AF58" i="27"/>
  <c r="AF66" i="27" s="1"/>
  <c r="AE58" i="27"/>
  <c r="AF67" i="27" s="1"/>
  <c r="AD58" i="27"/>
  <c r="AD66" i="27" s="1"/>
  <c r="AC58" i="27"/>
  <c r="AC66" i="27" s="1"/>
  <c r="AB58" i="27"/>
  <c r="AB66" i="27" s="1"/>
  <c r="AA58" i="27"/>
  <c r="AA66" i="27" s="1"/>
  <c r="Z58" i="27"/>
  <c r="Z66" i="27" s="1"/>
  <c r="Y58" i="27"/>
  <c r="X58" i="27"/>
  <c r="X66" i="27" s="1"/>
  <c r="W58" i="27"/>
  <c r="V58" i="27"/>
  <c r="V66" i="27" s="1"/>
  <c r="U58" i="27"/>
  <c r="U66" i="27" s="1"/>
  <c r="T58" i="27"/>
  <c r="T66" i="27" s="1"/>
  <c r="S58" i="27"/>
  <c r="T67" i="27" s="1"/>
  <c r="R58" i="27"/>
  <c r="R66" i="27" s="1"/>
  <c r="Q58" i="27"/>
  <c r="Q66" i="27" s="1"/>
  <c r="P58" i="27"/>
  <c r="O58" i="27"/>
  <c r="O66" i="27" s="1"/>
  <c r="N58" i="27"/>
  <c r="N66" i="27" s="1"/>
  <c r="M58" i="27"/>
  <c r="L58" i="27"/>
  <c r="L66" i="27" s="1"/>
  <c r="K58" i="27"/>
  <c r="J58" i="27"/>
  <c r="J66" i="27" s="1"/>
  <c r="I58" i="27"/>
  <c r="I66" i="27" s="1"/>
  <c r="H66" i="27"/>
  <c r="G58" i="27"/>
  <c r="G66" i="27" s="1"/>
  <c r="F58" i="27"/>
  <c r="F66" i="27" s="1"/>
  <c r="E58" i="27"/>
  <c r="E66" i="27" s="1"/>
  <c r="D58" i="27"/>
  <c r="AN58" i="27" s="1"/>
  <c r="H22" i="22" l="1"/>
  <c r="E67" i="27"/>
  <c r="Q67" i="27"/>
  <c r="AN60" i="27"/>
  <c r="AN62" i="27"/>
  <c r="AN64" i="27"/>
  <c r="K67" i="27"/>
  <c r="W67" i="27"/>
  <c r="AI67" i="27"/>
  <c r="N67" i="27"/>
  <c r="Z67" i="27"/>
  <c r="AL67" i="27"/>
  <c r="K66" i="27"/>
  <c r="S66" i="27"/>
  <c r="W66" i="27"/>
  <c r="AE66" i="27"/>
  <c r="AI66" i="27"/>
  <c r="H67" i="27"/>
  <c r="D66" i="27"/>
  <c r="P66" i="27"/>
  <c r="AC67" i="27"/>
  <c r="M66" i="27"/>
  <c r="Y66" i="27"/>
  <c r="AK66" i="27"/>
  <c r="J22" i="22"/>
  <c r="I22" i="22"/>
  <c r="G22" i="22"/>
  <c r="J21" i="22"/>
  <c r="I21" i="22"/>
  <c r="H21" i="22"/>
  <c r="G21" i="22"/>
  <c r="J20" i="22"/>
  <c r="I20" i="22"/>
  <c r="H20" i="22"/>
  <c r="G20" i="22"/>
  <c r="F24" i="44"/>
  <c r="F21" i="44"/>
  <c r="J23" i="22" s="1"/>
  <c r="F24" i="39"/>
  <c r="F21" i="39"/>
  <c r="I23" i="22" s="1"/>
  <c r="F20" i="22" l="1"/>
  <c r="F22" i="22"/>
  <c r="AN67" i="27"/>
  <c r="AN66" i="27"/>
  <c r="F24" i="37"/>
  <c r="H23" i="22"/>
  <c r="F24" i="35" l="1"/>
  <c r="F21" i="35"/>
  <c r="G23" i="22" s="1"/>
  <c r="F8" i="22" l="1"/>
  <c r="F28" i="44"/>
  <c r="F27" i="44"/>
  <c r="F28" i="39"/>
  <c r="F27" i="39"/>
  <c r="F28" i="37"/>
  <c r="F27" i="37"/>
  <c r="F29" i="44"/>
  <c r="F29" i="39"/>
  <c r="F29" i="37"/>
  <c r="J45" i="22"/>
  <c r="J49" i="22" s="1"/>
  <c r="J46" i="22"/>
  <c r="J47" i="22"/>
  <c r="J48" i="22"/>
  <c r="J44" i="22"/>
  <c r="J31" i="22"/>
  <c r="J32" i="22"/>
  <c r="J39" i="22"/>
  <c r="J41" i="22"/>
  <c r="J30" i="22"/>
  <c r="F23" i="22"/>
  <c r="J24" i="22"/>
  <c r="J25" i="22"/>
  <c r="J26" i="22"/>
  <c r="J19" i="22"/>
  <c r="J9" i="22"/>
  <c r="J10" i="22"/>
  <c r="J11" i="22"/>
  <c r="J12" i="22"/>
  <c r="J13" i="22"/>
  <c r="J14" i="22"/>
  <c r="J15" i="22"/>
  <c r="J17" i="22"/>
  <c r="J5" i="22"/>
  <c r="J6" i="22"/>
  <c r="J7" i="22" s="1"/>
  <c r="J8" i="22"/>
  <c r="I8" i="22"/>
  <c r="F11" i="39"/>
  <c r="F10" i="39"/>
  <c r="P36" i="39"/>
  <c r="P35" i="39"/>
  <c r="P34" i="39"/>
  <c r="P33" i="39"/>
  <c r="P31" i="39"/>
  <c r="P30" i="39"/>
  <c r="P32" i="39" s="1"/>
  <c r="P30" i="44"/>
  <c r="P31" i="44"/>
  <c r="P32" i="44" s="1"/>
  <c r="P33" i="44"/>
  <c r="P34" i="44"/>
  <c r="P35" i="44"/>
  <c r="P36" i="44"/>
  <c r="P27" i="39"/>
  <c r="P26" i="39"/>
  <c r="P25" i="39"/>
  <c r="P24" i="39"/>
  <c r="P21" i="39"/>
  <c r="P20" i="39"/>
  <c r="P19" i="39"/>
  <c r="P18" i="39"/>
  <c r="P17" i="39"/>
  <c r="F19" i="22"/>
  <c r="F21" i="22"/>
  <c r="F15" i="22"/>
  <c r="F17" i="22"/>
  <c r="F11" i="44"/>
  <c r="F10" i="44"/>
  <c r="P17" i="35"/>
  <c r="P18" i="35"/>
  <c r="P19" i="35"/>
  <c r="P20" i="35"/>
  <c r="P21" i="35"/>
  <c r="P27" i="44"/>
  <c r="P26" i="44"/>
  <c r="P25" i="44"/>
  <c r="P24" i="44"/>
  <c r="P21" i="44"/>
  <c r="P20" i="44"/>
  <c r="P19" i="44"/>
  <c r="P18" i="44"/>
  <c r="P17" i="44"/>
  <c r="G7" i="36"/>
  <c r="G8" i="36"/>
  <c r="G9" i="36"/>
  <c r="G7" i="38"/>
  <c r="G8" i="38"/>
  <c r="G9" i="38"/>
  <c r="N7" i="38"/>
  <c r="N8" i="38"/>
  <c r="N9" i="38"/>
  <c r="N10" i="38"/>
  <c r="N11" i="38"/>
  <c r="N12" i="38"/>
  <c r="L26" i="38"/>
  <c r="K26" i="38"/>
  <c r="L22" i="38"/>
  <c r="K22" i="38"/>
  <c r="L18" i="38"/>
  <c r="K18" i="38"/>
  <c r="L13" i="38"/>
  <c r="K13" i="38"/>
  <c r="V7" i="38"/>
  <c r="V23" i="38"/>
  <c r="N8" i="39"/>
  <c r="N5" i="44"/>
  <c r="V5" i="36"/>
  <c r="V6" i="36"/>
  <c r="V7" i="36"/>
  <c r="V8" i="36"/>
  <c r="N7" i="36"/>
  <c r="N8" i="36"/>
  <c r="N9" i="36"/>
  <c r="G41" i="36"/>
  <c r="F13" i="39" l="1"/>
  <c r="F13" i="44"/>
  <c r="F15" i="44"/>
  <c r="F17" i="44"/>
  <c r="F17" i="39"/>
  <c r="F15" i="39"/>
  <c r="F13" i="37"/>
  <c r="F17" i="37"/>
  <c r="F15" i="37"/>
  <c r="F17" i="35"/>
  <c r="F15" i="35"/>
  <c r="F13" i="35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17" i="23"/>
  <c r="K16" i="23"/>
  <c r="K6" i="23"/>
  <c r="K5" i="23"/>
  <c r="E51" i="27"/>
  <c r="F51" i="27"/>
  <c r="G51" i="27"/>
  <c r="H51" i="27"/>
  <c r="I51" i="27"/>
  <c r="J51" i="27"/>
  <c r="K51" i="27"/>
  <c r="L51" i="27"/>
  <c r="M51" i="27"/>
  <c r="N51" i="27"/>
  <c r="O51" i="27"/>
  <c r="P51" i="27"/>
  <c r="Q51" i="27"/>
  <c r="R51" i="27"/>
  <c r="S51" i="27"/>
  <c r="T51" i="27"/>
  <c r="U51" i="27"/>
  <c r="V51" i="27"/>
  <c r="W51" i="27"/>
  <c r="X51" i="27"/>
  <c r="Y51" i="27"/>
  <c r="Z51" i="27"/>
  <c r="AA51" i="27"/>
  <c r="AB51" i="27"/>
  <c r="AC51" i="27"/>
  <c r="AD51" i="27"/>
  <c r="AE51" i="27"/>
  <c r="AF51" i="27"/>
  <c r="AG51" i="27"/>
  <c r="AH51" i="27"/>
  <c r="AI51" i="27"/>
  <c r="AJ51" i="27"/>
  <c r="AK51" i="27"/>
  <c r="AL51" i="27"/>
  <c r="AM51" i="27"/>
  <c r="D51" i="27"/>
  <c r="C46" i="27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AI42" i="27"/>
  <c r="AJ42" i="27"/>
  <c r="AK42" i="27"/>
  <c r="AL42" i="27"/>
  <c r="AM42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F43" i="27"/>
  <c r="AG43" i="27"/>
  <c r="AH43" i="27"/>
  <c r="AI43" i="27"/>
  <c r="AJ43" i="27"/>
  <c r="AK43" i="27"/>
  <c r="AL43" i="27"/>
  <c r="AM43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Y44" i="27"/>
  <c r="Z44" i="27"/>
  <c r="AA44" i="27"/>
  <c r="AB44" i="27"/>
  <c r="AC44" i="27"/>
  <c r="AD44" i="27"/>
  <c r="AE44" i="27"/>
  <c r="AF44" i="27"/>
  <c r="AG44" i="27"/>
  <c r="AH44" i="27"/>
  <c r="AI44" i="27"/>
  <c r="AJ44" i="27"/>
  <c r="AK44" i="27"/>
  <c r="AL44" i="27"/>
  <c r="AM44" i="27"/>
  <c r="D44" i="27"/>
  <c r="D43" i="27"/>
  <c r="D42" i="27"/>
  <c r="AN53" i="27"/>
  <c r="AN50" i="27"/>
  <c r="AN49" i="27"/>
  <c r="AN48" i="27"/>
  <c r="AN47" i="27"/>
  <c r="AN43" i="27" l="1"/>
  <c r="AN51" i="27"/>
  <c r="AL33" i="45" l="1"/>
  <c r="AK33" i="45"/>
  <c r="AJ33" i="45"/>
  <c r="AK34" i="45" s="1"/>
  <c r="AI33" i="45"/>
  <c r="AH33" i="45"/>
  <c r="AG33" i="45"/>
  <c r="AF33" i="45"/>
  <c r="AE33" i="45"/>
  <c r="AD33" i="45"/>
  <c r="AC33" i="45"/>
  <c r="AB33" i="45"/>
  <c r="AA33" i="45"/>
  <c r="Z33" i="45"/>
  <c r="Y33" i="45"/>
  <c r="X33" i="45"/>
  <c r="W33" i="45"/>
  <c r="X44" i="27" s="1"/>
  <c r="AN44" i="27" s="1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D33" i="45"/>
  <c r="D34" i="45" s="1"/>
  <c r="C33" i="45"/>
  <c r="AM32" i="45"/>
  <c r="AM31" i="45"/>
  <c r="AM30" i="45"/>
  <c r="AM29" i="45"/>
  <c r="AM28" i="45"/>
  <c r="AM27" i="45"/>
  <c r="AM26" i="45"/>
  <c r="AM25" i="45"/>
  <c r="AM24" i="45"/>
  <c r="AM23" i="45"/>
  <c r="AM22" i="45"/>
  <c r="AM21" i="45"/>
  <c r="AM20" i="45"/>
  <c r="AM19" i="45"/>
  <c r="AM18" i="45"/>
  <c r="AM17" i="45"/>
  <c r="AM16" i="45"/>
  <c r="AM15" i="45"/>
  <c r="AM14" i="45"/>
  <c r="AM13" i="45"/>
  <c r="AM12" i="45"/>
  <c r="AM11" i="45"/>
  <c r="AM10" i="45"/>
  <c r="AM9" i="45"/>
  <c r="AM8" i="45"/>
  <c r="Y34" i="45" l="1"/>
  <c r="AB34" i="45"/>
  <c r="G34" i="45"/>
  <c r="J34" i="45"/>
  <c r="M34" i="45"/>
  <c r="AE34" i="45"/>
  <c r="AH34" i="45"/>
  <c r="AM34" i="45"/>
  <c r="P34" i="45"/>
  <c r="S34" i="45"/>
  <c r="V34" i="45"/>
  <c r="AM33" i="45"/>
  <c r="N5" i="35" l="1"/>
  <c r="O11" i="43"/>
  <c r="F45" i="44" l="1"/>
  <c r="P28" i="44"/>
  <c r="F8" i="44" s="1"/>
  <c r="P14" i="44"/>
  <c r="P13" i="44"/>
  <c r="P11" i="44"/>
  <c r="N11" i="44"/>
  <c r="N10" i="44"/>
  <c r="R9" i="44"/>
  <c r="N9" i="44"/>
  <c r="R8" i="44"/>
  <c r="N8" i="44"/>
  <c r="R7" i="44"/>
  <c r="N7" i="44"/>
  <c r="R6" i="44"/>
  <c r="N6" i="44"/>
  <c r="F6" i="44"/>
  <c r="R5" i="44"/>
  <c r="R11" i="44"/>
  <c r="F4" i="22"/>
  <c r="P22" i="44" l="1"/>
  <c r="F7" i="44" s="1"/>
  <c r="P15" i="44"/>
  <c r="Q11" i="44"/>
  <c r="F4" i="44"/>
  <c r="P37" i="44"/>
  <c r="F9" i="44" s="1"/>
  <c r="L17" i="23"/>
  <c r="L18" i="23"/>
  <c r="L19" i="23"/>
  <c r="L20" i="23"/>
  <c r="L21" i="23"/>
  <c r="L22" i="23"/>
  <c r="L23" i="23"/>
  <c r="L24" i="23"/>
  <c r="L25" i="23"/>
  <c r="L26" i="23"/>
  <c r="L27" i="23"/>
  <c r="L28" i="23"/>
  <c r="L30" i="23"/>
  <c r="L31" i="23"/>
  <c r="L32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I6" i="23"/>
  <c r="I7" i="23"/>
  <c r="I8" i="23"/>
  <c r="I9" i="23"/>
  <c r="I10" i="23"/>
  <c r="I11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L29" i="23" s="1"/>
  <c r="I30" i="23"/>
  <c r="I31" i="23"/>
  <c r="I32" i="23"/>
  <c r="O20" i="43" l="1"/>
  <c r="N20" i="43"/>
  <c r="M20" i="43"/>
  <c r="L20" i="43"/>
  <c r="K20" i="43"/>
  <c r="J20" i="43"/>
  <c r="I20" i="43"/>
  <c r="H20" i="43"/>
  <c r="G20" i="43"/>
  <c r="F20" i="43"/>
  <c r="E20" i="43"/>
  <c r="D20" i="43"/>
  <c r="C20" i="43"/>
  <c r="N11" i="43"/>
  <c r="M11" i="43"/>
  <c r="L11" i="43"/>
  <c r="K11" i="43"/>
  <c r="J11" i="43"/>
  <c r="I11" i="43"/>
  <c r="H11" i="43"/>
  <c r="G11" i="43"/>
  <c r="F11" i="43"/>
  <c r="E11" i="43"/>
  <c r="D11" i="43"/>
  <c r="C11" i="43"/>
  <c r="G44" i="38" l="1"/>
  <c r="G45" i="38"/>
  <c r="G46" i="38"/>
  <c r="G47" i="38"/>
  <c r="G48" i="38"/>
  <c r="G49" i="38"/>
  <c r="G34" i="38"/>
  <c r="G35" i="38"/>
  <c r="G36" i="38"/>
  <c r="G37" i="38"/>
  <c r="G38" i="38"/>
  <c r="L30" i="38"/>
  <c r="K30" i="38"/>
  <c r="N29" i="38"/>
  <c r="N28" i="38"/>
  <c r="N27" i="38"/>
  <c r="G45" i="36"/>
  <c r="G46" i="36"/>
  <c r="G47" i="36"/>
  <c r="G48" i="36"/>
  <c r="G49" i="36"/>
  <c r="G50" i="36"/>
  <c r="G33" i="36"/>
  <c r="G34" i="36"/>
  <c r="G35" i="36"/>
  <c r="G36" i="36"/>
  <c r="G37" i="36"/>
  <c r="G38" i="36"/>
  <c r="L30" i="36"/>
  <c r="K30" i="36"/>
  <c r="N29" i="36"/>
  <c r="N28" i="36"/>
  <c r="N27" i="36"/>
  <c r="N32" i="36"/>
  <c r="N20" i="36"/>
  <c r="N30" i="38" l="1"/>
  <c r="P35" i="37" s="1"/>
  <c r="N30" i="36"/>
  <c r="P35" i="35" s="1"/>
  <c r="I45" i="22"/>
  <c r="I46" i="22"/>
  <c r="I47" i="22"/>
  <c r="I48" i="22"/>
  <c r="I44" i="22"/>
  <c r="I39" i="22"/>
  <c r="I31" i="22"/>
  <c r="I32" i="22"/>
  <c r="I30" i="22"/>
  <c r="I14" i="22"/>
  <c r="I24" i="22"/>
  <c r="I25" i="22"/>
  <c r="I26" i="22"/>
  <c r="I6" i="22"/>
  <c r="H6" i="22"/>
  <c r="G6" i="22"/>
  <c r="P14" i="39"/>
  <c r="P13" i="39"/>
  <c r="F6" i="39" s="1"/>
  <c r="P11" i="39"/>
  <c r="N11" i="39"/>
  <c r="N10" i="39"/>
  <c r="R9" i="39"/>
  <c r="N9" i="39"/>
  <c r="R8" i="39"/>
  <c r="R7" i="39"/>
  <c r="N7" i="39"/>
  <c r="R6" i="39"/>
  <c r="N6" i="39"/>
  <c r="R5" i="39"/>
  <c r="N5" i="39"/>
  <c r="H39" i="22"/>
  <c r="H31" i="22"/>
  <c r="H32" i="22"/>
  <c r="H30" i="22"/>
  <c r="H48" i="22"/>
  <c r="H47" i="22"/>
  <c r="H46" i="22"/>
  <c r="H44" i="22"/>
  <c r="G45" i="22"/>
  <c r="G46" i="22"/>
  <c r="G47" i="22"/>
  <c r="G48" i="22"/>
  <c r="G44" i="22"/>
  <c r="G39" i="22"/>
  <c r="H14" i="22"/>
  <c r="H24" i="22"/>
  <c r="H25" i="22"/>
  <c r="H26" i="22"/>
  <c r="G14" i="22"/>
  <c r="F14" i="22" s="1"/>
  <c r="G24" i="22"/>
  <c r="G25" i="22"/>
  <c r="G26" i="22"/>
  <c r="F26" i="22" s="1"/>
  <c r="G59" i="38"/>
  <c r="G58" i="38"/>
  <c r="G57" i="38"/>
  <c r="G55" i="38"/>
  <c r="V54" i="38"/>
  <c r="G54" i="38"/>
  <c r="G53" i="38"/>
  <c r="G51" i="38"/>
  <c r="N50" i="38"/>
  <c r="G50" i="38"/>
  <c r="V48" i="38"/>
  <c r="N46" i="38"/>
  <c r="G43" i="38"/>
  <c r="G42" i="38"/>
  <c r="G40" i="38"/>
  <c r="G39" i="38"/>
  <c r="N39" i="38"/>
  <c r="N38" i="38"/>
  <c r="G33" i="38"/>
  <c r="G32" i="38"/>
  <c r="G31" i="38"/>
  <c r="L34" i="38"/>
  <c r="K34" i="38"/>
  <c r="N33" i="38"/>
  <c r="V28" i="38"/>
  <c r="G26" i="38"/>
  <c r="V27" i="38"/>
  <c r="N25" i="38"/>
  <c r="G25" i="38"/>
  <c r="N24" i="38"/>
  <c r="G24" i="38"/>
  <c r="N23" i="38"/>
  <c r="G22" i="38"/>
  <c r="N21" i="38"/>
  <c r="G21" i="38"/>
  <c r="N20" i="38"/>
  <c r="G20" i="38"/>
  <c r="N19" i="38"/>
  <c r="G18" i="38"/>
  <c r="N17" i="38"/>
  <c r="G17" i="38"/>
  <c r="N16" i="38"/>
  <c r="G16" i="38"/>
  <c r="N15" i="38"/>
  <c r="G15" i="38"/>
  <c r="N14" i="38"/>
  <c r="G13" i="38"/>
  <c r="G12" i="38"/>
  <c r="G11" i="38"/>
  <c r="V6" i="38"/>
  <c r="N6" i="38"/>
  <c r="G6" i="38"/>
  <c r="V5" i="38"/>
  <c r="G5" i="38"/>
  <c r="P13" i="37"/>
  <c r="F6" i="37" s="1"/>
  <c r="H8" i="22" s="1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4" i="36"/>
  <c r="V48" i="36"/>
  <c r="G22" i="36"/>
  <c r="G21" i="36"/>
  <c r="N50" i="36"/>
  <c r="N46" i="36"/>
  <c r="N39" i="36"/>
  <c r="N38" i="36"/>
  <c r="F45" i="35"/>
  <c r="V28" i="36"/>
  <c r="V27" i="36"/>
  <c r="L34" i="36"/>
  <c r="K34" i="36"/>
  <c r="L26" i="36"/>
  <c r="K26" i="36"/>
  <c r="L22" i="36"/>
  <c r="K22" i="36"/>
  <c r="N33" i="36"/>
  <c r="N31" i="36"/>
  <c r="N25" i="36"/>
  <c r="N24" i="36"/>
  <c r="N23" i="36"/>
  <c r="N21" i="36"/>
  <c r="N19" i="36"/>
  <c r="L18" i="36"/>
  <c r="K18" i="36"/>
  <c r="L13" i="36"/>
  <c r="K13" i="36"/>
  <c r="N17" i="36"/>
  <c r="N16" i="36"/>
  <c r="N15" i="36"/>
  <c r="N14" i="36"/>
  <c r="N10" i="36"/>
  <c r="N11" i="36"/>
  <c r="N12" i="36"/>
  <c r="N6" i="36"/>
  <c r="G26" i="36"/>
  <c r="G25" i="36"/>
  <c r="G24" i="36"/>
  <c r="G20" i="36"/>
  <c r="G18" i="36"/>
  <c r="G17" i="36"/>
  <c r="G16" i="36"/>
  <c r="G15" i="36"/>
  <c r="G13" i="36"/>
  <c r="G12" i="36"/>
  <c r="G11" i="36"/>
  <c r="G6" i="36"/>
  <c r="G5" i="36"/>
  <c r="P11" i="35"/>
  <c r="G59" i="36"/>
  <c r="G58" i="36"/>
  <c r="G57" i="36"/>
  <c r="G55" i="36"/>
  <c r="G54" i="36"/>
  <c r="G53" i="36"/>
  <c r="G51" i="36"/>
  <c r="G44" i="36"/>
  <c r="G43" i="36"/>
  <c r="G42" i="36"/>
  <c r="G40" i="36"/>
  <c r="G39" i="36"/>
  <c r="G32" i="36"/>
  <c r="G31" i="36"/>
  <c r="N7" i="35"/>
  <c r="N8" i="35"/>
  <c r="N9" i="35"/>
  <c r="N10" i="35"/>
  <c r="N11" i="35"/>
  <c r="R6" i="35"/>
  <c r="R7" i="35"/>
  <c r="R8" i="35"/>
  <c r="R9" i="35"/>
  <c r="N6" i="35"/>
  <c r="P13" i="35"/>
  <c r="F6" i="35" s="1"/>
  <c r="G8" i="22" s="1"/>
  <c r="R5" i="35"/>
  <c r="P48" i="23"/>
  <c r="P49" i="23"/>
  <c r="P50" i="23"/>
  <c r="P51" i="23"/>
  <c r="P52" i="23"/>
  <c r="P53" i="23"/>
  <c r="P54" i="23"/>
  <c r="P32" i="23"/>
  <c r="P33" i="23"/>
  <c r="P34" i="23"/>
  <c r="P35" i="23"/>
  <c r="P36" i="23"/>
  <c r="P38" i="23"/>
  <c r="P39" i="23"/>
  <c r="P42" i="23"/>
  <c r="P43" i="23"/>
  <c r="P44" i="23"/>
  <c r="P45" i="23"/>
  <c r="P46" i="23"/>
  <c r="P47" i="23"/>
  <c r="P8" i="23"/>
  <c r="P10" i="23"/>
  <c r="P11" i="23"/>
  <c r="P13" i="23"/>
  <c r="P14" i="23"/>
  <c r="G63" i="23"/>
  <c r="I62" i="23"/>
  <c r="L62" i="23" s="1"/>
  <c r="I61" i="23"/>
  <c r="L61" i="23" s="1"/>
  <c r="I60" i="23"/>
  <c r="L60" i="23" s="1"/>
  <c r="L57" i="23"/>
  <c r="N57" i="23" s="1"/>
  <c r="N52" i="23"/>
  <c r="N23" i="23"/>
  <c r="P23" i="23" s="1"/>
  <c r="N25" i="23"/>
  <c r="L11" i="23"/>
  <c r="I59" i="23"/>
  <c r="L7" i="23"/>
  <c r="G58" i="23"/>
  <c r="N54" i="23"/>
  <c r="N51" i="23"/>
  <c r="N50" i="23"/>
  <c r="N47" i="23"/>
  <c r="N46" i="23"/>
  <c r="N29" i="23"/>
  <c r="P29" i="23" s="1"/>
  <c r="N22" i="23"/>
  <c r="P22" i="23" s="1"/>
  <c r="N18" i="23"/>
  <c r="P18" i="23" s="1"/>
  <c r="G15" i="23"/>
  <c r="N56" i="23"/>
  <c r="N44" i="23"/>
  <c r="I43" i="23"/>
  <c r="L43" i="23" s="1"/>
  <c r="N43" i="23" s="1"/>
  <c r="I42" i="23"/>
  <c r="L42" i="23" s="1"/>
  <c r="N42" i="23" s="1"/>
  <c r="I41" i="23"/>
  <c r="L41" i="23" s="1"/>
  <c r="I40" i="23"/>
  <c r="L40" i="23" s="1"/>
  <c r="N40" i="23" s="1"/>
  <c r="I39" i="23"/>
  <c r="I38" i="23"/>
  <c r="I37" i="23"/>
  <c r="L37" i="23" s="1"/>
  <c r="I36" i="23"/>
  <c r="I35" i="23"/>
  <c r="I34" i="23"/>
  <c r="I33" i="23"/>
  <c r="N32" i="23"/>
  <c r="N31" i="23"/>
  <c r="P31" i="23" s="1"/>
  <c r="N28" i="23"/>
  <c r="P28" i="23" s="1"/>
  <c r="N26" i="23"/>
  <c r="N24" i="23"/>
  <c r="P24" i="23" s="1"/>
  <c r="I16" i="23"/>
  <c r="I14" i="23"/>
  <c r="L14" i="23" s="1"/>
  <c r="I13" i="23"/>
  <c r="L13" i="23" s="1"/>
  <c r="I12" i="23"/>
  <c r="L12" i="23" s="1"/>
  <c r="L10" i="23"/>
  <c r="L9" i="23"/>
  <c r="I5" i="23"/>
  <c r="L5" i="23" s="1"/>
  <c r="AL33" i="29"/>
  <c r="AK33" i="29"/>
  <c r="AJ33" i="29"/>
  <c r="AI33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AM32" i="29"/>
  <c r="AM31" i="29"/>
  <c r="AM30" i="29"/>
  <c r="AM29" i="29"/>
  <c r="AM28" i="29"/>
  <c r="AM27" i="29"/>
  <c r="AM26" i="29"/>
  <c r="AM25" i="29"/>
  <c r="AM24" i="29"/>
  <c r="AM23" i="29"/>
  <c r="AM22" i="29"/>
  <c r="AM21" i="29"/>
  <c r="AM20" i="29"/>
  <c r="AM19" i="29"/>
  <c r="AM18" i="29"/>
  <c r="AM17" i="29"/>
  <c r="AM16" i="29"/>
  <c r="AM15" i="29"/>
  <c r="AM14" i="29"/>
  <c r="AM13" i="29"/>
  <c r="AM12" i="29"/>
  <c r="AM11" i="29"/>
  <c r="AM10" i="29"/>
  <c r="AM9" i="29"/>
  <c r="AM8" i="29"/>
  <c r="AL33" i="28"/>
  <c r="AK33" i="28"/>
  <c r="AJ33" i="28"/>
  <c r="AI33" i="28"/>
  <c r="AH33" i="28"/>
  <c r="AG33" i="28"/>
  <c r="AF33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M32" i="28"/>
  <c r="AM31" i="28"/>
  <c r="AM30" i="28"/>
  <c r="AM29" i="28"/>
  <c r="AM28" i="28"/>
  <c r="AM27" i="28"/>
  <c r="AM26" i="28"/>
  <c r="AM25" i="28"/>
  <c r="AM24" i="28"/>
  <c r="AM23" i="28"/>
  <c r="AM22" i="28"/>
  <c r="AM21" i="28"/>
  <c r="AM20" i="28"/>
  <c r="AM19" i="28"/>
  <c r="AM18" i="28"/>
  <c r="AM17" i="28"/>
  <c r="AM16" i="28"/>
  <c r="AM15" i="28"/>
  <c r="AM14" i="28"/>
  <c r="AM13" i="28"/>
  <c r="AM12" i="28"/>
  <c r="AM11" i="28"/>
  <c r="AM10" i="28"/>
  <c r="AM9" i="28"/>
  <c r="AM8" i="28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M41" i="27" s="1"/>
  <c r="AM45" i="27" s="1"/>
  <c r="AM52" i="27" s="1"/>
  <c r="AK33" i="27"/>
  <c r="AL41" i="27" s="1"/>
  <c r="AL45" i="27" s="1"/>
  <c r="AL52" i="27" s="1"/>
  <c r="AJ33" i="27"/>
  <c r="AK41" i="27" s="1"/>
  <c r="AK45" i="27" s="1"/>
  <c r="AK52" i="27" s="1"/>
  <c r="AI33" i="27"/>
  <c r="AJ41" i="27" s="1"/>
  <c r="AJ45" i="27" s="1"/>
  <c r="AJ52" i="27" s="1"/>
  <c r="AH33" i="27"/>
  <c r="AI41" i="27" s="1"/>
  <c r="AI45" i="27" s="1"/>
  <c r="AI52" i="27" s="1"/>
  <c r="AG33" i="27"/>
  <c r="AH41" i="27" s="1"/>
  <c r="AH45" i="27" s="1"/>
  <c r="AH52" i="27" s="1"/>
  <c r="AF33" i="27"/>
  <c r="AG41" i="27" s="1"/>
  <c r="AG45" i="27" s="1"/>
  <c r="AG52" i="27" s="1"/>
  <c r="AE33" i="27"/>
  <c r="AF41" i="27" s="1"/>
  <c r="AF45" i="27" s="1"/>
  <c r="AF52" i="27" s="1"/>
  <c r="AD33" i="27"/>
  <c r="AE41" i="27" s="1"/>
  <c r="AE45" i="27" s="1"/>
  <c r="AE52" i="27" s="1"/>
  <c r="AC33" i="27"/>
  <c r="AD41" i="27" s="1"/>
  <c r="AD45" i="27" s="1"/>
  <c r="AD52" i="27" s="1"/>
  <c r="AB33" i="27"/>
  <c r="AC41" i="27" s="1"/>
  <c r="AC45" i="27" s="1"/>
  <c r="AC52" i="27" s="1"/>
  <c r="AA33" i="27"/>
  <c r="AB41" i="27" s="1"/>
  <c r="AB45" i="27" s="1"/>
  <c r="AB52" i="27" s="1"/>
  <c r="Z33" i="27"/>
  <c r="AA41" i="27" s="1"/>
  <c r="AA45" i="27" s="1"/>
  <c r="AA52" i="27" s="1"/>
  <c r="Y33" i="27"/>
  <c r="Z41" i="27" s="1"/>
  <c r="Z45" i="27" s="1"/>
  <c r="Z52" i="27" s="1"/>
  <c r="X33" i="27"/>
  <c r="Y41" i="27" s="1"/>
  <c r="Y45" i="27" s="1"/>
  <c r="Y52" i="27" s="1"/>
  <c r="W33" i="27"/>
  <c r="X41" i="27" s="1"/>
  <c r="X45" i="27" s="1"/>
  <c r="X52" i="27" s="1"/>
  <c r="V33" i="27"/>
  <c r="W41" i="27" s="1"/>
  <c r="W45" i="27" s="1"/>
  <c r="W52" i="27" s="1"/>
  <c r="U33" i="27"/>
  <c r="V41" i="27" s="1"/>
  <c r="V45" i="27" s="1"/>
  <c r="V52" i="27" s="1"/>
  <c r="T33" i="27"/>
  <c r="U41" i="27" s="1"/>
  <c r="U45" i="27" s="1"/>
  <c r="U52" i="27" s="1"/>
  <c r="S33" i="27"/>
  <c r="T41" i="27" s="1"/>
  <c r="T45" i="27" s="1"/>
  <c r="T52" i="27" s="1"/>
  <c r="R33" i="27"/>
  <c r="S41" i="27" s="1"/>
  <c r="S45" i="27" s="1"/>
  <c r="S52" i="27" s="1"/>
  <c r="Q33" i="27"/>
  <c r="R41" i="27" s="1"/>
  <c r="R45" i="27" s="1"/>
  <c r="R52" i="27" s="1"/>
  <c r="P33" i="27"/>
  <c r="Q41" i="27" s="1"/>
  <c r="Q45" i="27" s="1"/>
  <c r="Q52" i="27" s="1"/>
  <c r="O33" i="27"/>
  <c r="P41" i="27" s="1"/>
  <c r="P45" i="27" s="1"/>
  <c r="P52" i="27" s="1"/>
  <c r="N33" i="27"/>
  <c r="O41" i="27" s="1"/>
  <c r="O45" i="27" s="1"/>
  <c r="O52" i="27" s="1"/>
  <c r="M33" i="27"/>
  <c r="N41" i="27" s="1"/>
  <c r="N45" i="27" s="1"/>
  <c r="N52" i="27" s="1"/>
  <c r="L33" i="27"/>
  <c r="M41" i="27" s="1"/>
  <c r="M45" i="27" s="1"/>
  <c r="M52" i="27" s="1"/>
  <c r="K33" i="27"/>
  <c r="L41" i="27" s="1"/>
  <c r="L45" i="27" s="1"/>
  <c r="L52" i="27" s="1"/>
  <c r="J33" i="27"/>
  <c r="K41" i="27" s="1"/>
  <c r="K45" i="27" s="1"/>
  <c r="K52" i="27" s="1"/>
  <c r="I33" i="27"/>
  <c r="J41" i="27" s="1"/>
  <c r="J45" i="27" s="1"/>
  <c r="H33" i="27"/>
  <c r="I41" i="27" s="1"/>
  <c r="I45" i="27" s="1"/>
  <c r="I52" i="27" s="1"/>
  <c r="G33" i="27"/>
  <c r="H41" i="27" s="1"/>
  <c r="H45" i="27" s="1"/>
  <c r="H52" i="27" s="1"/>
  <c r="F33" i="27"/>
  <c r="G41" i="27" s="1"/>
  <c r="G45" i="27" s="1"/>
  <c r="G52" i="27" s="1"/>
  <c r="E33" i="27"/>
  <c r="F41" i="27" s="1"/>
  <c r="F45" i="27" s="1"/>
  <c r="F52" i="27" s="1"/>
  <c r="D33" i="27"/>
  <c r="E41" i="27" s="1"/>
  <c r="E45" i="27" s="1"/>
  <c r="E52" i="27" s="1"/>
  <c r="C33" i="27"/>
  <c r="D41" i="27" s="1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F27" i="35" l="1"/>
  <c r="G30" i="22" s="1"/>
  <c r="F30" i="22" s="1"/>
  <c r="F28" i="35"/>
  <c r="G31" i="22" s="1"/>
  <c r="F31" i="22" s="1"/>
  <c r="E46" i="27"/>
  <c r="D45" i="27"/>
  <c r="D52" i="27" s="1"/>
  <c r="F25" i="22"/>
  <c r="F24" i="22"/>
  <c r="F6" i="22"/>
  <c r="F39" i="22"/>
  <c r="AN45" i="27"/>
  <c r="J52" i="27"/>
  <c r="N34" i="23"/>
  <c r="L34" i="23"/>
  <c r="N36" i="23"/>
  <c r="L36" i="23"/>
  <c r="N38" i="23"/>
  <c r="L38" i="23"/>
  <c r="L16" i="23"/>
  <c r="N16" i="23" s="1"/>
  <c r="N33" i="23"/>
  <c r="L33" i="23"/>
  <c r="N35" i="23"/>
  <c r="L35" i="23"/>
  <c r="N39" i="23"/>
  <c r="L39" i="23"/>
  <c r="G15" i="22"/>
  <c r="I15" i="23"/>
  <c r="L8" i="23"/>
  <c r="L6" i="23"/>
  <c r="N6" i="23" s="1"/>
  <c r="P6" i="23" s="1"/>
  <c r="N49" i="23"/>
  <c r="N30" i="23"/>
  <c r="P30" i="23" s="1"/>
  <c r="N20" i="23"/>
  <c r="P20" i="23" s="1"/>
  <c r="N19" i="23"/>
  <c r="P19" i="23" s="1"/>
  <c r="I12" i="22"/>
  <c r="F12" i="22" s="1"/>
  <c r="I13" i="22"/>
  <c r="F13" i="22" s="1"/>
  <c r="R11" i="37"/>
  <c r="Q11" i="37" s="1"/>
  <c r="N18" i="38"/>
  <c r="P31" i="37" s="1"/>
  <c r="G19" i="38"/>
  <c r="P19" i="37" s="1"/>
  <c r="G10" i="38"/>
  <c r="P17" i="37" s="1"/>
  <c r="N22" i="38"/>
  <c r="P33" i="37" s="1"/>
  <c r="N26" i="38"/>
  <c r="P34" i="37" s="1"/>
  <c r="N34" i="38"/>
  <c r="P36" i="37" s="1"/>
  <c r="N59" i="38"/>
  <c r="V59" i="38"/>
  <c r="G27" i="38"/>
  <c r="P21" i="37" s="1"/>
  <c r="V53" i="38"/>
  <c r="N53" i="38"/>
  <c r="F10" i="37"/>
  <c r="H12" i="22" s="1"/>
  <c r="G14" i="38"/>
  <c r="P18" i="37" s="1"/>
  <c r="N59" i="36"/>
  <c r="N21" i="23"/>
  <c r="P21" i="23" s="1"/>
  <c r="N37" i="23"/>
  <c r="P37" i="23" s="1"/>
  <c r="N27" i="23"/>
  <c r="P27" i="23" s="1"/>
  <c r="N41" i="23"/>
  <c r="P41" i="23" s="1"/>
  <c r="F45" i="37"/>
  <c r="H45" i="22"/>
  <c r="I63" i="23"/>
  <c r="L59" i="23"/>
  <c r="P25" i="23"/>
  <c r="G34" i="27"/>
  <c r="AM34" i="29"/>
  <c r="N45" i="23"/>
  <c r="N53" i="23"/>
  <c r="P57" i="23"/>
  <c r="R11" i="39"/>
  <c r="Q11" i="39" s="1"/>
  <c r="P15" i="39"/>
  <c r="P26" i="23"/>
  <c r="G34" i="28"/>
  <c r="N48" i="23"/>
  <c r="P40" i="23"/>
  <c r="P56" i="23"/>
  <c r="G41" i="38"/>
  <c r="P24" i="37" s="1"/>
  <c r="N45" i="38"/>
  <c r="G52" i="38"/>
  <c r="P25" i="37" s="1"/>
  <c r="G64" i="23"/>
  <c r="N13" i="38"/>
  <c r="P30" i="37" s="1"/>
  <c r="G23" i="38"/>
  <c r="P20" i="37" s="1"/>
  <c r="V37" i="38"/>
  <c r="F11" i="37" s="1"/>
  <c r="H13" i="22" s="1"/>
  <c r="N49" i="38"/>
  <c r="G56" i="38"/>
  <c r="P26" i="37" s="1"/>
  <c r="G60" i="38"/>
  <c r="P27" i="37" s="1"/>
  <c r="J34" i="27"/>
  <c r="D34" i="28"/>
  <c r="M34" i="28"/>
  <c r="P34" i="28"/>
  <c r="S34" i="28"/>
  <c r="Y34" i="28"/>
  <c r="AB34" i="28"/>
  <c r="AK34" i="28"/>
  <c r="AE34" i="28"/>
  <c r="AE34" i="29"/>
  <c r="G34" i="29"/>
  <c r="S34" i="29"/>
  <c r="J34" i="29"/>
  <c r="V34" i="29"/>
  <c r="D34" i="29"/>
  <c r="M34" i="29"/>
  <c r="P34" i="29"/>
  <c r="Y34" i="29"/>
  <c r="AB34" i="29"/>
  <c r="AK34" i="29"/>
  <c r="AH34" i="29"/>
  <c r="AM33" i="29"/>
  <c r="J34" i="28"/>
  <c r="V34" i="28"/>
  <c r="AH34" i="28"/>
  <c r="AM33" i="28"/>
  <c r="AM34" i="28"/>
  <c r="V47" i="38"/>
  <c r="F45" i="39"/>
  <c r="P15" i="37"/>
  <c r="G49" i="22"/>
  <c r="V53" i="36"/>
  <c r="G23" i="36"/>
  <c r="V59" i="36"/>
  <c r="V47" i="36"/>
  <c r="N45" i="36"/>
  <c r="N53" i="36"/>
  <c r="N49" i="36"/>
  <c r="N60" i="36" s="1"/>
  <c r="F37" i="44" s="1"/>
  <c r="J40" i="22" s="1"/>
  <c r="R11" i="35"/>
  <c r="N18" i="36"/>
  <c r="P31" i="35" s="1"/>
  <c r="V37" i="36"/>
  <c r="F11" i="35" s="1"/>
  <c r="G13" i="22" s="1"/>
  <c r="N34" i="36"/>
  <c r="P36" i="35" s="1"/>
  <c r="N22" i="36"/>
  <c r="P33" i="35" s="1"/>
  <c r="N26" i="36"/>
  <c r="P34" i="35" s="1"/>
  <c r="N13" i="36"/>
  <c r="P30" i="35" s="1"/>
  <c r="G10" i="36"/>
  <c r="G14" i="36"/>
  <c r="G19" i="36"/>
  <c r="G27" i="36"/>
  <c r="G56" i="36"/>
  <c r="P26" i="35" s="1"/>
  <c r="V23" i="36"/>
  <c r="F10" i="35" s="1"/>
  <c r="G12" i="22" s="1"/>
  <c r="G60" i="36"/>
  <c r="P27" i="35" s="1"/>
  <c r="P15" i="35"/>
  <c r="G52" i="36"/>
  <c r="P25" i="35" s="1"/>
  <c r="P24" i="35"/>
  <c r="I15" i="22"/>
  <c r="N62" i="23"/>
  <c r="P62" i="23" s="1"/>
  <c r="N61" i="23"/>
  <c r="P61" i="23" s="1"/>
  <c r="N60" i="23"/>
  <c r="P60" i="23" s="1"/>
  <c r="I58" i="23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F4" i="35" l="1"/>
  <c r="G5" i="22" s="1"/>
  <c r="F5" i="22" s="1"/>
  <c r="F29" i="35"/>
  <c r="G32" i="22" s="1"/>
  <c r="F32" i="22" s="1"/>
  <c r="H49" i="22"/>
  <c r="F45" i="22"/>
  <c r="F4" i="37"/>
  <c r="H5" i="22" s="1"/>
  <c r="AF46" i="27"/>
  <c r="N46" i="27"/>
  <c r="AI46" i="27"/>
  <c r="W46" i="27"/>
  <c r="K46" i="27"/>
  <c r="AN52" i="27"/>
  <c r="Z46" i="27"/>
  <c r="AL46" i="27"/>
  <c r="T46" i="27"/>
  <c r="H46" i="27"/>
  <c r="AC46" i="27"/>
  <c r="Q46" i="27"/>
  <c r="AN41" i="27"/>
  <c r="AN42" i="27"/>
  <c r="I64" i="23"/>
  <c r="H15" i="22"/>
  <c r="N17" i="23"/>
  <c r="P17" i="23" s="1"/>
  <c r="P22" i="39"/>
  <c r="F7" i="39" s="1"/>
  <c r="I9" i="22" s="1"/>
  <c r="F9" i="22" s="1"/>
  <c r="P28" i="39"/>
  <c r="F8" i="39" s="1"/>
  <c r="I10" i="22" s="1"/>
  <c r="F10" i="22" s="1"/>
  <c r="P37" i="39"/>
  <c r="F9" i="39" s="1"/>
  <c r="I11" i="22" s="1"/>
  <c r="F11" i="22" s="1"/>
  <c r="F4" i="39"/>
  <c r="I5" i="22" s="1"/>
  <c r="I7" i="22" s="1"/>
  <c r="P32" i="37"/>
  <c r="P37" i="37" s="1"/>
  <c r="F9" i="37" s="1"/>
  <c r="H11" i="22" s="1"/>
  <c r="P22" i="37"/>
  <c r="F7" i="37" s="1"/>
  <c r="H9" i="22" s="1"/>
  <c r="V60" i="38"/>
  <c r="N60" i="38"/>
  <c r="P28" i="37"/>
  <c r="F8" i="37" s="1"/>
  <c r="H10" i="22" s="1"/>
  <c r="N59" i="23"/>
  <c r="L63" i="23"/>
  <c r="N55" i="23"/>
  <c r="P55" i="23" s="1"/>
  <c r="V60" i="36"/>
  <c r="P32" i="35"/>
  <c r="P37" i="35" s="1"/>
  <c r="F9" i="35" s="1"/>
  <c r="G11" i="22" s="1"/>
  <c r="P22" i="35"/>
  <c r="F7" i="35" s="1"/>
  <c r="G9" i="22" s="1"/>
  <c r="P28" i="35"/>
  <c r="F8" i="35" s="1"/>
  <c r="G10" i="22" s="1"/>
  <c r="Q11" i="35"/>
  <c r="I17" i="22"/>
  <c r="I19" i="22"/>
  <c r="H19" i="22"/>
  <c r="H17" i="22"/>
  <c r="G17" i="22"/>
  <c r="G19" i="22"/>
  <c r="P16" i="23"/>
  <c r="N5" i="23"/>
  <c r="P5" i="23" s="1"/>
  <c r="N14" i="23"/>
  <c r="N13" i="23"/>
  <c r="N12" i="23"/>
  <c r="P12" i="23" s="1"/>
  <c r="N11" i="23"/>
  <c r="N10" i="23"/>
  <c r="N9" i="23"/>
  <c r="P9" i="23" s="1"/>
  <c r="F48" i="22"/>
  <c r="F47" i="22"/>
  <c r="F46" i="22"/>
  <c r="H7" i="22"/>
  <c r="N8" i="23"/>
  <c r="N7" i="23"/>
  <c r="P7" i="23" s="1"/>
  <c r="L58" i="23"/>
  <c r="L15" i="23"/>
  <c r="F35" i="35" l="1"/>
  <c r="G38" i="22" s="1"/>
  <c r="F35" i="44"/>
  <c r="F35" i="37"/>
  <c r="H38" i="22" s="1"/>
  <c r="F35" i="39"/>
  <c r="I38" i="22" s="1"/>
  <c r="F37" i="37"/>
  <c r="H40" i="22" s="1"/>
  <c r="F37" i="39"/>
  <c r="I40" i="22" s="1"/>
  <c r="F14" i="39"/>
  <c r="I16" i="22" s="1"/>
  <c r="F14" i="44"/>
  <c r="F14" i="37"/>
  <c r="H16" i="22" s="1"/>
  <c r="F14" i="35"/>
  <c r="AN46" i="27"/>
  <c r="F39" i="39"/>
  <c r="G16" i="22"/>
  <c r="L64" i="23"/>
  <c r="F37" i="35"/>
  <c r="G40" i="22" s="1"/>
  <c r="P59" i="23"/>
  <c r="P63" i="23" s="1"/>
  <c r="F40" i="22" l="1"/>
  <c r="J38" i="22"/>
  <c r="J42" i="22" s="1"/>
  <c r="F39" i="44"/>
  <c r="F39" i="37"/>
  <c r="F38" i="22"/>
  <c r="J16" i="22"/>
  <c r="F16" i="22" s="1"/>
  <c r="F39" i="35"/>
  <c r="P15" i="23"/>
  <c r="P58" i="23"/>
  <c r="G7" i="22"/>
  <c r="F16" i="39" l="1"/>
  <c r="F16" i="35"/>
  <c r="F16" i="37"/>
  <c r="F16" i="44"/>
  <c r="F7" i="22"/>
  <c r="G18" i="22"/>
  <c r="F25" i="35"/>
  <c r="P64" i="23"/>
  <c r="I18" i="22" l="1"/>
  <c r="F25" i="39"/>
  <c r="H18" i="22"/>
  <c r="F25" i="37"/>
  <c r="J18" i="22"/>
  <c r="F25" i="44"/>
  <c r="J27" i="22" s="1"/>
  <c r="F26" i="44"/>
  <c r="F26" i="35"/>
  <c r="G27" i="22"/>
  <c r="F26" i="37" l="1"/>
  <c r="H27" i="22"/>
  <c r="H28" i="22" s="1"/>
  <c r="H29" i="22" s="1"/>
  <c r="F18" i="22"/>
  <c r="J28" i="22"/>
  <c r="J29" i="22" s="1"/>
  <c r="J43" i="22" s="1"/>
  <c r="J50" i="22" s="1"/>
  <c r="F26" i="39"/>
  <c r="I27" i="22"/>
  <c r="I28" i="22" s="1"/>
  <c r="I29" i="22" s="1"/>
  <c r="G28" i="22"/>
  <c r="G29" i="22" s="1"/>
  <c r="F44" i="22"/>
  <c r="F49" i="22" s="1"/>
  <c r="I49" i="22"/>
  <c r="I41" i="22"/>
  <c r="G41" i="22"/>
  <c r="H41" i="22"/>
  <c r="H42" i="22" s="1"/>
  <c r="F42" i="22"/>
  <c r="H43" i="22" l="1"/>
  <c r="H50" i="22" s="1"/>
  <c r="F27" i="22"/>
  <c r="F28" i="22" s="1"/>
  <c r="F29" i="22" s="1"/>
  <c r="F43" i="22" s="1"/>
  <c r="F50" i="22" s="1"/>
  <c r="I42" i="22"/>
  <c r="I43" i="22" s="1"/>
  <c r="I50" i="22" s="1"/>
  <c r="G42" i="22"/>
  <c r="G43" i="22" s="1"/>
  <c r="G50" i="22" s="1"/>
</calcChain>
</file>

<file path=xl/sharedStrings.xml><?xml version="1.0" encoding="utf-8"?>
<sst xmlns="http://schemas.openxmlformats.org/spreadsheetml/2006/main" count="1626" uniqueCount="535">
  <si>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</si>
  <si>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</si>
  <si>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</si>
  <si>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</si>
  <si>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</si>
  <si>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</si>
  <si>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</si>
  <si>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</si>
  <si>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</si>
  <si>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</si>
  <si>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</si>
  <si>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</si>
  <si>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</si>
  <si>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</si>
  <si>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</si>
  <si>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</si>
  <si>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</si>
  <si>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</si>
  <si>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</si>
  <si>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</si>
  <si>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</si>
  <si>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</si>
  <si>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</si>
  <si>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</si>
  <si>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</si>
  <si>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</si>
  <si>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</si>
  <si>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</si>
  <si>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</si>
  <si>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</si>
  <si>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</si>
  <si>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</si>
  <si>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</si>
  <si>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</si>
  <si>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</si>
  <si>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</si>
  <si>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</si>
  <si>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</si>
  <si>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</si>
  <si>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</si>
  <si>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</si>
  <si>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</si>
  <si>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</si>
  <si>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</si>
  <si>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</si>
  <si>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</si>
  <si>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</si>
  <si>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トラクター</t>
  </si>
  <si>
    <t>パイプハウス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</si>
  <si>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</si>
  <si>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</si>
  <si>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</si>
  <si>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</si>
  <si>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</si>
  <si>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</si>
  <si>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</si>
  <si>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</si>
  <si>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</si>
  <si>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</si>
  <si>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</si>
  <si>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</si>
  <si>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</si>
  <si>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</si>
  <si>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</si>
  <si>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</si>
  <si>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</si>
  <si>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</si>
  <si>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</si>
  <si>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</si>
  <si>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</si>
  <si>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</si>
  <si>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</si>
  <si>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</si>
  <si>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</si>
  <si>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</si>
  <si>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</si>
  <si>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</si>
  <si>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</si>
  <si>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</si>
  <si>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</si>
  <si>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</si>
  <si>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</si>
  <si>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</si>
  <si>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</si>
  <si>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</si>
  <si>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</si>
  <si>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</si>
  <si>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</si>
  <si>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</si>
  <si>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</si>
  <si>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</si>
  <si>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</si>
  <si>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</si>
  <si>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</si>
  <si>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</si>
  <si>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○：播種　△：仮植　×：定植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</si>
  <si>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</si>
  <si>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</si>
  <si>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</si>
  <si>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</si>
  <si>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</si>
  <si>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</si>
  <si>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</si>
  <si>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</si>
  <si>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</si>
  <si>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</si>
  <si>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</si>
  <si>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</si>
  <si>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</si>
  <si>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</si>
  <si>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</si>
  <si>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</si>
  <si>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</si>
  <si>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</si>
  <si>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</si>
  <si>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</si>
  <si>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</si>
  <si>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</si>
  <si>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</si>
  <si>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</si>
  <si>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</si>
  <si>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</si>
  <si>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</si>
  <si>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</si>
  <si>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</si>
  <si>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</si>
  <si>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</si>
  <si>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</si>
  <si>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</si>
  <si>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</si>
  <si>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</si>
  <si>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</si>
  <si>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</si>
  <si>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</si>
  <si>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</si>
  <si>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</si>
  <si>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</si>
  <si>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</si>
  <si>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</si>
  <si>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</si>
  <si>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</si>
  <si>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</si>
  <si>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</si>
  <si>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</si>
  <si>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</si>
  <si>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</si>
  <si>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</si>
  <si>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</si>
  <si>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</si>
  <si>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</si>
  <si>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</si>
  <si>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</si>
  <si>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</si>
  <si>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</si>
  <si>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燃料費の</t>
    <phoneticPr fontId="4"/>
  </si>
  <si>
    <t>（ア）種苗名</t>
    <rPh sb="3" eb="5">
      <t>シュビョウ</t>
    </rPh>
    <rPh sb="5" eb="6">
      <t>メイ</t>
    </rPh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</si>
  <si>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</si>
  <si>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</si>
  <si>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</si>
  <si>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</si>
  <si>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</si>
  <si>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</si>
  <si>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</si>
  <si>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</si>
  <si>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</si>
  <si>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</si>
  <si>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</si>
  <si>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</si>
  <si>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</si>
  <si>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</si>
  <si>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</si>
  <si>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</si>
  <si>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</si>
  <si>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</si>
  <si>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</si>
  <si>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</si>
  <si>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</si>
  <si>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</si>
  <si>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</si>
  <si>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</si>
  <si>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</si>
  <si>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</si>
  <si>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</si>
  <si>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</si>
  <si>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</si>
  <si>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</si>
  <si>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</si>
  <si>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</si>
  <si>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</si>
  <si>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※４　経営収支に記載</t>
    <rPh sb="3" eb="5">
      <t>ケイエイ</t>
    </rPh>
    <rPh sb="5" eb="7">
      <t>シュウシ</t>
    </rPh>
    <rPh sb="8" eb="10">
      <t>キサイ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</si>
  <si>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</si>
  <si>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</si>
  <si>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</si>
  <si>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</si>
  <si>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</si>
  <si>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</si>
  <si>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</si>
  <si>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</si>
  <si>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</si>
  <si>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</si>
  <si>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</si>
  <si>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</si>
  <si>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</si>
  <si>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</si>
  <si>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</si>
  <si>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</si>
  <si>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</si>
  <si>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</si>
  <si>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</si>
  <si>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</si>
  <si>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</si>
  <si>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</si>
  <si>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</si>
  <si>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</si>
  <si>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</si>
  <si>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</si>
  <si>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</si>
  <si>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</si>
  <si>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</si>
  <si>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</si>
  <si>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</si>
  <si>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</si>
  <si>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</si>
  <si>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</si>
  <si>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</si>
  <si>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</si>
  <si>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</si>
  <si>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保険料</t>
    <rPh sb="0" eb="3">
      <t>ホケンリョウ</t>
    </rPh>
    <phoneticPr fontId="4"/>
  </si>
  <si>
    <t>C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</si>
  <si>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</si>
  <si>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</si>
  <si>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</si>
  <si>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</si>
  <si>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</si>
  <si>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</si>
  <si>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</si>
  <si>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</si>
  <si>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</si>
  <si>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</si>
  <si>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</si>
  <si>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</si>
  <si>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８－１　経費の算出基礎（水稲，1ha当たり）</t>
    <rPh sb="4" eb="6">
      <t>ケイヒ</t>
    </rPh>
    <rPh sb="7" eb="9">
      <t>サンシュツ</t>
    </rPh>
    <rPh sb="9" eb="11">
      <t>キソ</t>
    </rPh>
    <rPh sb="12" eb="14">
      <t>スイトウ</t>
    </rPh>
    <rPh sb="18" eb="19">
      <t>ア</t>
    </rPh>
    <phoneticPr fontId="4"/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</si>
  <si>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4"/>
  </si>
  <si>
    <t>数量</t>
    <phoneticPr fontId="4"/>
  </si>
  <si>
    <t>販売量</t>
    <phoneticPr fontId="4"/>
  </si>
  <si>
    <t>販売量</t>
    <phoneticPr fontId="4"/>
  </si>
  <si>
    <t>月</t>
    <rPh sb="0" eb="1">
      <t>ツキ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</si>
  <si>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</si>
  <si>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</si>
  <si>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</si>
  <si>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</si>
  <si>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</si>
  <si>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</si>
  <si>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</si>
  <si>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月別平均価格の推移</t>
  </si>
  <si>
    <t>（全産地）</t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</si>
  <si>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</si>
  <si>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平均</t>
  </si>
  <si>
    <t>平　　均</t>
  </si>
  <si>
    <t>（広島県産）</t>
    <rPh sb="1" eb="5">
      <t>ヒロシマケンサン</t>
    </rPh>
    <phoneticPr fontId="4"/>
  </si>
  <si>
    <t>ℓ・kw／時</t>
    <rPh sb="5" eb="6">
      <t>ジ</t>
    </rPh>
    <phoneticPr fontId="4"/>
  </si>
  <si>
    <t>周年</t>
    <rPh sb="0" eb="2">
      <t>シュウネン</t>
    </rPh>
    <phoneticPr fontId="3"/>
  </si>
  <si>
    <t>大型機械化体系
パイプハウス，トラクター，半自動移植機，真空播種機，乗用管理機，野菜運搬機等</t>
    <rPh sb="28" eb="30">
      <t>シンクウ</t>
    </rPh>
    <rPh sb="30" eb="32">
      <t>ハシュ</t>
    </rPh>
    <rPh sb="32" eb="33">
      <t>キ</t>
    </rPh>
    <rPh sb="45" eb="46">
      <t>トウ</t>
    </rPh>
    <phoneticPr fontId="5"/>
  </si>
  <si>
    <t>個別選果，共同販売</t>
    <rPh sb="0" eb="2">
      <t>コベツ</t>
    </rPh>
    <phoneticPr fontId="3"/>
  </si>
  <si>
    <t>露地栽培，セル苗育苗</t>
    <phoneticPr fontId="3"/>
  </si>
  <si>
    <t>キャベツ</t>
    <phoneticPr fontId="3"/>
  </si>
  <si>
    <t>全域</t>
    <rPh sb="0" eb="1">
      <t>ゼンイキ</t>
    </rPh>
    <phoneticPr fontId="3"/>
  </si>
  <si>
    <t>キャベツ</t>
    <phoneticPr fontId="3"/>
  </si>
  <si>
    <t>農業参入企業</t>
    <rPh sb="0" eb="2">
      <t>ノウギョウ</t>
    </rPh>
    <rPh sb="2" eb="4">
      <t>サンニュウ</t>
    </rPh>
    <rPh sb="4" eb="6">
      <t>キギョウ</t>
    </rPh>
    <phoneticPr fontId="3"/>
  </si>
  <si>
    <t>キャベツ（春まき）</t>
    <rPh sb="5" eb="6">
      <t>ハル</t>
    </rPh>
    <phoneticPr fontId="3"/>
  </si>
  <si>
    <t>キャベツ（初夏まき）</t>
    <rPh sb="5" eb="7">
      <t>ショカ</t>
    </rPh>
    <phoneticPr fontId="3"/>
  </si>
  <si>
    <t>キャベツ（夏まき）</t>
    <rPh sb="5" eb="6">
      <t>ナツ</t>
    </rPh>
    <phoneticPr fontId="3"/>
  </si>
  <si>
    <t>キャベツ（秋まき）</t>
    <rPh sb="5" eb="6">
      <t>アキ</t>
    </rPh>
    <phoneticPr fontId="3"/>
  </si>
  <si>
    <t>○</t>
    <phoneticPr fontId="3"/>
  </si>
  <si>
    <t>播種</t>
    <rPh sb="0" eb="2">
      <t>ハシュ</t>
    </rPh>
    <phoneticPr fontId="2"/>
  </si>
  <si>
    <t>育苗管理</t>
    <rPh sb="0" eb="2">
      <t>イクビョウ</t>
    </rPh>
    <rPh sb="2" eb="4">
      <t>カンリ</t>
    </rPh>
    <phoneticPr fontId="2"/>
  </si>
  <si>
    <t>施肥，畝立</t>
    <rPh sb="0" eb="2">
      <t>セヒ</t>
    </rPh>
    <rPh sb="3" eb="4">
      <t>ウネ</t>
    </rPh>
    <rPh sb="4" eb="5">
      <t>タ</t>
    </rPh>
    <phoneticPr fontId="2"/>
  </si>
  <si>
    <t>除草剤散布</t>
    <rPh sb="0" eb="3">
      <t>ジョソウザイ</t>
    </rPh>
    <rPh sb="3" eb="5">
      <t>サンプ</t>
    </rPh>
    <phoneticPr fontId="2"/>
  </si>
  <si>
    <t>定植</t>
    <rPh sb="0" eb="2">
      <t>テイショク</t>
    </rPh>
    <phoneticPr fontId="2"/>
  </si>
  <si>
    <t>防除</t>
    <rPh sb="0" eb="2">
      <t>ボウジョ</t>
    </rPh>
    <phoneticPr fontId="2"/>
  </si>
  <si>
    <t>収穫</t>
    <rPh sb="0" eb="2">
      <t>シュウカク</t>
    </rPh>
    <phoneticPr fontId="2"/>
  </si>
  <si>
    <t>後片付け</t>
    <rPh sb="0" eb="3">
      <t>アトカタヅ</t>
    </rPh>
    <phoneticPr fontId="4"/>
  </si>
  <si>
    <t>播種機</t>
    <rPh sb="0" eb="2">
      <t>ハシュ</t>
    </rPh>
    <rPh sb="2" eb="3">
      <t>キ</t>
    </rPh>
    <phoneticPr fontId="4"/>
  </si>
  <si>
    <t>溝掘り機，マニュアスプレッダ，マニュアクレーン，サブソイラー，トラクター，ブロードキャスター，ロータリカルチ，施肥機</t>
    <rPh sb="0" eb="1">
      <t>ミゾ</t>
    </rPh>
    <rPh sb="1" eb="2">
      <t>ホ</t>
    </rPh>
    <rPh sb="3" eb="4">
      <t>キ</t>
    </rPh>
    <rPh sb="55" eb="57">
      <t>セヒ</t>
    </rPh>
    <rPh sb="57" eb="58">
      <t>キ</t>
    </rPh>
    <phoneticPr fontId="6"/>
  </si>
  <si>
    <t>ブームスプレーヤー</t>
  </si>
  <si>
    <t>半自動移植機，スプリンクラー</t>
    <rPh sb="0" eb="1">
      <t>ハン</t>
    </rPh>
    <rPh sb="1" eb="3">
      <t>ジドウ</t>
    </rPh>
    <rPh sb="3" eb="5">
      <t>イショク</t>
    </rPh>
    <rPh sb="5" eb="6">
      <t>キ</t>
    </rPh>
    <phoneticPr fontId="6"/>
  </si>
  <si>
    <t>倉庫兼作業舎，野菜運搬車，２ｔトラック，予冷庫</t>
    <rPh sb="0" eb="2">
      <t>ソウコ</t>
    </rPh>
    <rPh sb="2" eb="3">
      <t>ケン</t>
    </rPh>
    <rPh sb="3" eb="5">
      <t>サギョウ</t>
    </rPh>
    <rPh sb="5" eb="6">
      <t>シャ</t>
    </rPh>
    <rPh sb="7" eb="9">
      <t>ヤサイ</t>
    </rPh>
    <rPh sb="9" eb="12">
      <t>ウンパンシャ</t>
    </rPh>
    <rPh sb="20" eb="23">
      <t>ヨレイコ</t>
    </rPh>
    <phoneticPr fontId="6"/>
  </si>
  <si>
    <t>種子
プラグトレイ（128穴）
育苗培土・覆土</t>
    <rPh sb="0" eb="2">
      <t>シュシ</t>
    </rPh>
    <rPh sb="13" eb="14">
      <t>アナ</t>
    </rPh>
    <rPh sb="16" eb="18">
      <t>イクビョウ</t>
    </rPh>
    <rPh sb="18" eb="19">
      <t>バイ</t>
    </rPh>
    <rPh sb="19" eb="20">
      <t>ド</t>
    </rPh>
    <rPh sb="21" eb="23">
      <t>フクド</t>
    </rPh>
    <phoneticPr fontId="4"/>
  </si>
  <si>
    <t>除草剤　２種類</t>
  </si>
  <si>
    <t>殺虫剤　1種類</t>
    <rPh sb="0" eb="3">
      <t>サッチュウザイ</t>
    </rPh>
    <rPh sb="5" eb="7">
      <t>シュルイ</t>
    </rPh>
    <phoneticPr fontId="6"/>
  </si>
  <si>
    <t>殺菌剤　５種類
殺虫剤　４種類
展着剤　１種類</t>
  </si>
  <si>
    <t>包丁
収穫用コンテナ</t>
    <rPh sb="0" eb="2">
      <t>ホウチョウ</t>
    </rPh>
    <rPh sb="3" eb="6">
      <t>シュウカクヨウ</t>
    </rPh>
    <phoneticPr fontId="6"/>
  </si>
  <si>
    <t>有機質資材　１種類
土づくり資材　１種類
化成肥料　２種類
分解性マルチ（春まき，秋まきのみ）</t>
    <rPh sb="0" eb="3">
      <t>ユウキシツ</t>
    </rPh>
    <rPh sb="3" eb="5">
      <t>シザイ</t>
    </rPh>
    <rPh sb="7" eb="9">
      <t>シュルイ</t>
    </rPh>
    <rPh sb="10" eb="11">
      <t>ツチ</t>
    </rPh>
    <rPh sb="14" eb="16">
      <t>シザイ</t>
    </rPh>
    <rPh sb="18" eb="20">
      <t>シュルイ</t>
    </rPh>
    <rPh sb="21" eb="23">
      <t>カセイ</t>
    </rPh>
    <rPh sb="23" eb="25">
      <t>ヒリョウ</t>
    </rPh>
    <rPh sb="27" eb="29">
      <t>シュルイ</t>
    </rPh>
    <rPh sb="30" eb="33">
      <t>ブンカイセイ</t>
    </rPh>
    <rPh sb="37" eb="38">
      <t>ハル</t>
    </rPh>
    <rPh sb="41" eb="42">
      <t>アキ</t>
    </rPh>
    <phoneticPr fontId="6"/>
  </si>
  <si>
    <t>キャベツ</t>
    <phoneticPr fontId="4"/>
  </si>
  <si>
    <t>周年</t>
    <rPh sb="0" eb="2">
      <t>シュウネン</t>
    </rPh>
    <phoneticPr fontId="4"/>
  </si>
  <si>
    <t>春まき：初恋，おきな
初夏まき：藍天，おきな
夏まき：おきな，湖月，YR銀次郎
秋まき：さつき女王</t>
    <rPh sb="23" eb="24">
      <t>ナツ</t>
    </rPh>
    <rPh sb="31" eb="32">
      <t>コ</t>
    </rPh>
    <rPh sb="32" eb="33">
      <t>ゲツ</t>
    </rPh>
    <rPh sb="36" eb="39">
      <t>ギンジロウ</t>
    </rPh>
    <rPh sb="40" eb="41">
      <t>アキ</t>
    </rPh>
    <rPh sb="47" eb="49">
      <t>ジョオウ</t>
    </rPh>
    <phoneticPr fontId="3"/>
  </si>
  <si>
    <t>平成21年</t>
  </si>
  <si>
    <t>平成22年</t>
  </si>
  <si>
    <t>平成23年</t>
  </si>
  <si>
    <t>平成24年</t>
  </si>
  <si>
    <t>平成25年</t>
  </si>
  <si>
    <t>キャベツ</t>
    <phoneticPr fontId="4"/>
  </si>
  <si>
    <t>周年</t>
    <rPh sb="0" eb="2">
      <t>シュウネン</t>
    </rPh>
    <phoneticPr fontId="4"/>
  </si>
  <si>
    <t>は種機</t>
    <rPh sb="1" eb="2">
      <t>シュ</t>
    </rPh>
    <rPh sb="2" eb="3">
      <t>キ</t>
    </rPh>
    <phoneticPr fontId="5"/>
  </si>
  <si>
    <t>吸引式</t>
    <rPh sb="0" eb="2">
      <t>キュウイン</t>
    </rPh>
    <rPh sb="2" eb="3">
      <t>シキ</t>
    </rPh>
    <phoneticPr fontId="5"/>
  </si>
  <si>
    <t>基</t>
    <rPh sb="0" eb="1">
      <t>キ</t>
    </rPh>
    <phoneticPr fontId="5"/>
  </si>
  <si>
    <t>マニュアスプレッダ</t>
  </si>
  <si>
    <t>乗用</t>
    <rPh sb="0" eb="2">
      <t>ジョウヨウ</t>
    </rPh>
    <phoneticPr fontId="5"/>
  </si>
  <si>
    <t>機</t>
    <rPh sb="0" eb="1">
      <t>キ</t>
    </rPh>
    <phoneticPr fontId="5"/>
  </si>
  <si>
    <t>マニュアクレーン</t>
  </si>
  <si>
    <t>DMA252S用</t>
    <rPh sb="7" eb="8">
      <t>ヨウ</t>
    </rPh>
    <phoneticPr fontId="5"/>
  </si>
  <si>
    <t>トラクター①</t>
  </si>
  <si>
    <t>20PS（ロータリー）</t>
  </si>
  <si>
    <t>台</t>
    <rPh sb="0" eb="1">
      <t>ダイ</t>
    </rPh>
    <phoneticPr fontId="5"/>
  </si>
  <si>
    <t>トラクター②</t>
  </si>
  <si>
    <t>34PS(ロータリー)</t>
  </si>
  <si>
    <t>ブロードキャスター</t>
  </si>
  <si>
    <t>30～60PS</t>
  </si>
  <si>
    <t>施肥機</t>
    <rPh sb="0" eb="2">
      <t>セヒ</t>
    </rPh>
    <rPh sb="2" eb="3">
      <t>キ</t>
    </rPh>
    <phoneticPr fontId="5"/>
  </si>
  <si>
    <t>畦立て施肥同時</t>
    <rPh sb="0" eb="1">
      <t>ウネ</t>
    </rPh>
    <rPh sb="1" eb="2">
      <t>タ</t>
    </rPh>
    <rPh sb="3" eb="5">
      <t>セヒ</t>
    </rPh>
    <rPh sb="5" eb="7">
      <t>ドウジ</t>
    </rPh>
    <phoneticPr fontId="5"/>
  </si>
  <si>
    <t>サブソイラー</t>
  </si>
  <si>
    <t>30～50PS用</t>
    <rPh sb="7" eb="8">
      <t>ヨウ</t>
    </rPh>
    <phoneticPr fontId="5"/>
  </si>
  <si>
    <t>溝堀り機</t>
    <rPh sb="0" eb="1">
      <t>ミゾ</t>
    </rPh>
    <rPh sb="1" eb="2">
      <t>ホリ</t>
    </rPh>
    <rPh sb="3" eb="4">
      <t>キ</t>
    </rPh>
    <phoneticPr fontId="5"/>
  </si>
  <si>
    <t>20～60PS</t>
  </si>
  <si>
    <t>半自動移植機</t>
    <rPh sb="0" eb="1">
      <t>ハン</t>
    </rPh>
    <rPh sb="1" eb="3">
      <t>ジドウ</t>
    </rPh>
    <rPh sb="3" eb="5">
      <t>イショク</t>
    </rPh>
    <rPh sb="5" eb="6">
      <t>キ</t>
    </rPh>
    <phoneticPr fontId="5"/>
  </si>
  <si>
    <t>２条千鳥植え</t>
  </si>
  <si>
    <t>ロータリカルチ</t>
  </si>
  <si>
    <t>アタッチメント</t>
  </si>
  <si>
    <t>乗用管理機</t>
    <rPh sb="0" eb="2">
      <t>ジョウヨウ</t>
    </rPh>
    <rPh sb="2" eb="4">
      <t>カンリ</t>
    </rPh>
    <rPh sb="4" eb="5">
      <t>キ</t>
    </rPh>
    <phoneticPr fontId="5"/>
  </si>
  <si>
    <t>17PS</t>
  </si>
  <si>
    <t>野菜運搬車</t>
    <rPh sb="0" eb="1">
      <t>ヤ</t>
    </rPh>
    <rPh sb="1" eb="2">
      <t>サイ</t>
    </rPh>
    <rPh sb="2" eb="5">
      <t>ウンパンシャ</t>
    </rPh>
    <phoneticPr fontId="5"/>
  </si>
  <si>
    <t>４輪</t>
    <rPh sb="1" eb="2">
      <t>リン</t>
    </rPh>
    <phoneticPr fontId="5"/>
  </si>
  <si>
    <t>２ｔトラック</t>
  </si>
  <si>
    <t>中古</t>
    <rPh sb="0" eb="2">
      <t>チュウコ</t>
    </rPh>
    <phoneticPr fontId="4"/>
  </si>
  <si>
    <t>予冷庫</t>
  </si>
  <si>
    <t>坪</t>
  </si>
  <si>
    <t>かん水設備</t>
    <rPh sb="2" eb="3">
      <t>スイ</t>
    </rPh>
    <rPh sb="3" eb="5">
      <t>セツビ</t>
    </rPh>
    <phoneticPr fontId="4"/>
  </si>
  <si>
    <t>スプリンクラー</t>
  </si>
  <si>
    <t>式</t>
  </si>
  <si>
    <t>倉庫兼作業舎</t>
    <rPh sb="0" eb="2">
      <t>ソウコ</t>
    </rPh>
    <rPh sb="2" eb="3">
      <t>ケン</t>
    </rPh>
    <rPh sb="3" eb="5">
      <t>サギョウ</t>
    </rPh>
    <rPh sb="5" eb="6">
      <t>シャ</t>
    </rPh>
    <phoneticPr fontId="4"/>
  </si>
  <si>
    <t>鉄骨，スレート</t>
    <rPh sb="0" eb="2">
      <t>テッコツ</t>
    </rPh>
    <phoneticPr fontId="4"/>
  </si>
  <si>
    <t>㎡</t>
  </si>
  <si>
    <t>○</t>
    <phoneticPr fontId="3"/>
  </si>
  <si>
    <t>播種</t>
  </si>
  <si>
    <t>育苗管理</t>
  </si>
  <si>
    <t>施肥，畝立</t>
  </si>
  <si>
    <t>除草剤散布</t>
  </si>
  <si>
    <t>定植</t>
  </si>
  <si>
    <t>防除</t>
  </si>
  <si>
    <t>片づけ</t>
  </si>
  <si>
    <t>作業時期（春まき）</t>
    <rPh sb="0" eb="2">
      <t>サギョウ</t>
    </rPh>
    <rPh sb="2" eb="4">
      <t>ジキ</t>
    </rPh>
    <rPh sb="5" eb="6">
      <t>ハル</t>
    </rPh>
    <phoneticPr fontId="4"/>
  </si>
  <si>
    <t>作業時期（初夏まき）</t>
    <rPh sb="0" eb="2">
      <t>サギョウ</t>
    </rPh>
    <rPh sb="2" eb="4">
      <t>ジキ</t>
    </rPh>
    <rPh sb="5" eb="7">
      <t>ショカ</t>
    </rPh>
    <phoneticPr fontId="4"/>
  </si>
  <si>
    <t>作業時期（夏まき）</t>
    <rPh sb="0" eb="2">
      <t>サギョウ</t>
    </rPh>
    <rPh sb="2" eb="4">
      <t>ジキ</t>
    </rPh>
    <rPh sb="5" eb="6">
      <t>ナツ</t>
    </rPh>
    <phoneticPr fontId="4"/>
  </si>
  <si>
    <t>作業時期（秋まき）</t>
    <rPh sb="0" eb="2">
      <t>サギョウ</t>
    </rPh>
    <rPh sb="2" eb="4">
      <t>ジキ</t>
    </rPh>
    <rPh sb="5" eb="6">
      <t>アキ</t>
    </rPh>
    <phoneticPr fontId="4"/>
  </si>
  <si>
    <t>6月上旬</t>
    <rPh sb="1" eb="2">
      <t>ガツ</t>
    </rPh>
    <rPh sb="2" eb="4">
      <t>ジョウジュン</t>
    </rPh>
    <phoneticPr fontId="4"/>
  </si>
  <si>
    <t>○</t>
    <phoneticPr fontId="3"/>
  </si>
  <si>
    <t>キャベツ（春まき）</t>
    <rPh sb="5" eb="6">
      <t>ハル</t>
    </rPh>
    <phoneticPr fontId="4"/>
  </si>
  <si>
    <t>キャベツ（初夏まき）</t>
    <rPh sb="5" eb="7">
      <t>ショカ</t>
    </rPh>
    <phoneticPr fontId="4"/>
  </si>
  <si>
    <t>キャベツ（夏まき）</t>
    <rPh sb="5" eb="6">
      <t>ナツ</t>
    </rPh>
    <phoneticPr fontId="4"/>
  </si>
  <si>
    <t>キャベツ（秋まき）</t>
    <rPh sb="5" eb="6">
      <t>アキ</t>
    </rPh>
    <phoneticPr fontId="4"/>
  </si>
  <si>
    <t>夏まき</t>
    <rPh sb="0" eb="1">
      <t>ナツ</t>
    </rPh>
    <phoneticPr fontId="4"/>
  </si>
  <si>
    <t>７－３　経営収支（キャベツ（夏まき）部門，1ha当たり）</t>
    <rPh sb="14" eb="15">
      <t>ナツ</t>
    </rPh>
    <rPh sb="18" eb="20">
      <t>ブモン</t>
    </rPh>
    <rPh sb="24" eb="25">
      <t>ア</t>
    </rPh>
    <phoneticPr fontId="4"/>
  </si>
  <si>
    <t>初夏まき</t>
    <rPh sb="0" eb="2">
      <t>ショカ</t>
    </rPh>
    <phoneticPr fontId="4"/>
  </si>
  <si>
    <t>秋まき</t>
    <rPh sb="0" eb="1">
      <t>アキ</t>
    </rPh>
    <phoneticPr fontId="4"/>
  </si>
  <si>
    <t>７－４　経営収支（キャベツ（秋まき），1ha当たり）</t>
    <rPh sb="14" eb="15">
      <t>アキ</t>
    </rPh>
    <rPh sb="22" eb="23">
      <t>ア</t>
    </rPh>
    <phoneticPr fontId="4"/>
  </si>
  <si>
    <t>３　標準技術（キャベツ）</t>
    <rPh sb="2" eb="4">
      <t>ヒョウジュン</t>
    </rPh>
    <rPh sb="4" eb="6">
      <t>ギジュツ</t>
    </rPh>
    <phoneticPr fontId="4"/>
  </si>
  <si>
    <t>９　単価の算出基礎（キャベツ，1kg当たり）</t>
    <rPh sb="2" eb="4">
      <t>タンカ</t>
    </rPh>
    <phoneticPr fontId="4"/>
  </si>
  <si>
    <t>月</t>
    <rPh sb="0" eb="1">
      <t>ツキ</t>
    </rPh>
    <phoneticPr fontId="4"/>
  </si>
  <si>
    <t>春まき</t>
    <rPh sb="0" eb="1">
      <t>ハル</t>
    </rPh>
    <phoneticPr fontId="4"/>
  </si>
  <si>
    <t>７－１　経営収支（キャベツ（春まき），1ha当たり）</t>
    <rPh sb="14" eb="15">
      <t>ハル</t>
    </rPh>
    <rPh sb="22" eb="23">
      <t>ア</t>
    </rPh>
    <phoneticPr fontId="4"/>
  </si>
  <si>
    <t>排水良好な土壌
初夏まきは標高500m以上の冷涼な地域，秋まきは標高の低い温暖な地域</t>
    <rPh sb="0" eb="2">
      <t>ハイスイ</t>
    </rPh>
    <rPh sb="5" eb="7">
      <t>ドジョウ</t>
    </rPh>
    <rPh sb="8" eb="10">
      <t>ショカ</t>
    </rPh>
    <rPh sb="13" eb="15">
      <t>ヒョウコウ</t>
    </rPh>
    <rPh sb="19" eb="21">
      <t>イジョウ</t>
    </rPh>
    <rPh sb="22" eb="24">
      <t>レイリョウ</t>
    </rPh>
    <rPh sb="25" eb="27">
      <t>チイキ</t>
    </rPh>
    <rPh sb="28" eb="29">
      <t>アキ</t>
    </rPh>
    <rPh sb="32" eb="34">
      <t>ヒョウコウ</t>
    </rPh>
    <rPh sb="35" eb="36">
      <t>ヒク</t>
    </rPh>
    <rPh sb="37" eb="39">
      <t>オンダン</t>
    </rPh>
    <rPh sb="40" eb="42">
      <t>チイキ</t>
    </rPh>
    <phoneticPr fontId="3"/>
  </si>
  <si>
    <t>キャベツ</t>
    <phoneticPr fontId="4"/>
  </si>
  <si>
    <t>春まき</t>
    <rPh sb="0" eb="1">
      <t>ハル</t>
    </rPh>
    <phoneticPr fontId="4"/>
  </si>
  <si>
    <t>５－１　作業別・旬別作業時間（キャベツ（春まき），1ha当たり）</t>
    <rPh sb="20" eb="21">
      <t>ハル</t>
    </rPh>
    <phoneticPr fontId="4"/>
  </si>
  <si>
    <t>収穫・出荷</t>
    <rPh sb="3" eb="5">
      <t>シュッカ</t>
    </rPh>
    <phoneticPr fontId="4"/>
  </si>
  <si>
    <t>×</t>
    <phoneticPr fontId="4"/>
  </si>
  <si>
    <t>○</t>
    <phoneticPr fontId="4"/>
  </si>
  <si>
    <t>○</t>
    <phoneticPr fontId="4"/>
  </si>
  <si>
    <t>５－２　作業別・旬別作業時間（キャベツ，1ha当たり）</t>
    <phoneticPr fontId="4"/>
  </si>
  <si>
    <t>○</t>
    <phoneticPr fontId="4"/>
  </si>
  <si>
    <t>×</t>
    <phoneticPr fontId="4"/>
  </si>
  <si>
    <t>キャベツ</t>
    <phoneticPr fontId="4"/>
  </si>
  <si>
    <t>○</t>
    <phoneticPr fontId="4"/>
  </si>
  <si>
    <t>５－３　作業別・旬別作業時間（キャベツ（夏まき），1ha当たり）</t>
    <rPh sb="20" eb="21">
      <t>ナツ</t>
    </rPh>
    <phoneticPr fontId="4"/>
  </si>
  <si>
    <t>キャベツ</t>
    <phoneticPr fontId="4"/>
  </si>
  <si>
    <t>５－４　作業別・旬別作業時間（キャベツ（秋まき），1ha当たり）</t>
    <rPh sb="20" eb="21">
      <t>アキ</t>
    </rPh>
    <phoneticPr fontId="4"/>
  </si>
  <si>
    <t>○</t>
    <phoneticPr fontId="4"/>
  </si>
  <si>
    <t>×</t>
    <phoneticPr fontId="4"/>
  </si>
  <si>
    <t>保有労働力</t>
    <rPh sb="0" eb="2">
      <t>ホユウ</t>
    </rPh>
    <rPh sb="2" eb="5">
      <t>ロウドウリョク</t>
    </rPh>
    <phoneticPr fontId="4"/>
  </si>
  <si>
    <t>計　②</t>
    <rPh sb="0" eb="1">
      <t>ケイ</t>
    </rPh>
    <phoneticPr fontId="4"/>
  </si>
  <si>
    <t>Ａ</t>
    <phoneticPr fontId="4"/>
  </si>
  <si>
    <t>Ｂ</t>
    <phoneticPr fontId="4"/>
  </si>
  <si>
    <t>過不足労働力　③=②-①</t>
    <phoneticPr fontId="4"/>
  </si>
  <si>
    <t>雇用労働力</t>
    <phoneticPr fontId="4"/>
  </si>
  <si>
    <t>設定規模</t>
    <rPh sb="0" eb="2">
      <t>セッテイ</t>
    </rPh>
    <rPh sb="2" eb="4">
      <t>キボ</t>
    </rPh>
    <phoneticPr fontId="4"/>
  </si>
  <si>
    <t>○労働需給（経営体）</t>
    <rPh sb="1" eb="3">
      <t>ロウドウ</t>
    </rPh>
    <rPh sb="3" eb="5">
      <t>ジュキュウ</t>
    </rPh>
    <rPh sb="6" eb="8">
      <t>ケイエイ</t>
    </rPh>
    <phoneticPr fontId="4"/>
  </si>
  <si>
    <t>旬計</t>
    <rPh sb="0" eb="1">
      <t>ジュン</t>
    </rPh>
    <rPh sb="1" eb="2">
      <t>ケイ</t>
    </rPh>
    <phoneticPr fontId="4"/>
  </si>
  <si>
    <t>1ha/12ha</t>
  </si>
  <si>
    <t>1ha/12ha</t>
    <phoneticPr fontId="4"/>
  </si>
  <si>
    <t>1ha/12ha</t>
    <phoneticPr fontId="4"/>
  </si>
  <si>
    <t>コート種子</t>
    <rPh sb="3" eb="5">
      <t>シュシ</t>
    </rPh>
    <phoneticPr fontId="4"/>
  </si>
  <si>
    <t>（粒）</t>
    <rPh sb="1" eb="2">
      <t>ツブ</t>
    </rPh>
    <phoneticPr fontId="4"/>
  </si>
  <si>
    <t>（イ）肥料名</t>
  </si>
  <si>
    <t>数量</t>
  </si>
  <si>
    <t>1種類</t>
  </si>
  <si>
    <t>2種類</t>
  </si>
  <si>
    <t>（ウ）農薬名</t>
  </si>
  <si>
    <t>4種類</t>
  </si>
  <si>
    <t>5種類</t>
  </si>
  <si>
    <t>軽油</t>
  </si>
  <si>
    <t>7作業</t>
  </si>
  <si>
    <t>ガソリン</t>
  </si>
  <si>
    <t>潤滑油</t>
  </si>
  <si>
    <t>混合</t>
  </si>
  <si>
    <t>灯油</t>
  </si>
  <si>
    <t>重油</t>
  </si>
  <si>
    <t>電気</t>
  </si>
  <si>
    <t>t</t>
  </si>
  <si>
    <t>袋</t>
  </si>
  <si>
    <t>袋</t>
    <rPh sb="0" eb="1">
      <t>フクロ</t>
    </rPh>
    <phoneticPr fontId="4"/>
  </si>
  <si>
    <t>土づくり(マニュアスプレッダ)</t>
    <rPh sb="0" eb="1">
      <t>ツチ</t>
    </rPh>
    <phoneticPr fontId="5"/>
  </si>
  <si>
    <t>土づくり(ブロードキャスター)</t>
    <rPh sb="0" eb="1">
      <t>ツチ</t>
    </rPh>
    <phoneticPr fontId="5"/>
  </si>
  <si>
    <t>ほ場準備(サブソイラ)</t>
    <rPh sb="1" eb="2">
      <t>ジョウ</t>
    </rPh>
    <rPh sb="2" eb="4">
      <t>ジュンビ</t>
    </rPh>
    <phoneticPr fontId="5"/>
  </si>
  <si>
    <t>ほ場準備(トラクター)</t>
    <rPh sb="1" eb="2">
      <t>ジョウ</t>
    </rPh>
    <rPh sb="2" eb="4">
      <t>ジュンビ</t>
    </rPh>
    <phoneticPr fontId="5"/>
  </si>
  <si>
    <t>定植(半自動移植機)</t>
    <rPh sb="0" eb="2">
      <t>テイショク</t>
    </rPh>
    <rPh sb="3" eb="4">
      <t>ハン</t>
    </rPh>
    <rPh sb="4" eb="6">
      <t>ジドウ</t>
    </rPh>
    <rPh sb="6" eb="8">
      <t>イショク</t>
    </rPh>
    <rPh sb="8" eb="9">
      <t>キ</t>
    </rPh>
    <phoneticPr fontId="5"/>
  </si>
  <si>
    <t>防除(乗用管理機)</t>
    <rPh sb="0" eb="2">
      <t>ボウジョ</t>
    </rPh>
    <rPh sb="3" eb="5">
      <t>ジョウヨウ</t>
    </rPh>
    <rPh sb="5" eb="7">
      <t>カンリ</t>
    </rPh>
    <rPh sb="7" eb="8">
      <t>キ</t>
    </rPh>
    <phoneticPr fontId="5"/>
  </si>
  <si>
    <t>溝掘り機</t>
    <rPh sb="0" eb="1">
      <t>ミゾ</t>
    </rPh>
    <rPh sb="1" eb="2">
      <t>ホ</t>
    </rPh>
    <rPh sb="3" eb="4">
      <t>キ</t>
    </rPh>
    <phoneticPr fontId="5"/>
  </si>
  <si>
    <t>プラグトレイ（128穴）</t>
    <rPh sb="10" eb="11">
      <t>アナ</t>
    </rPh>
    <phoneticPr fontId="4"/>
  </si>
  <si>
    <t>育苗用養土・覆土</t>
    <rPh sb="0" eb="2">
      <t>イクビョウ</t>
    </rPh>
    <rPh sb="2" eb="3">
      <t>ヨウ</t>
    </rPh>
    <rPh sb="3" eb="4">
      <t>ヨウ</t>
    </rPh>
    <rPh sb="4" eb="5">
      <t>ツチ</t>
    </rPh>
    <rPh sb="6" eb="8">
      <t>フクド</t>
    </rPh>
    <phoneticPr fontId="4"/>
  </si>
  <si>
    <t>分解性マルチ</t>
    <rPh sb="0" eb="3">
      <t>ブンカイセイ</t>
    </rPh>
    <phoneticPr fontId="4"/>
  </si>
  <si>
    <t>収穫用コンテナ</t>
    <rPh sb="0" eb="3">
      <t>シュウカクヨウ</t>
    </rPh>
    <phoneticPr fontId="4"/>
  </si>
  <si>
    <t>個</t>
    <rPh sb="0" eb="1">
      <t>コ</t>
    </rPh>
    <phoneticPr fontId="4"/>
  </si>
  <si>
    <t>包丁</t>
    <rPh sb="0" eb="2">
      <t>ホウチョウ</t>
    </rPh>
    <phoneticPr fontId="4"/>
  </si>
  <si>
    <t>収穫台車</t>
    <rPh sb="0" eb="2">
      <t>シュウカク</t>
    </rPh>
    <rPh sb="2" eb="4">
      <t>ダイシャ</t>
    </rPh>
    <phoneticPr fontId="4"/>
  </si>
  <si>
    <t>普通トラック</t>
  </si>
  <si>
    <t>普通トラック</t>
    <phoneticPr fontId="4"/>
  </si>
  <si>
    <t>個</t>
    <rPh sb="0" eb="1">
      <t>コ</t>
    </rPh>
    <phoneticPr fontId="4"/>
  </si>
  <si>
    <t>８－２　経費の算出基礎（キャベツ（初夏，夏まき），1ha当たり）</t>
    <rPh sb="4" eb="6">
      <t>ケイヒ</t>
    </rPh>
    <rPh sb="7" eb="9">
      <t>サンシュツ</t>
    </rPh>
    <rPh sb="9" eb="11">
      <t>キソ</t>
    </rPh>
    <rPh sb="17" eb="19">
      <t>ショカ</t>
    </rPh>
    <rPh sb="20" eb="21">
      <t>ナツ</t>
    </rPh>
    <rPh sb="28" eb="29">
      <t>ア</t>
    </rPh>
    <phoneticPr fontId="4"/>
  </si>
  <si>
    <t>※販売量×86円/10kg箱</t>
    <rPh sb="1" eb="3">
      <t>ハンバイ</t>
    </rPh>
    <rPh sb="3" eb="4">
      <t>リョウ</t>
    </rPh>
    <rPh sb="7" eb="8">
      <t>エン</t>
    </rPh>
    <rPh sb="13" eb="14">
      <t>ハコ</t>
    </rPh>
    <phoneticPr fontId="5"/>
  </si>
  <si>
    <t>※販売量×70円/10kg箱</t>
    <rPh sb="1" eb="3">
      <t>ハンバイ</t>
    </rPh>
    <rPh sb="3" eb="4">
      <t>リョウ</t>
    </rPh>
    <rPh sb="7" eb="8">
      <t>エン</t>
    </rPh>
    <rPh sb="13" eb="14">
      <t>ハコ</t>
    </rPh>
    <phoneticPr fontId="5"/>
  </si>
  <si>
    <t>※販売額×12.5％</t>
  </si>
  <si>
    <t>※販売量×86円/10kg箱</t>
  </si>
  <si>
    <t>※販売量×70円/10kg箱</t>
  </si>
  <si>
    <t>3ha</t>
    <phoneticPr fontId="4"/>
  </si>
  <si>
    <t>2ha</t>
    <phoneticPr fontId="4"/>
  </si>
  <si>
    <t>3ha</t>
    <phoneticPr fontId="4"/>
  </si>
  <si>
    <t>4ha</t>
    <phoneticPr fontId="3"/>
  </si>
  <si>
    <t>12ha</t>
    <phoneticPr fontId="4"/>
  </si>
  <si>
    <t>3ha（借地3ha）</t>
    <rPh sb="4" eb="6">
      <t>シャクチ</t>
    </rPh>
    <phoneticPr fontId="3"/>
  </si>
  <si>
    <t>7ha（借地7ha）</t>
    <rPh sb="4" eb="6">
      <t>シャクチ</t>
    </rPh>
    <phoneticPr fontId="3"/>
  </si>
  <si>
    <t>○</t>
    <phoneticPr fontId="3"/>
  </si>
  <si>
    <t xml:space="preserve">
×</t>
    <phoneticPr fontId="3"/>
  </si>
  <si>
    <t xml:space="preserve">
×</t>
    <phoneticPr fontId="3"/>
  </si>
  <si>
    <t>○
×</t>
    <phoneticPr fontId="3"/>
  </si>
  <si>
    <t xml:space="preserve">
×</t>
    <phoneticPr fontId="3"/>
  </si>
  <si>
    <t xml:space="preserve">
×</t>
    <phoneticPr fontId="3"/>
  </si>
  <si>
    <t xml:space="preserve">
×</t>
    <phoneticPr fontId="3"/>
  </si>
  <si>
    <t xml:space="preserve">
×</t>
    <phoneticPr fontId="3"/>
  </si>
  <si>
    <t>2月中旬～4月上旬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</si>
  <si>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2月中旬～5月上旬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</si>
  <si>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3月中旬～4月下旬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</si>
  <si>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2月下旬～</t>
    <rPh sb="1" eb="2">
      <t>ガツ</t>
    </rPh>
    <rPh sb="2" eb="4">
      <t>ゲジュン</t>
    </rPh>
    <phoneticPr fontId="4"/>
  </si>
  <si>
    <t>3月下旬～5月上旬</t>
    <rPh sb="1" eb="2">
      <t>ガツ</t>
    </rPh>
    <rPh sb="2" eb="4">
      <t>ゲジュン</t>
    </rPh>
    <rPh sb="6" eb="7">
      <t>ガツ</t>
    </rPh>
    <rPh sb="7" eb="9">
      <t>ジョウジュン</t>
    </rPh>
    <phoneticPr fontId="4"/>
  </si>
  <si>
    <t>3月下旬～7月上旬</t>
    <rPh sb="1" eb="2">
      <t>ガツ</t>
    </rPh>
    <rPh sb="2" eb="4">
      <t>ゲジュン</t>
    </rPh>
    <rPh sb="6" eb="7">
      <t>ガツ</t>
    </rPh>
    <rPh sb="7" eb="9">
      <t>ジョウジュン</t>
    </rPh>
    <phoneticPr fontId="4"/>
  </si>
  <si>
    <t>6月中旬～7月中旬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</si>
  <si>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7月下旬</t>
    <rPh sb="1" eb="2">
      <t>ガツ</t>
    </rPh>
    <rPh sb="2" eb="4">
      <t>ゲジュン</t>
    </rPh>
    <phoneticPr fontId="4"/>
  </si>
  <si>
    <r>
      <t>5月中旬～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月中旬</t>
    </r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</si>
  <si>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r>
      <t>5月中旬～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月中旬</t>
    </r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</si>
  <si>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r>
      <t>6月中旬～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月中旬</t>
    </r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</si>
  <si>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6月中旬～8月上旬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</si>
  <si>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6月中旬～9月中旬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</si>
  <si>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8月中旬～9月中旬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</si>
  <si>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9月下旬</t>
    <rPh sb="1" eb="2">
      <t>ガツ</t>
    </rPh>
    <rPh sb="2" eb="4">
      <t>ゲジュン</t>
    </rPh>
    <phoneticPr fontId="4"/>
  </si>
  <si>
    <t>7月上旬～8月上旬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4"/>
  </si>
  <si>
    <t>7月上旬～9月上旬</t>
    <rPh sb="1" eb="2">
      <t>ガツ</t>
    </rPh>
    <rPh sb="2" eb="4">
      <t>ジョウジュン</t>
    </rPh>
    <rPh sb="6" eb="7">
      <t>ガツ</t>
    </rPh>
    <rPh sb="7" eb="8">
      <t>ウエ</t>
    </rPh>
    <rPh sb="8" eb="9">
      <t>ジュン</t>
    </rPh>
    <phoneticPr fontId="4"/>
  </si>
  <si>
    <t>7月下旬～8月下旬</t>
    <rPh sb="1" eb="2">
      <t>ガツ</t>
    </rPh>
    <rPh sb="2" eb="4">
      <t>ゲジュン</t>
    </rPh>
    <rPh sb="6" eb="7">
      <t>ガツ</t>
    </rPh>
    <rPh sb="7" eb="8">
      <t>シタ</t>
    </rPh>
    <rPh sb="8" eb="9">
      <t>ジュン</t>
    </rPh>
    <phoneticPr fontId="4"/>
  </si>
  <si>
    <r>
      <t>7月下旬～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月中旬</t>
    </r>
    <rPh sb="1" eb="2">
      <t>ガツ</t>
    </rPh>
    <rPh sb="2" eb="4">
      <t>ゲジュン</t>
    </rPh>
    <rPh sb="6" eb="7">
      <t>ガツ</t>
    </rPh>
    <rPh sb="7" eb="8">
      <t>ナカ</t>
    </rPh>
    <rPh sb="8" eb="9">
      <t>ジュン</t>
    </rPh>
    <phoneticPr fontId="4"/>
  </si>
  <si>
    <t>7月下旬～8月下旬</t>
    <rPh sb="1" eb="2">
      <t>ガツ</t>
    </rPh>
    <rPh sb="2" eb="3">
      <t>シタ</t>
    </rPh>
    <rPh sb="3" eb="4">
      <t>ジュン</t>
    </rPh>
    <rPh sb="6" eb="7">
      <t>ガツ</t>
    </rPh>
    <rPh sb="7" eb="9">
      <t>ゲジュン</t>
    </rPh>
    <phoneticPr fontId="4"/>
  </si>
  <si>
    <t>7月下旬～10月下旬</t>
    <rPh sb="1" eb="2">
      <t>ガツ</t>
    </rPh>
    <rPh sb="2" eb="3">
      <t>シタ</t>
    </rPh>
    <rPh sb="3" eb="4">
      <t>ジュン</t>
    </rPh>
    <rPh sb="7" eb="8">
      <t>ガツ</t>
    </rPh>
    <rPh sb="8" eb="10">
      <t>ゲジュン</t>
    </rPh>
    <phoneticPr fontId="4"/>
  </si>
  <si>
    <t>10月上旬～1月下旬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</si>
  <si>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2月上旬</t>
    <rPh sb="1" eb="2">
      <t>ガツ</t>
    </rPh>
    <rPh sb="2" eb="4">
      <t>ジョウジュン</t>
    </rPh>
    <phoneticPr fontId="4"/>
  </si>
  <si>
    <t>10月中旬～11月下旬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4"/>
  </si>
  <si>
    <t>11月中旬～11月下旬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4"/>
  </si>
  <si>
    <t>10月中旬～10月下旬</t>
    <rPh sb="2" eb="4">
      <t>ガツチュウ</t>
    </rPh>
    <rPh sb="4" eb="5">
      <t>ジュン</t>
    </rPh>
    <rPh sb="8" eb="9">
      <t>ガツ</t>
    </rPh>
    <rPh sb="9" eb="11">
      <t>ゲジュン</t>
    </rPh>
    <phoneticPr fontId="4"/>
  </si>
  <si>
    <t>10月中旬</t>
    <rPh sb="2" eb="3">
      <t>ガツ</t>
    </rPh>
    <rPh sb="3" eb="5">
      <t>チュウジュン</t>
    </rPh>
    <phoneticPr fontId="4"/>
  </si>
  <si>
    <t>11月中旬～5月上旬</t>
    <rPh sb="2" eb="3">
      <t>ガツ</t>
    </rPh>
    <rPh sb="3" eb="5">
      <t>チュウジュン</t>
    </rPh>
    <rPh sb="7" eb="8">
      <t>ガツ</t>
    </rPh>
    <rPh sb="8" eb="10">
      <t>ジョウジュン</t>
    </rPh>
    <phoneticPr fontId="4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</si>
  <si>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</si>
  <si>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右表（粗収益の算出基礎）広島中央卸売市場全国平均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4">
      <t>ヒロシマ</t>
    </rPh>
    <rPh sb="14" eb="16">
      <t>チュウオウ</t>
    </rPh>
    <rPh sb="16" eb="18">
      <t>オロシウリ</t>
    </rPh>
    <rPh sb="18" eb="20">
      <t>シジョウ</t>
    </rPh>
    <rPh sb="20" eb="22">
      <t>ゼンコク</t>
    </rPh>
    <rPh sb="22" eb="24">
      <t>ヘイキン</t>
    </rPh>
    <phoneticPr fontId="4"/>
  </si>
  <si>
    <t>補助労務賃金（900円/時）</t>
    <phoneticPr fontId="4"/>
  </si>
  <si>
    <t>労務費の1.2％</t>
    <rPh sb="0" eb="3">
      <t>ロウムヒ</t>
    </rPh>
    <phoneticPr fontId="4"/>
  </si>
  <si>
    <t>（3000円/10a）</t>
    <rPh sb="5" eb="6">
      <t>エン</t>
    </rPh>
    <phoneticPr fontId="4"/>
  </si>
  <si>
    <t>10haほ場で12ha栽培</t>
    <rPh sb="5" eb="6">
      <t>ジョウ</t>
    </rPh>
    <rPh sb="11" eb="13">
      <t>サイバイ</t>
    </rPh>
    <phoneticPr fontId="4"/>
  </si>
  <si>
    <t>暗渠，明渠により排水対策を行う。
セル苗を機械定植。
初夏～夏まきのほ場は，定植期，生育初期が高温となるため，かん水のしやすいほ場を選ぶ。</t>
    <rPh sb="27" eb="29">
      <t>ショカ</t>
    </rPh>
    <rPh sb="30" eb="31">
      <t>ナツ</t>
    </rPh>
    <rPh sb="35" eb="36">
      <t>ジョウ</t>
    </rPh>
    <rPh sb="38" eb="40">
      <t>テイショク</t>
    </rPh>
    <rPh sb="40" eb="41">
      <t>キ</t>
    </rPh>
    <rPh sb="42" eb="44">
      <t>セイイク</t>
    </rPh>
    <rPh sb="44" eb="46">
      <t>ショキ</t>
    </rPh>
    <rPh sb="47" eb="49">
      <t>コウオン</t>
    </rPh>
    <rPh sb="57" eb="58">
      <t>スイ</t>
    </rPh>
    <rPh sb="64" eb="65">
      <t>ジョウ</t>
    </rPh>
    <rPh sb="66" eb="67">
      <t>エラ</t>
    </rPh>
    <phoneticPr fontId="3"/>
  </si>
  <si>
    <t>自家労力(社員等)２人，臨時雇用２人</t>
    <rPh sb="5" eb="7">
      <t>シャイン</t>
    </rPh>
    <rPh sb="7" eb="8">
      <t>トウ</t>
    </rPh>
    <rPh sb="12" eb="14">
      <t>リンジ</t>
    </rPh>
    <rPh sb="14" eb="16">
      <t>コヨウ</t>
    </rPh>
    <rPh sb="17" eb="18">
      <t>ニン</t>
    </rPh>
    <phoneticPr fontId="5"/>
  </si>
  <si>
    <t xml:space="preserve">
プラグトレイに育苗培土を入れ，種子を１セルに１粒ずつ播種し，覆土する。</t>
    <rPh sb="8" eb="10">
      <t>イクビョウ</t>
    </rPh>
    <rPh sb="10" eb="11">
      <t>バイ</t>
    </rPh>
    <rPh sb="11" eb="12">
      <t>ド</t>
    </rPh>
    <rPh sb="13" eb="14">
      <t>イ</t>
    </rPh>
    <rPh sb="16" eb="18">
      <t>シュシ</t>
    </rPh>
    <rPh sb="24" eb="25">
      <t>ツブ</t>
    </rPh>
    <rPh sb="27" eb="29">
      <t>ハシュ</t>
    </rPh>
    <rPh sb="31" eb="33">
      <t>フクド</t>
    </rPh>
    <phoneticPr fontId="4"/>
  </si>
  <si>
    <t xml:space="preserve">
かん水は午前中に行い，夕方には培土表面が乾く程度に管理する。
葉色を見ながら，液肥を施用する。</t>
    <rPh sb="3" eb="4">
      <t>スイ</t>
    </rPh>
    <rPh sb="5" eb="8">
      <t>ゴゼンチュウ</t>
    </rPh>
    <rPh sb="9" eb="10">
      <t>オコナ</t>
    </rPh>
    <rPh sb="12" eb="14">
      <t>ユウガタ</t>
    </rPh>
    <rPh sb="16" eb="17">
      <t>バイ</t>
    </rPh>
    <rPh sb="17" eb="18">
      <t>ド</t>
    </rPh>
    <rPh sb="18" eb="20">
      <t>ヒョウメン</t>
    </rPh>
    <rPh sb="21" eb="22">
      <t>カワ</t>
    </rPh>
    <rPh sb="23" eb="25">
      <t>テイド</t>
    </rPh>
    <rPh sb="26" eb="28">
      <t>カンリ</t>
    </rPh>
    <rPh sb="32" eb="34">
      <t>ハイロ</t>
    </rPh>
    <rPh sb="35" eb="36">
      <t>ミ</t>
    </rPh>
    <rPh sb="40" eb="42">
      <t>エキヒ</t>
    </rPh>
    <rPh sb="43" eb="45">
      <t>セヨウ</t>
    </rPh>
    <phoneticPr fontId="4"/>
  </si>
  <si>
    <t xml:space="preserve">
定植１カ月前までには完熟たい肥，石灰資材を施用し耕起する。
定植7～10日前に元肥を施用し，畝立て（条間：1条植え60㎝，2条植え130㎝）を行う。
追肥型の場合は，結球開始（定植後20～30日）までに施用する。</t>
    <rPh sb="1" eb="3">
      <t>テイショク</t>
    </rPh>
    <rPh sb="5" eb="6">
      <t>ゲツ</t>
    </rPh>
    <rPh sb="6" eb="7">
      <t>マエ</t>
    </rPh>
    <rPh sb="11" eb="13">
      <t>カンジュク</t>
    </rPh>
    <rPh sb="15" eb="16">
      <t>ヒ</t>
    </rPh>
    <rPh sb="17" eb="19">
      <t>セッカイ</t>
    </rPh>
    <rPh sb="19" eb="21">
      <t>シザイ</t>
    </rPh>
    <rPh sb="22" eb="24">
      <t>セヨウ</t>
    </rPh>
    <rPh sb="25" eb="27">
      <t>コウキ</t>
    </rPh>
    <rPh sb="51" eb="53">
      <t>ジョウカン</t>
    </rPh>
    <rPh sb="55" eb="56">
      <t>ジョウ</t>
    </rPh>
    <rPh sb="56" eb="57">
      <t>ウ</t>
    </rPh>
    <rPh sb="63" eb="64">
      <t>ジョウ</t>
    </rPh>
    <rPh sb="64" eb="65">
      <t>ウ</t>
    </rPh>
    <phoneticPr fontId="4"/>
  </si>
  <si>
    <t xml:space="preserve">
無マルチの場合，定植後に除草剤を土壌全面散布する。</t>
    <rPh sb="1" eb="2">
      <t>ム</t>
    </rPh>
    <rPh sb="6" eb="8">
      <t>バアイ</t>
    </rPh>
    <rPh sb="9" eb="11">
      <t>テイショク</t>
    </rPh>
    <rPh sb="11" eb="12">
      <t>ゴ</t>
    </rPh>
    <rPh sb="13" eb="15">
      <t>ジョソウ</t>
    </rPh>
    <rPh sb="15" eb="16">
      <t>ザイ</t>
    </rPh>
    <rPh sb="17" eb="19">
      <t>ドジョウ</t>
    </rPh>
    <rPh sb="19" eb="21">
      <t>ゼンメン</t>
    </rPh>
    <rPh sb="21" eb="23">
      <t>サンプ</t>
    </rPh>
    <phoneticPr fontId="4"/>
  </si>
  <si>
    <t xml:space="preserve">
定植適期苗は本葉2.5～3枚。
スムーズに活着させるため定植後にかん水する。</t>
    <rPh sb="3" eb="5">
      <t>テッキ</t>
    </rPh>
    <rPh sb="5" eb="6">
      <t>ナエ</t>
    </rPh>
    <rPh sb="7" eb="8">
      <t>ホン</t>
    </rPh>
    <rPh sb="8" eb="9">
      <t>ヨウ</t>
    </rPh>
    <rPh sb="14" eb="15">
      <t>マイ</t>
    </rPh>
    <rPh sb="22" eb="24">
      <t>カッチャク</t>
    </rPh>
    <rPh sb="29" eb="31">
      <t>テイショク</t>
    </rPh>
    <rPh sb="31" eb="32">
      <t>ゴ</t>
    </rPh>
    <rPh sb="35" eb="36">
      <t>スイ</t>
    </rPh>
    <phoneticPr fontId="4"/>
  </si>
  <si>
    <t xml:space="preserve">
ほ場を観察し，7～10日おきに防除する。
アオムシ，コナガ，ハスモンヨトウに注意する。
黒腐病，菌核病，べと病に注意する。</t>
    <rPh sb="2" eb="3">
      <t>ジョウ</t>
    </rPh>
    <rPh sb="4" eb="6">
      <t>カンサツ</t>
    </rPh>
    <rPh sb="12" eb="13">
      <t>ニチ</t>
    </rPh>
    <rPh sb="16" eb="18">
      <t>ボウジョ</t>
    </rPh>
    <rPh sb="39" eb="41">
      <t>チュウイ</t>
    </rPh>
    <rPh sb="45" eb="46">
      <t>クロ</t>
    </rPh>
    <rPh sb="46" eb="47">
      <t>クサ</t>
    </rPh>
    <rPh sb="47" eb="48">
      <t>ビョウ</t>
    </rPh>
    <rPh sb="49" eb="50">
      <t>キン</t>
    </rPh>
    <rPh sb="50" eb="51">
      <t>カク</t>
    </rPh>
    <rPh sb="51" eb="52">
      <t>ビョウ</t>
    </rPh>
    <rPh sb="55" eb="56">
      <t>ビョウ</t>
    </rPh>
    <rPh sb="57" eb="59">
      <t>チュウイ</t>
    </rPh>
    <phoneticPr fontId="4"/>
  </si>
  <si>
    <t xml:space="preserve">
よく玉の締まったものから収穫する。
出荷基準に従い，段ボールに詰める。</t>
    <rPh sb="3" eb="4">
      <t>タマ</t>
    </rPh>
    <rPh sb="5" eb="6">
      <t>シ</t>
    </rPh>
    <rPh sb="13" eb="15">
      <t>シュウカク</t>
    </rPh>
    <rPh sb="19" eb="21">
      <t>シュッカ</t>
    </rPh>
    <rPh sb="21" eb="23">
      <t>キジュン</t>
    </rPh>
    <rPh sb="24" eb="25">
      <t>シタガ</t>
    </rPh>
    <rPh sb="27" eb="28">
      <t>ダン</t>
    </rPh>
    <rPh sb="32" eb="33">
      <t>ツ</t>
    </rPh>
    <phoneticPr fontId="4"/>
  </si>
  <si>
    <t xml:space="preserve">
トラクターで残渣をすき込む。</t>
    <rPh sb="7" eb="9">
      <t>ザンサ</t>
    </rPh>
    <rPh sb="12" eb="13">
      <t>コ</t>
    </rPh>
    <phoneticPr fontId="4"/>
  </si>
  <si>
    <t xml:space="preserve">
収穫が気温の高い時期となる場合は，耐暑性に優れ，在ほ性の良い品種を選定する。
定植後，株を越冬させる秋まきは，無理な早まきは避ける。</t>
    <rPh sb="1" eb="3">
      <t>シュウカク</t>
    </rPh>
    <rPh sb="4" eb="6">
      <t>キオン</t>
    </rPh>
    <rPh sb="7" eb="8">
      <t>タカ</t>
    </rPh>
    <rPh sb="9" eb="11">
      <t>ジキ</t>
    </rPh>
    <rPh sb="14" eb="16">
      <t>バアイ</t>
    </rPh>
    <rPh sb="18" eb="21">
      <t>タイショセイ</t>
    </rPh>
    <rPh sb="22" eb="23">
      <t>スグ</t>
    </rPh>
    <rPh sb="25" eb="26">
      <t>ザイ</t>
    </rPh>
    <rPh sb="27" eb="28">
      <t>セイ</t>
    </rPh>
    <rPh sb="29" eb="30">
      <t>ヨ</t>
    </rPh>
    <rPh sb="31" eb="33">
      <t>ヒンシュ</t>
    </rPh>
    <rPh sb="34" eb="36">
      <t>センテイ</t>
    </rPh>
    <rPh sb="40" eb="42">
      <t>テイショク</t>
    </rPh>
    <rPh sb="42" eb="43">
      <t>ゴ</t>
    </rPh>
    <rPh sb="44" eb="45">
      <t>カブ</t>
    </rPh>
    <rPh sb="46" eb="48">
      <t>エットウ</t>
    </rPh>
    <rPh sb="51" eb="52">
      <t>アキ</t>
    </rPh>
    <rPh sb="56" eb="58">
      <t>ムリ</t>
    </rPh>
    <rPh sb="59" eb="60">
      <t>ハヤ</t>
    </rPh>
    <rPh sb="63" eb="64">
      <t>サ</t>
    </rPh>
    <phoneticPr fontId="4"/>
  </si>
  <si>
    <t xml:space="preserve">
発芽適温は15～20℃。
30℃以上にならないように注意する。
プラグトレイはブロック，ベンチの上に置く。
かん水は，午前中に行い，夕方には培土表面が乾く程度とする。</t>
    <rPh sb="17" eb="19">
      <t>イジョウ</t>
    </rPh>
    <rPh sb="27" eb="29">
      <t>チュウイ</t>
    </rPh>
    <rPh sb="49" eb="50">
      <t>ウエ</t>
    </rPh>
    <rPh sb="51" eb="52">
      <t>オ</t>
    </rPh>
    <rPh sb="57" eb="58">
      <t>スイ</t>
    </rPh>
    <rPh sb="60" eb="63">
      <t>ゴゼンチュウ</t>
    </rPh>
    <rPh sb="64" eb="65">
      <t>オコナ</t>
    </rPh>
    <rPh sb="67" eb="69">
      <t>ユウガタ</t>
    </rPh>
    <rPh sb="71" eb="73">
      <t>バイド</t>
    </rPh>
    <rPh sb="73" eb="75">
      <t>ヒョウメン</t>
    </rPh>
    <rPh sb="76" eb="77">
      <t>カワ</t>
    </rPh>
    <rPh sb="78" eb="80">
      <t>テイド</t>
    </rPh>
    <phoneticPr fontId="4"/>
  </si>
  <si>
    <t xml:space="preserve">
特にキャベツ生育初期の雑草繁茂を抑える。</t>
    <rPh sb="1" eb="2">
      <t>トク</t>
    </rPh>
    <rPh sb="7" eb="9">
      <t>セイイク</t>
    </rPh>
    <rPh sb="9" eb="11">
      <t>ショキ</t>
    </rPh>
    <phoneticPr fontId="4"/>
  </si>
  <si>
    <t xml:space="preserve">
ほ場をよく観察し，早期発見，早期防除に努める。</t>
    <phoneticPr fontId="4"/>
  </si>
  <si>
    <t xml:space="preserve">
試し切りを行い，締まり具合を確認する。</t>
    <rPh sb="1" eb="2">
      <t>タメ</t>
    </rPh>
    <rPh sb="3" eb="4">
      <t>ギ</t>
    </rPh>
    <rPh sb="6" eb="7">
      <t>オコナ</t>
    </rPh>
    <rPh sb="9" eb="10">
      <t>シ</t>
    </rPh>
    <rPh sb="12" eb="14">
      <t>グアイ</t>
    </rPh>
    <rPh sb="15" eb="17">
      <t>カクニン</t>
    </rPh>
    <phoneticPr fontId="4"/>
  </si>
  <si>
    <t>２名の500万円所得</t>
    <rPh sb="1" eb="2">
      <t>メイ</t>
    </rPh>
    <rPh sb="6" eb="7">
      <t>マン</t>
    </rPh>
    <rPh sb="7" eb="8">
      <t>エン</t>
    </rPh>
    <rPh sb="8" eb="10">
      <t>ショトク</t>
    </rPh>
    <phoneticPr fontId="4"/>
  </si>
  <si>
    <t>普通トラック</t>
    <rPh sb="0" eb="2">
      <t>フツウ</t>
    </rPh>
    <phoneticPr fontId="4"/>
  </si>
  <si>
    <t>臨時</t>
    <rPh sb="0" eb="2">
      <t>リンジ</t>
    </rPh>
    <phoneticPr fontId="4"/>
  </si>
  <si>
    <t>常勤</t>
    <rPh sb="0" eb="2">
      <t>ジョウキン</t>
    </rPh>
    <phoneticPr fontId="4"/>
  </si>
  <si>
    <t>全給与を労働時間按分</t>
    <rPh sb="0" eb="1">
      <t>ゼン</t>
    </rPh>
    <rPh sb="1" eb="3">
      <t>キュウヨ</t>
    </rPh>
    <rPh sb="4" eb="6">
      <t>ロウドウ</t>
    </rPh>
    <rPh sb="6" eb="8">
      <t>ジカン</t>
    </rPh>
    <rPh sb="8" eb="10">
      <t>アンブン</t>
    </rPh>
    <phoneticPr fontId="4"/>
  </si>
  <si>
    <t>全補助労賃を労働時間按分</t>
    <rPh sb="0" eb="1">
      <t>ゼン</t>
    </rPh>
    <rPh sb="1" eb="3">
      <t>ホジョ</t>
    </rPh>
    <rPh sb="3" eb="5">
      <t>ロウチン</t>
    </rPh>
    <rPh sb="6" eb="8">
      <t>ロウドウ</t>
    </rPh>
    <rPh sb="8" eb="10">
      <t>ジカン</t>
    </rPh>
    <rPh sb="10" eb="12">
      <t>アンブン</t>
    </rPh>
    <phoneticPr fontId="4"/>
  </si>
  <si>
    <t>７－２　経営収支（キャベツ（初夏まき），1ha当たり）</t>
    <rPh sb="14" eb="16">
      <t>ショカ</t>
    </rPh>
    <rPh sb="23" eb="24">
      <t>ア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</si>
  <si>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</si>
  <si>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</si>
  <si>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</si>
  <si>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</si>
  <si>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</si>
  <si>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</si>
  <si>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</si>
  <si>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</si>
  <si>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</si>
  <si>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</si>
  <si>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5"/>
  </si>
  <si>
    <t>D</t>
    <phoneticPr fontId="4"/>
  </si>
  <si>
    <t>E</t>
    <phoneticPr fontId="4"/>
  </si>
  <si>
    <t>F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</si>
  <si>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</si>
  <si>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</si>
  <si>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</si>
  <si>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</si>
  <si>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A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</si>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</sst>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0&quot;ha&quot;"/>
    <numFmt numFmtId="183" formatCode="0.0%"/>
    <numFmt numFmtId="184" formatCode="0.0_);[Red]\(0.0\)"/>
    <numFmt numFmtId="185" formatCode="0&quot;ha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19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7" fontId="14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899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8" xfId="0" applyFont="1" applyBorder="1" applyAlignment="1">
      <alignment horizontal="center" vertical="center"/>
    </xf>
    <xf numFmtId="180" fontId="0" fillId="0" borderId="78" xfId="1" applyNumberFormat="1" applyFont="1" applyBorder="1" applyAlignment="1">
      <alignment horizontal="center" vertical="center"/>
    </xf>
    <xf numFmtId="182" fontId="0" fillId="0" borderId="79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6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0" fontId="0" fillId="0" borderId="32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1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9" fillId="0" borderId="39" xfId="0" applyFont="1" applyBorder="1" applyAlignment="1">
      <alignment vertical="center"/>
    </xf>
    <xf numFmtId="181" fontId="0" fillId="4" borderId="62" xfId="0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4" xfId="1" applyFont="1" applyBorder="1" applyAlignment="1">
      <alignment vertical="center" shrinkToFit="1"/>
    </xf>
    <xf numFmtId="0" fontId="0" fillId="0" borderId="121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8" xfId="1" applyNumberFormat="1" applyFont="1" applyBorder="1" applyAlignment="1">
      <alignment horizontal="right" vertical="center"/>
    </xf>
    <xf numFmtId="181" fontId="0" fillId="0" borderId="124" xfId="0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7" xfId="1" applyFont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3" xfId="0" applyNumberFormat="1" applyFont="1" applyBorder="1" applyAlignment="1">
      <alignment horizontal="center" vertical="center" shrinkToFit="1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90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3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49" fontId="0" fillId="0" borderId="1" xfId="0" applyNumberFormat="1" applyFont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86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8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0" xfId="2" applyFont="1" applyBorder="1" applyAlignment="1">
      <alignment vertical="center" wrapText="1"/>
    </xf>
    <xf numFmtId="0" fontId="8" fillId="0" borderId="77" xfId="2" applyFont="1" applyBorder="1" applyAlignment="1">
      <alignment vertical="center" wrapText="1"/>
    </xf>
    <xf numFmtId="0" fontId="1" fillId="0" borderId="90" xfId="2" applyFont="1" applyBorder="1" applyAlignment="1">
      <alignment horizontal="center" vertical="center" wrapText="1"/>
    </xf>
    <xf numFmtId="0" fontId="1" fillId="0" borderId="90" xfId="2" applyFont="1" applyBorder="1" applyAlignment="1">
      <alignment vertical="center" wrapText="1"/>
    </xf>
    <xf numFmtId="0" fontId="8" fillId="0" borderId="90" xfId="2" applyFont="1" applyBorder="1" applyAlignment="1">
      <alignment horizontal="center" vertical="center"/>
    </xf>
    <xf numFmtId="0" fontId="8" fillId="0" borderId="90" xfId="2" applyFont="1" applyBorder="1" applyAlignment="1">
      <alignment horizontal="right" vertical="center" wrapText="1"/>
    </xf>
    <xf numFmtId="0" fontId="1" fillId="0" borderId="77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5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0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8" fontId="0" fillId="2" borderId="115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/>
    </xf>
    <xf numFmtId="177" fontId="0" fillId="0" borderId="90" xfId="0" applyNumberFormat="1" applyFont="1" applyFill="1" applyBorder="1" applyAlignment="1">
      <alignment vertical="center"/>
    </xf>
    <xf numFmtId="177" fontId="0" fillId="0" borderId="90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7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27" xfId="0" applyNumberFormat="1" applyFont="1" applyFill="1" applyBorder="1" applyAlignment="1">
      <alignment vertical="center" shrinkToFit="1"/>
    </xf>
    <xf numFmtId="176" fontId="0" fillId="2" borderId="128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27" xfId="0" applyNumberFormat="1" applyFont="1" applyFill="1" applyBorder="1" applyAlignment="1">
      <alignment vertical="center" shrinkToFit="1"/>
    </xf>
    <xf numFmtId="179" fontId="0" fillId="0" borderId="132" xfId="0" applyNumberFormat="1" applyFont="1" applyBorder="1" applyAlignment="1">
      <alignment horizontal="center" vertical="center" shrinkToFit="1"/>
    </xf>
    <xf numFmtId="176" fontId="0" fillId="5" borderId="119" xfId="0" applyNumberFormat="1" applyFont="1" applyFill="1" applyBorder="1" applyAlignment="1">
      <alignment vertical="center" shrinkToFit="1"/>
    </xf>
    <xf numFmtId="179" fontId="0" fillId="0" borderId="135" xfId="0" applyNumberFormat="1" applyFont="1" applyBorder="1" applyAlignment="1">
      <alignment horizontal="center" vertical="center" shrinkToFit="1"/>
    </xf>
    <xf numFmtId="184" fontId="0" fillId="0" borderId="1" xfId="0" applyNumberFormat="1" applyFont="1" applyBorder="1" applyAlignment="1">
      <alignment vertical="center" shrinkToFit="1"/>
    </xf>
    <xf numFmtId="184" fontId="0" fillId="5" borderId="115" xfId="0" applyNumberFormat="1" applyFont="1" applyFill="1" applyBorder="1" applyAlignment="1">
      <alignment vertical="center" shrinkToFit="1"/>
    </xf>
    <xf numFmtId="184" fontId="0" fillId="5" borderId="53" xfId="0" applyNumberFormat="1" applyFont="1" applyFill="1" applyBorder="1" applyAlignment="1">
      <alignment vertical="center" shrinkToFit="1"/>
    </xf>
    <xf numFmtId="184" fontId="0" fillId="5" borderId="22" xfId="0" applyNumberFormat="1" applyFont="1" applyFill="1" applyBorder="1" applyAlignment="1">
      <alignment vertical="center" shrinkToFit="1"/>
    </xf>
    <xf numFmtId="184" fontId="0" fillId="5" borderId="129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4" fontId="0" fillId="5" borderId="118" xfId="0" applyNumberFormat="1" applyFont="1" applyFill="1" applyBorder="1" applyAlignment="1">
      <alignment vertical="center" shrinkToFit="1"/>
    </xf>
    <xf numFmtId="184" fontId="0" fillId="5" borderId="137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19" xfId="0" applyNumberFormat="1" applyFont="1" applyFill="1" applyBorder="1" applyAlignment="1">
      <alignment vertical="center" shrinkToFit="1"/>
    </xf>
    <xf numFmtId="177" fontId="0" fillId="2" borderId="129" xfId="0" applyNumberFormat="1" applyFont="1" applyFill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81" fontId="0" fillId="0" borderId="32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5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6" xfId="1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7" fontId="0" fillId="0" borderId="148" xfId="3" applyNumberFormat="1" applyFont="1" applyBorder="1" applyAlignment="1">
      <alignment vertical="center"/>
    </xf>
    <xf numFmtId="177" fontId="0" fillId="5" borderId="149" xfId="0" applyNumberFormat="1" applyFont="1" applyFill="1" applyBorder="1" applyAlignment="1">
      <alignment vertical="center" shrinkToFit="1"/>
    </xf>
    <xf numFmtId="177" fontId="0" fillId="0" borderId="149" xfId="3" applyNumberFormat="1" applyFont="1" applyBorder="1" applyAlignment="1">
      <alignment vertical="center"/>
    </xf>
    <xf numFmtId="177" fontId="0" fillId="0" borderId="111" xfId="3" applyNumberFormat="1" applyFont="1" applyBorder="1" applyAlignment="1">
      <alignment horizontal="right" vertical="center"/>
    </xf>
    <xf numFmtId="177" fontId="0" fillId="0" borderId="111" xfId="3" applyNumberFormat="1" applyFont="1" applyBorder="1" applyAlignment="1">
      <alignment horizontal="left" vertical="center" shrinkToFit="1"/>
    </xf>
    <xf numFmtId="177" fontId="0" fillId="0" borderId="150" xfId="0" applyNumberFormat="1" applyFont="1" applyBorder="1" applyAlignment="1">
      <alignment vertical="center"/>
    </xf>
    <xf numFmtId="177" fontId="0" fillId="0" borderId="151" xfId="0" applyNumberFormat="1" applyFont="1" applyBorder="1" applyAlignment="1">
      <alignment vertical="center"/>
    </xf>
    <xf numFmtId="177" fontId="0" fillId="0" borderId="152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51" xfId="0" applyNumberFormat="1" applyFont="1" applyBorder="1" applyAlignment="1">
      <alignment horizontal="left" vertical="center"/>
    </xf>
    <xf numFmtId="177" fontId="0" fillId="0" borderId="151" xfId="3" applyNumberFormat="1" applyFont="1" applyBorder="1" applyAlignment="1">
      <alignment vertical="center" shrinkToFit="1"/>
    </xf>
    <xf numFmtId="177" fontId="0" fillId="0" borderId="153" xfId="3" applyNumberFormat="1" applyFont="1" applyBorder="1" applyAlignment="1">
      <alignment vertical="center"/>
    </xf>
    <xf numFmtId="177" fontId="0" fillId="0" borderId="154" xfId="3" applyNumberFormat="1" applyFont="1" applyBorder="1" applyAlignment="1">
      <alignment vertical="center"/>
    </xf>
    <xf numFmtId="177" fontId="0" fillId="0" borderId="155" xfId="3" applyNumberFormat="1" applyFont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47" xfId="0" applyNumberFormat="1" applyFont="1" applyFill="1" applyBorder="1" applyAlignment="1">
      <alignment horizontal="center" vertical="center"/>
    </xf>
    <xf numFmtId="177" fontId="0" fillId="0" borderId="147" xfId="0" applyNumberFormat="1" applyFont="1" applyFill="1" applyBorder="1" applyAlignment="1">
      <alignment vertical="center"/>
    </xf>
    <xf numFmtId="177" fontId="0" fillId="0" borderId="151" xfId="0" applyNumberFormat="1" applyFill="1" applyBorder="1" applyAlignment="1">
      <alignment vertical="center"/>
    </xf>
    <xf numFmtId="178" fontId="0" fillId="0" borderId="147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80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51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2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 shrinkToFit="1"/>
    </xf>
    <xf numFmtId="177" fontId="0" fillId="0" borderId="147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1" xfId="0" applyNumberFormat="1" applyFont="1" applyFill="1" applyBorder="1" applyAlignment="1">
      <alignment horizontal="left" vertical="center"/>
    </xf>
    <xf numFmtId="177" fontId="0" fillId="0" borderId="151" xfId="3" applyNumberFormat="1" applyFont="1" applyFill="1" applyBorder="1" applyAlignment="1">
      <alignment vertical="center" shrinkToFit="1"/>
    </xf>
    <xf numFmtId="178" fontId="0" fillId="0" borderId="152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78" xfId="3" applyNumberFormat="1" applyFont="1" applyBorder="1" applyAlignment="1">
      <alignment horizontal="center" vertical="center" shrinkToFit="1"/>
    </xf>
    <xf numFmtId="176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62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6" xfId="0" applyFont="1" applyBorder="1" applyAlignment="1">
      <alignment horizontal="center" vertical="center" shrinkToFit="1"/>
    </xf>
    <xf numFmtId="176" fontId="0" fillId="2" borderId="160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9" xfId="0" applyNumberFormat="1" applyFont="1" applyFill="1" applyBorder="1" applyAlignment="1">
      <alignment vertical="center" shrinkToFit="1"/>
    </xf>
    <xf numFmtId="177" fontId="0" fillId="0" borderId="36" xfId="3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vertical="center"/>
    </xf>
    <xf numFmtId="176" fontId="0" fillId="5" borderId="160" xfId="0" applyNumberFormat="1" applyFont="1" applyFill="1" applyBorder="1" applyAlignment="1">
      <alignment vertical="center"/>
    </xf>
    <xf numFmtId="176" fontId="0" fillId="0" borderId="162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6" xfId="0" applyNumberFormat="1" applyFont="1" applyBorder="1" applyAlignment="1">
      <alignment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7" fontId="0" fillId="0" borderId="117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vertical="center" shrinkToFit="1"/>
    </xf>
    <xf numFmtId="176" fontId="0" fillId="5" borderId="115" xfId="0" applyNumberFormat="1" applyFont="1" applyFill="1" applyBorder="1" applyAlignment="1">
      <alignment horizontal="center" vertical="center" shrinkToFit="1"/>
    </xf>
    <xf numFmtId="176" fontId="0" fillId="5" borderId="129" xfId="0" applyNumberFormat="1" applyFont="1" applyFill="1" applyBorder="1" applyAlignment="1">
      <alignment horizontal="center" vertical="center" shrinkToFit="1"/>
    </xf>
    <xf numFmtId="177" fontId="0" fillId="0" borderId="78" xfId="0" applyNumberFormat="1" applyFont="1" applyBorder="1" applyAlignment="1">
      <alignment horizontal="center" vertical="center" shrinkToFit="1"/>
    </xf>
    <xf numFmtId="177" fontId="0" fillId="0" borderId="112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0" borderId="36" xfId="0" applyNumberFormat="1" applyFont="1" applyBorder="1" applyAlignment="1">
      <alignment horizontal="center" vertical="center" shrinkToFit="1"/>
    </xf>
    <xf numFmtId="177" fontId="0" fillId="0" borderId="60" xfId="0" applyNumberFormat="1" applyFont="1" applyBorder="1" applyAlignment="1">
      <alignment horizontal="center" vertical="center" shrinkToFit="1"/>
    </xf>
    <xf numFmtId="176" fontId="0" fillId="0" borderId="163" xfId="0" applyNumberFormat="1" applyFont="1" applyBorder="1" applyAlignment="1">
      <alignment vertical="center"/>
    </xf>
    <xf numFmtId="176" fontId="0" fillId="0" borderId="166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vertical="center"/>
    </xf>
    <xf numFmtId="176" fontId="0" fillId="0" borderId="61" xfId="0" applyNumberFormat="1" applyFont="1" applyBorder="1" applyAlignment="1">
      <alignment vertical="center" shrinkToFit="1"/>
    </xf>
    <xf numFmtId="177" fontId="0" fillId="2" borderId="171" xfId="0" applyNumberFormat="1" applyFont="1" applyFill="1" applyBorder="1" applyAlignment="1">
      <alignment vertical="center" shrinkToFit="1"/>
    </xf>
    <xf numFmtId="176" fontId="0" fillId="2" borderId="172" xfId="0" applyNumberFormat="1" applyFont="1" applyFill="1" applyBorder="1" applyAlignment="1">
      <alignment vertical="center" shrinkToFit="1"/>
    </xf>
    <xf numFmtId="177" fontId="0" fillId="2" borderId="168" xfId="3" applyNumberFormat="1" applyFont="1" applyFill="1" applyBorder="1" applyAlignment="1">
      <alignment horizontal="center" vertical="center" shrinkToFit="1"/>
    </xf>
    <xf numFmtId="177" fontId="0" fillId="2" borderId="168" xfId="3" applyNumberFormat="1" applyFont="1" applyFill="1" applyBorder="1" applyAlignment="1">
      <alignment vertical="center" shrinkToFit="1"/>
    </xf>
    <xf numFmtId="176" fontId="0" fillId="5" borderId="173" xfId="0" applyNumberFormat="1" applyFont="1" applyFill="1" applyBorder="1" applyAlignment="1">
      <alignment vertical="center"/>
    </xf>
    <xf numFmtId="177" fontId="0" fillId="0" borderId="176" xfId="0" applyNumberFormat="1" applyFont="1" applyFill="1" applyBorder="1" applyAlignment="1">
      <alignment vertical="center" shrinkToFit="1"/>
    </xf>
    <xf numFmtId="177" fontId="0" fillId="0" borderId="177" xfId="0" applyNumberFormat="1" applyFont="1" applyFill="1" applyBorder="1" applyAlignment="1">
      <alignment vertical="center" shrinkToFit="1"/>
    </xf>
    <xf numFmtId="177" fontId="0" fillId="0" borderId="169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7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2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169" xfId="0" applyNumberFormat="1" applyFont="1" applyBorder="1" applyAlignment="1">
      <alignment vertical="center" shrinkToFit="1"/>
    </xf>
    <xf numFmtId="176" fontId="4" fillId="0" borderId="181" xfId="0" applyNumberFormat="1" applyFont="1" applyBorder="1" applyAlignment="1">
      <alignment horizontal="left" vertical="center" wrapText="1"/>
    </xf>
    <xf numFmtId="176" fontId="0" fillId="0" borderId="182" xfId="0" applyNumberFormat="1" applyFont="1" applyBorder="1" applyAlignment="1">
      <alignment horizontal="center" vertical="center" shrinkToFit="1"/>
    </xf>
    <xf numFmtId="176" fontId="0" fillId="0" borderId="183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/>
    </xf>
    <xf numFmtId="176" fontId="0" fillId="0" borderId="90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90" xfId="0" applyNumberFormat="1" applyFont="1" applyFill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" fillId="6" borderId="28" xfId="2" applyFont="1" applyFill="1" applyBorder="1" applyAlignment="1">
      <alignment horizontal="center" vertical="center" wrapText="1"/>
    </xf>
    <xf numFmtId="0" fontId="1" fillId="6" borderId="26" xfId="2" applyFont="1" applyFill="1" applyBorder="1" applyAlignment="1">
      <alignment horizontal="center" vertical="center" wrapText="1"/>
    </xf>
    <xf numFmtId="0" fontId="1" fillId="6" borderId="25" xfId="2" applyFont="1" applyFill="1" applyBorder="1" applyAlignment="1">
      <alignment horizontal="center" vertical="center" wrapText="1"/>
    </xf>
    <xf numFmtId="9" fontId="0" fillId="0" borderId="90" xfId="0" applyNumberFormat="1" applyFont="1" applyBorder="1" applyAlignment="1">
      <alignment vertical="center" shrinkToFit="1"/>
    </xf>
    <xf numFmtId="183" fontId="0" fillId="0" borderId="90" xfId="4" applyNumberFormat="1" applyFont="1" applyBorder="1" applyAlignment="1">
      <alignment vertical="center" shrinkToFit="1"/>
    </xf>
    <xf numFmtId="0" fontId="0" fillId="0" borderId="122" xfId="2" applyFont="1" applyBorder="1" applyAlignment="1">
      <alignment horizontal="center" vertical="center" wrapText="1"/>
    </xf>
    <xf numFmtId="0" fontId="1" fillId="6" borderId="29" xfId="2" applyFont="1" applyFill="1" applyBorder="1" applyAlignment="1">
      <alignment horizontal="center" vertical="center" wrapText="1"/>
    </xf>
    <xf numFmtId="0" fontId="1" fillId="6" borderId="122" xfId="2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8" fillId="0" borderId="90" xfId="2" applyFont="1" applyBorder="1" applyAlignment="1">
      <alignment horizontal="center" vertical="center" wrapText="1"/>
    </xf>
    <xf numFmtId="0" fontId="8" fillId="0" borderId="77" xfId="2" applyFont="1" applyBorder="1" applyAlignment="1">
      <alignment horizontal="center" vertical="center" wrapText="1"/>
    </xf>
    <xf numFmtId="0" fontId="0" fillId="0" borderId="90" xfId="2" applyFont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0" fillId="0" borderId="27" xfId="2" applyFont="1" applyFill="1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 wrapText="1"/>
    </xf>
    <xf numFmtId="180" fontId="0" fillId="0" borderId="185" xfId="1" applyNumberFormat="1" applyFont="1" applyBorder="1" applyAlignment="1">
      <alignment horizontal="center" vertical="center"/>
    </xf>
    <xf numFmtId="181" fontId="0" fillId="0" borderId="185" xfId="0" applyNumberFormat="1" applyFont="1" applyBorder="1" applyAlignment="1">
      <alignment horizontal="right" vertical="center"/>
    </xf>
    <xf numFmtId="181" fontId="0" fillId="0" borderId="186" xfId="0" applyNumberFormat="1" applyFont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9" fontId="0" fillId="0" borderId="187" xfId="0" applyNumberFormat="1" applyFont="1" applyBorder="1" applyAlignment="1">
      <alignment vertical="center" shrinkToFit="1"/>
    </xf>
    <xf numFmtId="179" fontId="0" fillId="0" borderId="188" xfId="0" applyNumberFormat="1" applyFont="1" applyBorder="1" applyAlignment="1">
      <alignment vertical="center" shrinkToFit="1"/>
    </xf>
    <xf numFmtId="176" fontId="0" fillId="6" borderId="0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6" borderId="10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85" fontId="0" fillId="0" borderId="79" xfId="0" applyNumberFormat="1" applyFont="1" applyBorder="1" applyAlignment="1">
      <alignment horizontal="center" vertical="center"/>
    </xf>
    <xf numFmtId="0" fontId="8" fillId="0" borderId="189" xfId="2" applyFont="1" applyBorder="1" applyAlignment="1">
      <alignment horizontal="center" vertical="center" wrapText="1"/>
    </xf>
    <xf numFmtId="177" fontId="0" fillId="0" borderId="147" xfId="0" applyNumberForma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90" xfId="0" applyNumberFormat="1" applyFont="1" applyFill="1" applyBorder="1" applyAlignment="1">
      <alignment vertical="center"/>
    </xf>
    <xf numFmtId="177" fontId="0" fillId="0" borderId="191" xfId="0" applyNumberFormat="1" applyFill="1" applyBorder="1" applyAlignment="1">
      <alignment vertical="center"/>
    </xf>
    <xf numFmtId="177" fontId="0" fillId="0" borderId="192" xfId="0" applyNumberFormat="1" applyFont="1" applyFill="1" applyBorder="1" applyAlignment="1">
      <alignment vertical="center"/>
    </xf>
    <xf numFmtId="177" fontId="0" fillId="0" borderId="191" xfId="0" applyNumberFormat="1" applyFont="1" applyFill="1" applyBorder="1" applyAlignment="1">
      <alignment horizontal="center" vertical="center"/>
    </xf>
    <xf numFmtId="177" fontId="0" fillId="0" borderId="191" xfId="0" applyNumberFormat="1" applyFont="1" applyFill="1" applyBorder="1" applyAlignment="1">
      <alignment vertical="center"/>
    </xf>
    <xf numFmtId="178" fontId="0" fillId="0" borderId="191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0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69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69" xfId="0" applyNumberFormat="1" applyFill="1" applyBorder="1" applyAlignment="1">
      <alignment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90" xfId="0" applyNumberFormat="1" applyFont="1" applyFill="1" applyBorder="1" applyAlignment="1">
      <alignment vertical="center"/>
    </xf>
    <xf numFmtId="177" fontId="0" fillId="0" borderId="191" xfId="0" applyNumberFormat="1" applyFill="1" applyBorder="1" applyAlignment="1">
      <alignment vertical="center"/>
    </xf>
    <xf numFmtId="177" fontId="0" fillId="0" borderId="192" xfId="0" applyNumberFormat="1" applyFont="1" applyFill="1" applyBorder="1" applyAlignment="1">
      <alignment vertical="center"/>
    </xf>
    <xf numFmtId="177" fontId="0" fillId="0" borderId="191" xfId="0" applyNumberFormat="1" applyFont="1" applyFill="1" applyBorder="1" applyAlignment="1">
      <alignment horizontal="center" vertical="center"/>
    </xf>
    <xf numFmtId="177" fontId="0" fillId="0" borderId="191" xfId="0" applyNumberFormat="1" applyFont="1" applyFill="1" applyBorder="1" applyAlignment="1">
      <alignment vertical="center"/>
    </xf>
    <xf numFmtId="178" fontId="0" fillId="0" borderId="191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0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69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69" xfId="0" applyNumberFormat="1" applyFill="1" applyBorder="1" applyAlignment="1">
      <alignment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90" xfId="0" applyNumberFormat="1" applyFont="1" applyFill="1" applyBorder="1" applyAlignment="1">
      <alignment vertical="center"/>
    </xf>
    <xf numFmtId="177" fontId="0" fillId="0" borderId="191" xfId="0" applyNumberFormat="1" applyFill="1" applyBorder="1" applyAlignment="1">
      <alignment vertical="center"/>
    </xf>
    <xf numFmtId="177" fontId="0" fillId="0" borderId="192" xfId="0" applyNumberFormat="1" applyFont="1" applyFill="1" applyBorder="1" applyAlignment="1">
      <alignment vertical="center"/>
    </xf>
    <xf numFmtId="177" fontId="0" fillId="0" borderId="191" xfId="0" applyNumberFormat="1" applyFont="1" applyFill="1" applyBorder="1" applyAlignment="1">
      <alignment horizontal="center" vertical="center"/>
    </xf>
    <xf numFmtId="177" fontId="0" fillId="0" borderId="191" xfId="0" applyNumberFormat="1" applyFont="1" applyFill="1" applyBorder="1" applyAlignment="1">
      <alignment vertical="center"/>
    </xf>
    <xf numFmtId="178" fontId="0" fillId="0" borderId="191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0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69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69" xfId="0" applyNumberFormat="1" applyFill="1" applyBorder="1" applyAlignment="1">
      <alignment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90" xfId="0" applyNumberFormat="1" applyFont="1" applyFill="1" applyBorder="1" applyAlignment="1">
      <alignment vertical="center"/>
    </xf>
    <xf numFmtId="177" fontId="0" fillId="0" borderId="191" xfId="0" applyNumberFormat="1" applyFill="1" applyBorder="1" applyAlignment="1">
      <alignment vertical="center"/>
    </xf>
    <xf numFmtId="177" fontId="0" fillId="0" borderId="192" xfId="0" applyNumberFormat="1" applyFont="1" applyFill="1" applyBorder="1" applyAlignment="1">
      <alignment vertical="center"/>
    </xf>
    <xf numFmtId="177" fontId="0" fillId="0" borderId="191" xfId="0" applyNumberFormat="1" applyFont="1" applyFill="1" applyBorder="1" applyAlignment="1">
      <alignment horizontal="center" vertical="center"/>
    </xf>
    <xf numFmtId="177" fontId="0" fillId="0" borderId="191" xfId="0" applyNumberFormat="1" applyFont="1" applyFill="1" applyBorder="1" applyAlignment="1">
      <alignment vertical="center"/>
    </xf>
    <xf numFmtId="178" fontId="0" fillId="0" borderId="191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0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69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69" xfId="0" applyNumberFormat="1" applyFill="1" applyBorder="1" applyAlignment="1">
      <alignment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90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vertical="center" shrinkToFit="1"/>
    </xf>
    <xf numFmtId="38" fontId="0" fillId="0" borderId="191" xfId="0" applyNumberFormat="1" applyFont="1" applyBorder="1" applyAlignment="1">
      <alignment vertical="center" shrinkToFit="1"/>
    </xf>
    <xf numFmtId="38" fontId="0" fillId="0" borderId="191" xfId="0" applyNumberFormat="1" applyFont="1" applyBorder="1" applyAlignment="1">
      <alignment horizontal="center" vertical="center" shrinkToFit="1"/>
    </xf>
    <xf numFmtId="38" fontId="0" fillId="2" borderId="115" xfId="0" applyNumberFormat="1" applyFont="1" applyFill="1" applyBorder="1" applyAlignment="1">
      <alignment vertical="center" shrinkToFit="1"/>
    </xf>
    <xf numFmtId="38" fontId="0" fillId="2" borderId="11" xfId="0" applyNumberFormat="1" applyFont="1" applyFill="1" applyBorder="1" applyAlignment="1">
      <alignment horizontal="center" vertical="center" shrinkToFit="1"/>
    </xf>
    <xf numFmtId="38" fontId="0" fillId="2" borderId="11" xfId="0" applyNumberFormat="1" applyFont="1" applyFill="1" applyBorder="1" applyAlignment="1">
      <alignment vertical="center" shrinkToFit="1"/>
    </xf>
    <xf numFmtId="38" fontId="0" fillId="0" borderId="10" xfId="0" applyNumberFormat="1" applyFont="1" applyBorder="1" applyAlignment="1">
      <alignment vertical="center" shrinkToFit="1"/>
    </xf>
    <xf numFmtId="38" fontId="0" fillId="0" borderId="10" xfId="0" applyNumberFormat="1" applyFont="1" applyBorder="1" applyAlignment="1">
      <alignment horizontal="center" vertical="center" shrinkToFit="1"/>
    </xf>
    <xf numFmtId="38" fontId="0" fillId="0" borderId="169" xfId="0" applyNumberFormat="1" applyFont="1" applyBorder="1" applyAlignment="1">
      <alignment vertical="center" shrinkToFit="1"/>
    </xf>
    <xf numFmtId="38" fontId="0" fillId="0" borderId="169" xfId="0" applyNumberFormat="1" applyFont="1" applyBorder="1" applyAlignment="1">
      <alignment horizontal="center" vertical="center" shrinkToFit="1"/>
    </xf>
    <xf numFmtId="38" fontId="0" fillId="0" borderId="191" xfId="0" applyNumberFormat="1" applyFont="1" applyBorder="1" applyAlignment="1">
      <alignment vertical="center" shrinkToFit="1"/>
    </xf>
    <xf numFmtId="38" fontId="0" fillId="0" borderId="191" xfId="0" applyNumberFormat="1" applyFont="1" applyBorder="1" applyAlignment="1">
      <alignment horizontal="center" vertical="center" shrinkToFit="1"/>
    </xf>
    <xf numFmtId="38" fontId="0" fillId="2" borderId="115" xfId="0" applyNumberFormat="1" applyFont="1" applyFill="1" applyBorder="1" applyAlignment="1">
      <alignment vertical="center" shrinkToFit="1"/>
    </xf>
    <xf numFmtId="38" fontId="0" fillId="2" borderId="11" xfId="0" applyNumberFormat="1" applyFont="1" applyFill="1" applyBorder="1" applyAlignment="1">
      <alignment horizontal="center" vertical="center" shrinkToFit="1"/>
    </xf>
    <xf numFmtId="38" fontId="0" fillId="2" borderId="11" xfId="0" applyNumberFormat="1" applyFont="1" applyFill="1" applyBorder="1" applyAlignment="1">
      <alignment vertical="center" shrinkToFit="1"/>
    </xf>
    <xf numFmtId="38" fontId="0" fillId="0" borderId="191" xfId="0" applyNumberFormat="1" applyFont="1" applyBorder="1" applyAlignment="1">
      <alignment vertical="center" shrinkToFit="1"/>
    </xf>
    <xf numFmtId="184" fontId="0" fillId="0" borderId="191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vertical="center" shrinkToFit="1"/>
    </xf>
    <xf numFmtId="177" fontId="0" fillId="0" borderId="77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vertical="center" shrinkToFit="1"/>
    </xf>
    <xf numFmtId="177" fontId="0" fillId="0" borderId="169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vertical="center" shrinkToFit="1"/>
    </xf>
    <xf numFmtId="38" fontId="0" fillId="0" borderId="24" xfId="0" applyNumberFormat="1" applyFont="1" applyBorder="1" applyAlignment="1">
      <alignment vertical="center" shrinkToFit="1"/>
    </xf>
    <xf numFmtId="38" fontId="0" fillId="0" borderId="24" xfId="0" applyNumberFormat="1" applyFont="1" applyBorder="1" applyAlignment="1">
      <alignment vertical="center"/>
    </xf>
    <xf numFmtId="38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62" xfId="3" applyNumberFormat="1" applyFont="1" applyBorder="1" applyAlignment="1">
      <alignment vertical="center" shrinkToFit="1"/>
    </xf>
    <xf numFmtId="38" fontId="0" fillId="0" borderId="162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38" fontId="0" fillId="0" borderId="162" xfId="3" applyNumberFormat="1" applyFont="1" applyFill="1" applyBorder="1" applyAlignment="1">
      <alignment vertical="center" shrinkToFit="1"/>
    </xf>
    <xf numFmtId="38" fontId="0" fillId="0" borderId="24" xfId="3" applyNumberFormat="1" applyFont="1" applyFill="1" applyBorder="1" applyAlignment="1">
      <alignment vertical="center" shrinkToFit="1"/>
    </xf>
    <xf numFmtId="181" fontId="0" fillId="0" borderId="39" xfId="0" applyNumberFormat="1" applyFont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181" fontId="0" fillId="4" borderId="62" xfId="0" applyNumberFormat="1" applyFont="1" applyFill="1" applyBorder="1" applyAlignment="1">
      <alignment horizontal="right" vertical="center"/>
    </xf>
    <xf numFmtId="38" fontId="0" fillId="0" borderId="191" xfId="0" applyNumberFormat="1" applyFont="1" applyBorder="1" applyAlignment="1">
      <alignment vertical="center" shrinkToFit="1"/>
    </xf>
    <xf numFmtId="38" fontId="0" fillId="0" borderId="191" xfId="0" applyNumberFormat="1" applyFont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vertical="center" shrinkToFit="1"/>
    </xf>
    <xf numFmtId="38" fontId="0" fillId="2" borderId="115" xfId="0" applyNumberFormat="1" applyFont="1" applyFill="1" applyBorder="1" applyAlignment="1">
      <alignment vertical="center" shrinkToFit="1"/>
    </xf>
    <xf numFmtId="38" fontId="0" fillId="2" borderId="11" xfId="0" applyNumberFormat="1" applyFont="1" applyFill="1" applyBorder="1" applyAlignment="1">
      <alignment horizontal="center" vertical="center" shrinkToFit="1"/>
    </xf>
    <xf numFmtId="38" fontId="0" fillId="2" borderId="11" xfId="0" applyNumberFormat="1" applyFont="1" applyFill="1" applyBorder="1" applyAlignment="1">
      <alignment vertical="center" shrinkToFit="1"/>
    </xf>
    <xf numFmtId="38" fontId="0" fillId="0" borderId="24" xfId="0" applyNumberFormat="1" applyFont="1" applyBorder="1" applyAlignment="1">
      <alignment vertical="center" shrinkToFit="1"/>
    </xf>
    <xf numFmtId="184" fontId="0" fillId="0" borderId="191" xfId="0" applyNumberFormat="1" applyFont="1" applyBorder="1" applyAlignment="1">
      <alignment vertical="center" shrinkToFit="1"/>
    </xf>
    <xf numFmtId="184" fontId="0" fillId="5" borderId="115" xfId="0" applyNumberFormat="1" applyFont="1" applyFill="1" applyBorder="1" applyAlignment="1">
      <alignment vertical="center" shrinkToFit="1"/>
    </xf>
    <xf numFmtId="184" fontId="0" fillId="5" borderId="53" xfId="0" applyNumberFormat="1" applyFont="1" applyFill="1" applyBorder="1" applyAlignment="1">
      <alignment vertical="center" shrinkToFit="1"/>
    </xf>
    <xf numFmtId="184" fontId="0" fillId="5" borderId="22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38" fontId="0" fillId="0" borderId="24" xfId="0" applyNumberFormat="1" applyFont="1" applyBorder="1" applyAlignment="1">
      <alignment vertical="center"/>
    </xf>
    <xf numFmtId="38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62" xfId="3" applyNumberFormat="1" applyFont="1" applyBorder="1" applyAlignment="1">
      <alignment vertical="center" shrinkToFit="1"/>
    </xf>
    <xf numFmtId="38" fontId="0" fillId="0" borderId="162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7" fontId="0" fillId="2" borderId="51" xfId="3" applyNumberFormat="1" applyFont="1" applyFill="1" applyBorder="1" applyAlignment="1">
      <alignment horizontal="center" vertical="center" shrinkToFit="1"/>
    </xf>
    <xf numFmtId="177" fontId="0" fillId="2" borderId="51" xfId="3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vertical="center" shrinkToFit="1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2" xfId="0" applyNumberFormat="1" applyBorder="1" applyAlignment="1">
      <alignment vertical="center" shrinkToFit="1"/>
    </xf>
    <xf numFmtId="9" fontId="0" fillId="0" borderId="162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38" fontId="0" fillId="0" borderId="10" xfId="0" applyNumberFormat="1" applyFont="1" applyBorder="1" applyAlignment="1">
      <alignment vertical="center" shrinkToFit="1"/>
    </xf>
    <xf numFmtId="38" fontId="0" fillId="0" borderId="10" xfId="0" applyNumberFormat="1" applyFont="1" applyBorder="1" applyAlignment="1">
      <alignment horizontal="center" vertical="center" shrinkToFit="1"/>
    </xf>
    <xf numFmtId="38" fontId="0" fillId="0" borderId="169" xfId="0" applyNumberFormat="1" applyFont="1" applyBorder="1" applyAlignment="1">
      <alignment vertical="center" shrinkToFit="1"/>
    </xf>
    <xf numFmtId="38" fontId="0" fillId="0" borderId="169" xfId="0" applyNumberFormat="1" applyFont="1" applyBorder="1" applyAlignment="1">
      <alignment horizontal="center"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92" xfId="0" applyNumberFormat="1" applyFont="1" applyFill="1" applyBorder="1" applyAlignment="1">
      <alignment vertical="center"/>
    </xf>
    <xf numFmtId="177" fontId="0" fillId="0" borderId="176" xfId="0" applyNumberFormat="1" applyFont="1" applyFill="1" applyBorder="1" applyAlignment="1">
      <alignment vertical="center"/>
    </xf>
    <xf numFmtId="177" fontId="0" fillId="0" borderId="169" xfId="0" applyNumberFormat="1" applyFill="1" applyBorder="1" applyAlignment="1">
      <alignment vertical="center"/>
    </xf>
    <xf numFmtId="177" fontId="0" fillId="0" borderId="177" xfId="0" applyNumberFormat="1" applyFont="1" applyFill="1" applyBorder="1" applyAlignment="1">
      <alignment vertical="center"/>
    </xf>
    <xf numFmtId="177" fontId="0" fillId="0" borderId="193" xfId="0" applyNumberFormat="1" applyFont="1" applyFill="1" applyBorder="1" applyAlignment="1">
      <alignment vertical="center"/>
    </xf>
    <xf numFmtId="0" fontId="0" fillId="0" borderId="176" xfId="3" applyFont="1" applyFill="1" applyBorder="1" applyAlignment="1">
      <alignment vertical="center" shrinkToFit="1"/>
    </xf>
    <xf numFmtId="0" fontId="0" fillId="0" borderId="177" xfId="3" applyFont="1" applyFill="1" applyBorder="1" applyAlignment="1">
      <alignment vertical="center" shrinkToFit="1"/>
    </xf>
    <xf numFmtId="0" fontId="0" fillId="0" borderId="26" xfId="2" applyFont="1" applyBorder="1" applyAlignment="1">
      <alignment vertical="top" wrapText="1"/>
    </xf>
    <xf numFmtId="0" fontId="0" fillId="0" borderId="25" xfId="2" applyFont="1" applyBorder="1" applyAlignment="1">
      <alignment horizontal="center" vertical="top" wrapText="1"/>
    </xf>
    <xf numFmtId="0" fontId="0" fillId="0" borderId="27" xfId="2" applyFont="1" applyBorder="1" applyAlignment="1">
      <alignment vertical="top" wrapText="1"/>
    </xf>
    <xf numFmtId="0" fontId="0" fillId="0" borderId="26" xfId="2" applyFont="1" applyBorder="1" applyAlignment="1">
      <alignment horizontal="center" vertical="top" wrapText="1"/>
    </xf>
    <xf numFmtId="0" fontId="1" fillId="0" borderId="122" xfId="2" applyFont="1" applyBorder="1" applyAlignment="1">
      <alignment horizontal="center" vertical="top" wrapText="1"/>
    </xf>
    <xf numFmtId="0" fontId="0" fillId="0" borderId="28" xfId="2" applyFont="1" applyBorder="1" applyAlignment="1">
      <alignment horizontal="center" vertical="top" wrapText="1"/>
    </xf>
    <xf numFmtId="0" fontId="0" fillId="0" borderId="27" xfId="2" applyFont="1" applyBorder="1" applyAlignment="1">
      <alignment horizontal="center" vertical="top" wrapText="1"/>
    </xf>
    <xf numFmtId="0" fontId="1" fillId="0" borderId="25" xfId="2" applyFont="1" applyBorder="1" applyAlignment="1">
      <alignment horizontal="center" vertical="top" wrapText="1"/>
    </xf>
    <xf numFmtId="0" fontId="1" fillId="0" borderId="122" xfId="2" applyFont="1" applyFill="1" applyBorder="1" applyAlignment="1">
      <alignment horizontal="center" vertical="top" wrapText="1"/>
    </xf>
    <xf numFmtId="0" fontId="1" fillId="0" borderId="28" xfId="2" applyFont="1" applyFill="1" applyBorder="1" applyAlignment="1">
      <alignment horizontal="center" vertical="top" wrapText="1"/>
    </xf>
    <xf numFmtId="0" fontId="1" fillId="0" borderId="26" xfId="2" applyFont="1" applyFill="1" applyBorder="1" applyAlignment="1">
      <alignment horizontal="center" vertical="top" wrapText="1"/>
    </xf>
    <xf numFmtId="0" fontId="1" fillId="0" borderId="27" xfId="2" applyFont="1" applyFill="1" applyBorder="1" applyAlignment="1">
      <alignment horizontal="center" vertical="top" wrapText="1"/>
    </xf>
    <xf numFmtId="0" fontId="1" fillId="0" borderId="25" xfId="2" applyFont="1" applyFill="1" applyBorder="1" applyAlignment="1">
      <alignment horizontal="center" vertical="top" wrapText="1"/>
    </xf>
    <xf numFmtId="0" fontId="1" fillId="6" borderId="26" xfId="2" applyFont="1" applyFill="1" applyBorder="1" applyAlignment="1">
      <alignment horizontal="center" vertical="top" wrapText="1"/>
    </xf>
    <xf numFmtId="0" fontId="1" fillId="6" borderId="122" xfId="2" applyFont="1" applyFill="1" applyBorder="1" applyAlignment="1">
      <alignment horizontal="center" vertical="top" wrapText="1"/>
    </xf>
    <xf numFmtId="0" fontId="1" fillId="6" borderId="25" xfId="2" applyFont="1" applyFill="1" applyBorder="1" applyAlignment="1">
      <alignment horizontal="center" vertical="top" wrapText="1"/>
    </xf>
    <xf numFmtId="0" fontId="1" fillId="0" borderId="26" xfId="2" applyFont="1" applyBorder="1" applyAlignment="1">
      <alignment horizontal="center" vertical="top" wrapText="1"/>
    </xf>
    <xf numFmtId="0" fontId="0" fillId="0" borderId="25" xfId="2" applyFont="1" applyFill="1" applyBorder="1" applyAlignment="1">
      <alignment horizontal="center" vertical="top" wrapText="1"/>
    </xf>
    <xf numFmtId="0" fontId="0" fillId="0" borderId="26" xfId="2" applyFont="1" applyFill="1" applyBorder="1" applyAlignment="1">
      <alignment horizontal="center" vertical="top" wrapText="1"/>
    </xf>
    <xf numFmtId="0" fontId="0" fillId="0" borderId="122" xfId="2" applyFont="1" applyBorder="1" applyAlignment="1">
      <alignment horizontal="center" vertical="top" wrapText="1"/>
    </xf>
    <xf numFmtId="0" fontId="0" fillId="6" borderId="28" xfId="2" applyFont="1" applyFill="1" applyBorder="1" applyAlignment="1">
      <alignment horizontal="center" vertical="top" wrapText="1"/>
    </xf>
    <xf numFmtId="0" fontId="0" fillId="6" borderId="26" xfId="2" applyFont="1" applyFill="1" applyBorder="1" applyAlignment="1">
      <alignment horizontal="center" vertical="top" wrapText="1"/>
    </xf>
    <xf numFmtId="0" fontId="0" fillId="6" borderId="27" xfId="2" applyFont="1" applyFill="1" applyBorder="1" applyAlignment="1">
      <alignment horizontal="center" vertical="top" wrapText="1"/>
    </xf>
    <xf numFmtId="0" fontId="9" fillId="6" borderId="26" xfId="2" applyFont="1" applyFill="1" applyBorder="1" applyAlignment="1">
      <alignment horizontal="center" vertical="top" wrapText="1"/>
    </xf>
    <xf numFmtId="0" fontId="0" fillId="0" borderId="28" xfId="2" applyFont="1" applyFill="1" applyBorder="1" applyAlignment="1">
      <alignment vertical="top" wrapText="1"/>
    </xf>
    <xf numFmtId="0" fontId="0" fillId="0" borderId="27" xfId="2" applyFont="1" applyFill="1" applyBorder="1" applyAlignment="1">
      <alignment horizontal="center" vertical="top" wrapText="1"/>
    </xf>
    <xf numFmtId="0" fontId="0" fillId="0" borderId="122" xfId="2" applyFont="1" applyFill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177" fontId="15" fillId="0" borderId="151" xfId="0" applyNumberFormat="1" applyFont="1" applyFill="1" applyBorder="1" applyAlignment="1">
      <alignment vertical="center" shrinkToFit="1"/>
    </xf>
    <xf numFmtId="177" fontId="15" fillId="0" borderId="0" xfId="0" applyNumberFormat="1" applyFont="1" applyBorder="1" applyAlignment="1">
      <alignment vertical="center" shrinkToFit="1"/>
    </xf>
    <xf numFmtId="177" fontId="15" fillId="0" borderId="10" xfId="0" applyNumberFormat="1" applyFont="1" applyBorder="1" applyAlignment="1">
      <alignment vertical="center" shrinkToFit="1"/>
    </xf>
    <xf numFmtId="177" fontId="15" fillId="0" borderId="90" xfId="0" applyNumberFormat="1" applyFont="1" applyFill="1" applyBorder="1" applyAlignment="1">
      <alignment vertical="center"/>
    </xf>
    <xf numFmtId="177" fontId="15" fillId="0" borderId="191" xfId="0" applyNumberFormat="1" applyFont="1" applyFill="1" applyBorder="1" applyAlignment="1">
      <alignment vertical="center"/>
    </xf>
    <xf numFmtId="177" fontId="15" fillId="0" borderId="192" xfId="0" applyNumberFormat="1" applyFont="1" applyFill="1" applyBorder="1" applyAlignment="1">
      <alignment vertical="center"/>
    </xf>
    <xf numFmtId="178" fontId="15" fillId="0" borderId="191" xfId="0" applyNumberFormat="1" applyFont="1" applyFill="1" applyBorder="1" applyAlignment="1">
      <alignment vertical="center"/>
    </xf>
    <xf numFmtId="177" fontId="15" fillId="0" borderId="147" xfId="0" applyNumberFormat="1" applyFont="1" applyFill="1" applyBorder="1" applyAlignment="1">
      <alignment vertical="center"/>
    </xf>
    <xf numFmtId="179" fontId="0" fillId="0" borderId="135" xfId="0" applyNumberFormat="1" applyFont="1" applyFill="1" applyBorder="1" applyAlignment="1">
      <alignment horizontal="center" vertical="center" shrinkToFit="1"/>
    </xf>
    <xf numFmtId="0" fontId="8" fillId="0" borderId="90" xfId="2" applyFont="1" applyBorder="1" applyAlignment="1">
      <alignment horizontal="left" vertical="top" wrapText="1"/>
    </xf>
    <xf numFmtId="0" fontId="8" fillId="0" borderId="77" xfId="2" applyFont="1" applyBorder="1" applyAlignment="1">
      <alignment horizontal="left" vertical="top" wrapText="1"/>
    </xf>
    <xf numFmtId="0" fontId="8" fillId="0" borderId="118" xfId="2" applyFont="1" applyBorder="1" applyAlignment="1">
      <alignment vertical="top" wrapText="1"/>
    </xf>
    <xf numFmtId="0" fontId="1" fillId="0" borderId="118" xfId="2" applyFont="1" applyBorder="1" applyAlignment="1">
      <alignment vertical="top" wrapText="1"/>
    </xf>
    <xf numFmtId="0" fontId="1" fillId="0" borderId="172" xfId="2" applyFont="1" applyBorder="1" applyAlignment="1">
      <alignment horizontal="center" vertical="top" wrapText="1"/>
    </xf>
    <xf numFmtId="0" fontId="0" fillId="0" borderId="118" xfId="2" applyFont="1" applyBorder="1" applyAlignment="1">
      <alignment vertical="top" wrapText="1"/>
    </xf>
    <xf numFmtId="176" fontId="15" fillId="0" borderId="90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6" fillId="0" borderId="0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Border="1" applyAlignment="1">
      <alignment horizontal="center" vertical="center"/>
    </xf>
    <xf numFmtId="179" fontId="16" fillId="0" borderId="0" xfId="0" applyNumberFormat="1" applyFont="1" applyBorder="1" applyAlignment="1">
      <alignment vertical="center" shrinkToFit="1"/>
    </xf>
    <xf numFmtId="3" fontId="16" fillId="0" borderId="0" xfId="0" applyNumberFormat="1" applyFont="1" applyBorder="1" applyAlignment="1">
      <alignment vertical="center" shrinkToFit="1"/>
    </xf>
    <xf numFmtId="3" fontId="16" fillId="0" borderId="0" xfId="0" applyNumberFormat="1" applyFont="1" applyAlignment="1">
      <alignment vertical="center"/>
    </xf>
    <xf numFmtId="179" fontId="16" fillId="0" borderId="0" xfId="0" applyNumberFormat="1" applyFont="1" applyFill="1" applyBorder="1" applyAlignment="1">
      <alignment vertical="center" shrinkToFit="1"/>
    </xf>
    <xf numFmtId="177" fontId="0" fillId="0" borderId="147" xfId="0" applyNumberFormat="1" applyFill="1" applyBorder="1" applyAlignment="1">
      <alignment horizontal="right" vertical="center"/>
    </xf>
    <xf numFmtId="183" fontId="0" fillId="0" borderId="151" xfId="0" applyNumberFormat="1" applyFont="1" applyFill="1" applyBorder="1" applyAlignment="1">
      <alignment horizontal="left" vertical="center"/>
    </xf>
    <xf numFmtId="0" fontId="1" fillId="0" borderId="47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100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101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33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8" fillId="0" borderId="95" xfId="2" applyFont="1" applyBorder="1" applyAlignment="1">
      <alignment horizontal="center"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1" fillId="0" borderId="99" xfId="2" applyFont="1" applyBorder="1" applyAlignment="1">
      <alignment horizontal="center" vertical="center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3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57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0" fillId="0" borderId="90" xfId="2" applyFont="1" applyBorder="1" applyAlignment="1">
      <alignment horizontal="left" vertical="center" wrapText="1"/>
    </xf>
    <xf numFmtId="0" fontId="1" fillId="0" borderId="90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2" xfId="2" applyFont="1" applyBorder="1" applyAlignment="1">
      <alignment horizontal="center" vertical="center" wrapText="1"/>
    </xf>
    <xf numFmtId="0" fontId="8" fillId="0" borderId="178" xfId="0" applyFont="1" applyBorder="1" applyAlignment="1">
      <alignment horizontal="center" vertical="center" shrinkToFit="1"/>
    </xf>
    <xf numFmtId="0" fontId="8" fillId="0" borderId="180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8" xfId="2" applyFont="1" applyBorder="1" applyAlignment="1">
      <alignment vertical="center" wrapText="1"/>
    </xf>
    <xf numFmtId="0" fontId="8" fillId="0" borderId="102" xfId="0" quotePrefix="1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8" fillId="0" borderId="89" xfId="2" applyFont="1" applyBorder="1" applyAlignment="1">
      <alignment horizontal="center" vertical="center" textRotation="255" wrapText="1"/>
    </xf>
    <xf numFmtId="0" fontId="8" fillId="0" borderId="116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1" fillId="0" borderId="85" xfId="2" applyFont="1" applyBorder="1" applyAlignment="1">
      <alignment horizontal="center" vertical="center"/>
    </xf>
    <xf numFmtId="0" fontId="1" fillId="0" borderId="86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0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1" xfId="0" applyFont="1" applyBorder="1" applyAlignment="1">
      <alignment vertical="center"/>
    </xf>
    <xf numFmtId="180" fontId="0" fillId="0" borderId="112" xfId="1" applyNumberFormat="1" applyFont="1" applyBorder="1" applyAlignment="1">
      <alignment horizontal="center" vertical="center"/>
    </xf>
    <xf numFmtId="0" fontId="0" fillId="0" borderId="113" xfId="0" applyFont="1" applyBorder="1" applyAlignment="1">
      <alignment vertical="center"/>
    </xf>
    <xf numFmtId="0" fontId="0" fillId="0" borderId="108" xfId="0" applyFont="1" applyBorder="1" applyAlignment="1">
      <alignment horizontal="center" vertical="center" textRotation="255"/>
    </xf>
    <xf numFmtId="0" fontId="0" fillId="0" borderId="107" xfId="0" applyFont="1" applyBorder="1" applyAlignment="1">
      <alignment horizontal="center" vertical="center" textRotation="255"/>
    </xf>
    <xf numFmtId="0" fontId="0" fillId="0" borderId="109" xfId="0" applyFont="1" applyBorder="1" applyAlignment="1">
      <alignment horizontal="center" vertical="center" textRotation="255"/>
    </xf>
    <xf numFmtId="0" fontId="0" fillId="3" borderId="78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20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4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9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7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textRotation="255"/>
    </xf>
    <xf numFmtId="0" fontId="0" fillId="4" borderId="36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8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9" xfId="0" applyNumberFormat="1" applyFont="1" applyBorder="1" applyAlignment="1">
      <alignment horizontal="center" vertical="center"/>
    </xf>
    <xf numFmtId="176" fontId="0" fillId="0" borderId="57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57" xfId="0" applyNumberFormat="1" applyFont="1" applyBorder="1" applyAlignment="1">
      <alignment horizontal="center" vertical="center" textRotation="255" shrinkToFit="1"/>
    </xf>
    <xf numFmtId="176" fontId="0" fillId="0" borderId="82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69" xfId="0" applyNumberFormat="1" applyFill="1" applyBorder="1" applyAlignment="1">
      <alignment horizontal="left" vertical="center"/>
    </xf>
    <xf numFmtId="177" fontId="0" fillId="0" borderId="176" xfId="0" applyNumberFormat="1" applyFill="1" applyBorder="1" applyAlignment="1">
      <alignment horizontal="left" vertical="center"/>
    </xf>
    <xf numFmtId="177" fontId="0" fillId="0" borderId="177" xfId="0" applyNumberFormat="1" applyFill="1" applyBorder="1" applyAlignment="1">
      <alignment horizontal="left" vertical="center"/>
    </xf>
    <xf numFmtId="177" fontId="0" fillId="0" borderId="176" xfId="3" applyNumberFormat="1" applyFont="1" applyBorder="1" applyAlignment="1">
      <alignment horizontal="center" vertical="center" shrinkToFit="1"/>
    </xf>
    <xf numFmtId="177" fontId="0" fillId="0" borderId="177" xfId="3" applyNumberFormat="1" applyFont="1" applyBorder="1" applyAlignment="1">
      <alignment horizontal="center" vertical="center" shrinkToFit="1"/>
    </xf>
    <xf numFmtId="177" fontId="0" fillId="0" borderId="169" xfId="0" applyNumberFormat="1" applyFill="1" applyBorder="1" applyAlignment="1">
      <alignment horizontal="left" vertical="center" shrinkToFit="1"/>
    </xf>
    <xf numFmtId="177" fontId="0" fillId="0" borderId="176" xfId="0" applyNumberFormat="1" applyFill="1" applyBorder="1" applyAlignment="1">
      <alignment horizontal="left" vertical="center" shrinkToFit="1"/>
    </xf>
    <xf numFmtId="177" fontId="0" fillId="0" borderId="177" xfId="0" applyNumberFormat="1" applyFill="1" applyBorder="1" applyAlignment="1">
      <alignment horizontal="left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90" xfId="0" applyNumberFormat="1" applyFill="1" applyBorder="1" applyAlignment="1">
      <alignment vertical="center"/>
    </xf>
    <xf numFmtId="0" fontId="0" fillId="0" borderId="90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4" xfId="0" applyNumberFormat="1" applyFont="1" applyFill="1" applyBorder="1" applyAlignment="1">
      <alignment horizontal="center"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1" xfId="0" applyNumberFormat="1" applyBorder="1" applyAlignment="1">
      <alignment horizontal="center" vertical="center" textRotation="255" shrinkToFit="1"/>
    </xf>
    <xf numFmtId="177" fontId="0" fillId="0" borderId="57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4" xfId="0" applyNumberFormat="1" applyFont="1" applyFill="1" applyBorder="1" applyAlignment="1">
      <alignment horizontal="center" vertical="center" shrinkToFit="1"/>
    </xf>
    <xf numFmtId="177" fontId="0" fillId="0" borderId="129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56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vertical="center" shrinkToFit="1"/>
    </xf>
    <xf numFmtId="177" fontId="15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8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7" xfId="0" applyNumberFormat="1" applyFill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4" xfId="0" applyNumberFormat="1" applyBorder="1" applyAlignment="1">
      <alignment horizontal="center" vertical="center" textRotation="255" shrinkToFit="1"/>
    </xf>
    <xf numFmtId="177" fontId="0" fillId="0" borderId="108" xfId="3" applyNumberFormat="1" applyFont="1" applyBorder="1" applyAlignment="1">
      <alignment horizontal="center" vertical="center" textRotation="255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9" xfId="3" applyNumberFormat="1" applyFont="1" applyBorder="1" applyAlignment="1">
      <alignment horizontal="center" vertical="center" textRotation="255"/>
    </xf>
    <xf numFmtId="0" fontId="0" fillId="0" borderId="36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177" fontId="0" fillId="0" borderId="90" xfId="0" applyNumberFormat="1" applyFont="1" applyFill="1" applyBorder="1" applyAlignment="1">
      <alignment vertical="center" shrinkToFit="1"/>
    </xf>
    <xf numFmtId="0" fontId="0" fillId="0" borderId="139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9" xfId="0" applyFont="1" applyFill="1" applyBorder="1" applyAlignment="1">
      <alignment horizontal="center" vertical="center" textRotation="255" wrapText="1"/>
    </xf>
    <xf numFmtId="0" fontId="0" fillId="5" borderId="45" xfId="0" applyFill="1" applyBorder="1" applyAlignment="1">
      <alignment horizontal="left" vertical="center"/>
    </xf>
    <xf numFmtId="0" fontId="0" fillId="5" borderId="62" xfId="0" applyFon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2" borderId="141" xfId="0" applyNumberFormat="1" applyFill="1" applyBorder="1" applyAlignment="1">
      <alignment horizontal="center" vertical="center" shrinkToFit="1"/>
    </xf>
    <xf numFmtId="177" fontId="0" fillId="0" borderId="90" xfId="0" applyNumberFormat="1" applyFont="1" applyFill="1" applyBorder="1" applyAlignment="1">
      <alignment vertical="center"/>
    </xf>
    <xf numFmtId="177" fontId="0" fillId="0" borderId="169" xfId="0" applyNumberFormat="1" applyFill="1" applyBorder="1" applyAlignment="1">
      <alignment vertical="center" shrinkToFit="1"/>
    </xf>
    <xf numFmtId="177" fontId="0" fillId="0" borderId="176" xfId="0" applyNumberFormat="1" applyFill="1" applyBorder="1" applyAlignment="1">
      <alignment vertical="center" shrinkToFit="1"/>
    </xf>
    <xf numFmtId="177" fontId="0" fillId="0" borderId="177" xfId="0" applyNumberFormat="1" applyFill="1" applyBorder="1" applyAlignment="1">
      <alignment vertical="center" shrinkToFit="1"/>
    </xf>
    <xf numFmtId="38" fontId="0" fillId="2" borderId="51" xfId="0" applyNumberFormat="1" applyFont="1" applyFill="1" applyBorder="1" applyAlignment="1">
      <alignment vertical="center" shrinkToFit="1"/>
    </xf>
    <xf numFmtId="38" fontId="0" fillId="0" borderId="51" xfId="0" applyNumberFormat="1" applyFont="1" applyBorder="1" applyAlignment="1">
      <alignment vertical="center"/>
    </xf>
    <xf numFmtId="38" fontId="0" fillId="0" borderId="162" xfId="0" applyNumberFormat="1" applyFont="1" applyBorder="1" applyAlignment="1">
      <alignment vertical="center"/>
    </xf>
    <xf numFmtId="3" fontId="0" fillId="0" borderId="52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90" xfId="5" applyNumberFormat="1" applyFont="1" applyFill="1" applyBorder="1" applyAlignment="1">
      <alignment horizontal="center" vertical="center" shrinkToFit="1"/>
    </xf>
    <xf numFmtId="38" fontId="0" fillId="0" borderId="32" xfId="3" applyNumberFormat="1" applyFont="1" applyFill="1" applyBorder="1" applyAlignment="1">
      <alignment vertical="center" shrinkToFit="1"/>
    </xf>
    <xf numFmtId="38" fontId="0" fillId="0" borderId="39" xfId="3" applyNumberFormat="1" applyFont="1" applyFill="1" applyBorder="1" applyAlignment="1">
      <alignment vertical="center" shrinkToFit="1"/>
    </xf>
    <xf numFmtId="38" fontId="0" fillId="0" borderId="24" xfId="0" applyNumberFormat="1" applyFont="1" applyBorder="1" applyAlignment="1">
      <alignment vertical="center"/>
    </xf>
    <xf numFmtId="176" fontId="0" fillId="0" borderId="131" xfId="0" applyNumberFormat="1" applyFont="1" applyBorder="1" applyAlignment="1">
      <alignment horizontal="center" vertical="center" textRotation="255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6" fontId="0" fillId="0" borderId="126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7" fontId="0" fillId="0" borderId="36" xfId="3" applyNumberFormat="1" applyFont="1" applyBorder="1" applyAlignment="1">
      <alignment horizontal="center" vertical="center" shrinkToFit="1"/>
    </xf>
    <xf numFmtId="177" fontId="0" fillId="2" borderId="170" xfId="0" applyNumberFormat="1" applyFont="1" applyFill="1" applyBorder="1" applyAlignment="1">
      <alignment horizontal="center" vertical="center" shrinkToFit="1"/>
    </xf>
    <xf numFmtId="177" fontId="0" fillId="2" borderId="171" xfId="0" applyNumberFormat="1" applyFont="1" applyFill="1" applyBorder="1" applyAlignment="1">
      <alignment horizontal="center" vertical="center" shrinkToFit="1"/>
    </xf>
    <xf numFmtId="177" fontId="0" fillId="0" borderId="174" xfId="3" applyNumberFormat="1" applyFont="1" applyBorder="1" applyAlignment="1">
      <alignment horizontal="center" vertical="center" shrinkToFit="1"/>
    </xf>
    <xf numFmtId="177" fontId="0" fillId="0" borderId="107" xfId="3" applyNumberFormat="1" applyFont="1" applyBorder="1" applyAlignment="1">
      <alignment horizontal="center" vertical="center" shrinkToFit="1"/>
    </xf>
    <xf numFmtId="177" fontId="0" fillId="0" borderId="175" xfId="3" applyNumberFormat="1" applyFont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76" fontId="0" fillId="0" borderId="135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6" xfId="0" applyNumberFormat="1" applyFont="1" applyBorder="1" applyAlignment="1">
      <alignment horizontal="center" vertical="center" shrinkToFit="1"/>
    </xf>
    <xf numFmtId="177" fontId="0" fillId="2" borderId="129" xfId="0" applyNumberFormat="1" applyFont="1" applyFill="1" applyBorder="1" applyAlignment="1">
      <alignment horizontal="center" vertical="center" shrinkToFit="1"/>
    </xf>
    <xf numFmtId="177" fontId="0" fillId="2" borderId="86" xfId="0" applyNumberFormat="1" applyFont="1" applyFill="1" applyBorder="1" applyAlignment="1">
      <alignment horizontal="center" vertical="center" shrinkToFit="1"/>
    </xf>
    <xf numFmtId="177" fontId="0" fillId="0" borderId="169" xfId="0" applyNumberFormat="1" applyFont="1" applyBorder="1" applyAlignment="1">
      <alignment horizontal="center" vertical="center" shrinkToFit="1"/>
    </xf>
    <xf numFmtId="176" fontId="0" fillId="0" borderId="108" xfId="0" applyNumberFormat="1" applyFont="1" applyBorder="1" applyAlignment="1">
      <alignment horizontal="center" vertical="center" textRotation="255" shrinkToFit="1"/>
    </xf>
    <xf numFmtId="176" fontId="0" fillId="0" borderId="134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5" xfId="0" applyNumberFormat="1" applyFont="1" applyBorder="1" applyAlignment="1">
      <alignment horizontal="center" vertical="center" textRotation="255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0" borderId="158" xfId="3" applyNumberFormat="1" applyFont="1" applyBorder="1" applyAlignment="1">
      <alignment horizontal="center" vertical="center" textRotation="255" shrinkToFit="1"/>
    </xf>
    <xf numFmtId="0" fontId="0" fillId="0" borderId="107" xfId="0" applyFont="1" applyBorder="1">
      <alignment vertical="center"/>
    </xf>
    <xf numFmtId="0" fontId="0" fillId="0" borderId="167" xfId="0" applyFont="1" applyBorder="1">
      <alignment vertical="center"/>
    </xf>
    <xf numFmtId="176" fontId="0" fillId="2" borderId="129" xfId="0" applyNumberFormat="1" applyFont="1" applyFill="1" applyBorder="1" applyAlignment="1">
      <alignment horizontal="center" vertical="center" shrinkToFit="1"/>
    </xf>
    <xf numFmtId="176" fontId="0" fillId="2" borderId="86" xfId="0" applyNumberFormat="1" applyFont="1" applyFill="1" applyBorder="1" applyAlignment="1">
      <alignment horizontal="center" vertical="center" shrinkToFit="1"/>
    </xf>
    <xf numFmtId="177" fontId="0" fillId="0" borderId="161" xfId="3" applyNumberFormat="1" applyFont="1" applyBorder="1" applyAlignment="1">
      <alignment horizontal="center" vertical="center" textRotation="255" shrinkToFit="1"/>
    </xf>
    <xf numFmtId="177" fontId="0" fillId="0" borderId="100" xfId="3" applyNumberFormat="1" applyFont="1" applyBorder="1" applyAlignment="1">
      <alignment horizontal="center" vertical="center" textRotation="255" shrinkToFit="1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38" fontId="0" fillId="0" borderId="164" xfId="3" applyNumberFormat="1" applyFont="1" applyFill="1" applyBorder="1" applyAlignment="1">
      <alignment vertical="center" shrinkToFit="1"/>
    </xf>
    <xf numFmtId="38" fontId="0" fillId="0" borderId="165" xfId="3" applyNumberFormat="1" applyFont="1" applyFill="1" applyBorder="1" applyAlignment="1">
      <alignment vertical="center" shrinkToFit="1"/>
    </xf>
    <xf numFmtId="38" fontId="0" fillId="0" borderId="32" xfId="0" applyNumberFormat="1" applyFont="1" applyFill="1" applyBorder="1" applyAlignment="1">
      <alignment vertical="center"/>
    </xf>
    <xf numFmtId="38" fontId="0" fillId="0" borderId="39" xfId="0" applyNumberFormat="1" applyFont="1" applyFill="1" applyBorder="1" applyAlignment="1">
      <alignment vertical="center"/>
    </xf>
    <xf numFmtId="177" fontId="0" fillId="0" borderId="159" xfId="3" applyNumberFormat="1" applyFont="1" applyBorder="1" applyAlignment="1">
      <alignment horizontal="center" vertical="center" textRotation="255" shrinkToFit="1"/>
    </xf>
    <xf numFmtId="176" fontId="0" fillId="2" borderId="51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0" borderId="164" xfId="3" applyNumberFormat="1" applyFont="1" applyFill="1" applyBorder="1" applyAlignment="1">
      <alignment vertical="center" shrinkToFit="1"/>
    </xf>
    <xf numFmtId="176" fontId="0" fillId="0" borderId="165" xfId="3" applyNumberFormat="1" applyFont="1" applyFill="1" applyBorder="1" applyAlignment="1">
      <alignment vertical="center" shrinkToFit="1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</cellXfs>
  <cellStyles count="12">
    <cellStyle name="パーセント" xfId="4" builtinId="5"/>
    <cellStyle name="パーセント 2" xfId="6"/>
    <cellStyle name="ハイパーリンク_20101209　経営改善計画検討手順（素案）" xfId="7"/>
    <cellStyle name="桁区切り" xfId="1" builtinId="6"/>
    <cellStyle name="桁区切り 2" xfId="8"/>
    <cellStyle name="桁区切り 3" xfId="11"/>
    <cellStyle name="標準" xfId="0" builtinId="0"/>
    <cellStyle name="標準 2" xfId="9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17</xdr:row>
      <xdr:rowOff>0</xdr:rowOff>
    </xdr:from>
    <xdr:to>
      <xdr:col>28</xdr:col>
      <xdr:colOff>13747</xdr:colOff>
      <xdr:row>18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154782</xdr:colOff>
      <xdr:row>12</xdr:row>
      <xdr:rowOff>95251</xdr:rowOff>
    </xdr:from>
    <xdr:to>
      <xdr:col>15</xdr:col>
      <xdr:colOff>47625</xdr:colOff>
      <xdr:row>12</xdr:row>
      <xdr:rowOff>95251</xdr:rowOff>
    </xdr:to>
    <xdr:cxnSp macro="">
      <xdr:nvCxnSpPr>
        <xdr:cNvPr id="5" name="直線コネクタ 4"/>
        <xdr:cNvCxnSpPr/>
      </xdr:nvCxnSpPr>
      <xdr:spPr>
        <a:xfrm>
          <a:off x="4595813" y="3143251"/>
          <a:ext cx="120253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142875</xdr:colOff>
      <xdr:row>12</xdr:row>
      <xdr:rowOff>261937</xdr:rowOff>
    </xdr:from>
    <xdr:to>
      <xdr:col>18</xdr:col>
      <xdr:colOff>59531</xdr:colOff>
      <xdr:row>12</xdr:row>
      <xdr:rowOff>261937</xdr:rowOff>
    </xdr:to>
    <xdr:cxnSp macro="">
      <xdr:nvCxnSpPr>
        <xdr:cNvPr id="6" name="直線コネクタ 5"/>
        <xdr:cNvCxnSpPr/>
      </xdr:nvCxnSpPr>
      <xdr:spPr>
        <a:xfrm>
          <a:off x="5631656" y="3309937"/>
          <a:ext cx="964406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22</xdr:col>
      <xdr:colOff>166689</xdr:colOff>
      <xdr:row>13</xdr:row>
      <xdr:rowOff>261936</xdr:rowOff>
    </xdr:from>
    <xdr:to>
      <xdr:col>25</xdr:col>
      <xdr:colOff>23812</xdr:colOff>
      <xdr:row>13</xdr:row>
      <xdr:rowOff>261936</xdr:rowOff>
    </xdr:to>
    <xdr:cxnSp macro="">
      <xdr:nvCxnSpPr>
        <xdr:cNvPr id="9" name="直線コネクタ 8"/>
        <xdr:cNvCxnSpPr/>
      </xdr:nvCxnSpPr>
      <xdr:spPr>
        <a:xfrm>
          <a:off x="7750970" y="3714749"/>
          <a:ext cx="6429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202405</xdr:colOff>
      <xdr:row>13</xdr:row>
      <xdr:rowOff>95250</xdr:rowOff>
    </xdr:from>
    <xdr:to>
      <xdr:col>22</xdr:col>
      <xdr:colOff>23813</xdr:colOff>
      <xdr:row>13</xdr:row>
      <xdr:rowOff>95250</xdr:rowOff>
    </xdr:to>
    <xdr:cxnSp macro="">
      <xdr:nvCxnSpPr>
        <xdr:cNvPr id="10" name="直線コネクタ 9"/>
        <xdr:cNvCxnSpPr/>
      </xdr:nvCxnSpPr>
      <xdr:spPr>
        <a:xfrm>
          <a:off x="7000874" y="3548063"/>
          <a:ext cx="607220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26</xdr:col>
      <xdr:colOff>202406</xdr:colOff>
      <xdr:row>14</xdr:row>
      <xdr:rowOff>261936</xdr:rowOff>
    </xdr:from>
    <xdr:to>
      <xdr:col>29</xdr:col>
      <xdr:colOff>59531</xdr:colOff>
      <xdr:row>14</xdr:row>
      <xdr:rowOff>261936</xdr:rowOff>
    </xdr:to>
    <xdr:cxnSp macro="">
      <xdr:nvCxnSpPr>
        <xdr:cNvPr id="12" name="直線コネクタ 11"/>
        <xdr:cNvCxnSpPr/>
      </xdr:nvCxnSpPr>
      <xdr:spPr>
        <a:xfrm>
          <a:off x="8834437" y="4119561"/>
          <a:ext cx="642938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34</xdr:col>
      <xdr:colOff>190501</xdr:colOff>
      <xdr:row>15</xdr:row>
      <xdr:rowOff>95249</xdr:rowOff>
    </xdr:from>
    <xdr:to>
      <xdr:col>35</xdr:col>
      <xdr:colOff>59531</xdr:colOff>
      <xdr:row>15</xdr:row>
      <xdr:rowOff>95249</xdr:rowOff>
    </xdr:to>
    <xdr:cxnSp macro="">
      <xdr:nvCxnSpPr>
        <xdr:cNvPr id="14" name="直線コネクタ 13"/>
        <xdr:cNvCxnSpPr/>
      </xdr:nvCxnSpPr>
      <xdr:spPr>
        <a:xfrm flipH="1">
          <a:off x="10918032" y="4321968"/>
          <a:ext cx="130968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24</xdr:col>
      <xdr:colOff>178593</xdr:colOff>
      <xdr:row>14</xdr:row>
      <xdr:rowOff>95250</xdr:rowOff>
    </xdr:from>
    <xdr:to>
      <xdr:col>27</xdr:col>
      <xdr:colOff>35716</xdr:colOff>
      <xdr:row>14</xdr:row>
      <xdr:rowOff>95250</xdr:rowOff>
    </xdr:to>
    <xdr:cxnSp macro="">
      <xdr:nvCxnSpPr>
        <xdr:cNvPr id="19" name="直線コネクタ 18"/>
        <xdr:cNvCxnSpPr/>
      </xdr:nvCxnSpPr>
      <xdr:spPr>
        <a:xfrm>
          <a:off x="8286749" y="3952875"/>
          <a:ext cx="642936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37</xdr:col>
      <xdr:colOff>202406</xdr:colOff>
      <xdr:row>15</xdr:row>
      <xdr:rowOff>261937</xdr:rowOff>
    </xdr:from>
    <xdr:to>
      <xdr:col>38</xdr:col>
      <xdr:colOff>71437</xdr:colOff>
      <xdr:row>15</xdr:row>
      <xdr:rowOff>261937</xdr:rowOff>
    </xdr:to>
    <xdr:cxnSp macro="">
      <xdr:nvCxnSpPr>
        <xdr:cNvPr id="28" name="直線コネクタ 27"/>
        <xdr:cNvCxnSpPr/>
      </xdr:nvCxnSpPr>
      <xdr:spPr>
        <a:xfrm flipH="1">
          <a:off x="11715750" y="4488656"/>
          <a:ext cx="130968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142875</xdr:rowOff>
    </xdr:from>
    <xdr:to>
      <xdr:col>11</xdr:col>
      <xdr:colOff>31750</xdr:colOff>
      <xdr:row>4</xdr:row>
      <xdr:rowOff>142875</xdr:rowOff>
    </xdr:to>
    <xdr:cxnSp macro="">
      <xdr:nvCxnSpPr>
        <xdr:cNvPr id="3" name="直線コネクタ 2"/>
        <xdr:cNvCxnSpPr/>
      </xdr:nvCxnSpPr>
      <xdr:spPr>
        <a:xfrm>
          <a:off x="4032250" y="1095375"/>
          <a:ext cx="2000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206375</xdr:colOff>
      <xdr:row>5</xdr:row>
      <xdr:rowOff>142875</xdr:rowOff>
    </xdr:from>
    <xdr:to>
      <xdr:col>14</xdr:col>
      <xdr:colOff>31750</xdr:colOff>
      <xdr:row>5</xdr:row>
      <xdr:rowOff>142875</xdr:rowOff>
    </xdr:to>
    <xdr:cxnSp macro="">
      <xdr:nvCxnSpPr>
        <xdr:cNvPr id="6" name="直線コネクタ 5"/>
        <xdr:cNvCxnSpPr/>
      </xdr:nvCxnSpPr>
      <xdr:spPr>
        <a:xfrm>
          <a:off x="5746750" y="1349375"/>
          <a:ext cx="16668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4</xdr:row>
      <xdr:rowOff>119063</xdr:rowOff>
    </xdr:from>
    <xdr:to>
      <xdr:col>18</xdr:col>
      <xdr:colOff>174625</xdr:colOff>
      <xdr:row>4</xdr:row>
      <xdr:rowOff>119063</xdr:rowOff>
    </xdr:to>
    <xdr:cxnSp macro="">
      <xdr:nvCxnSpPr>
        <xdr:cNvPr id="4" name="直線コネクタ 3"/>
        <xdr:cNvCxnSpPr/>
      </xdr:nvCxnSpPr>
      <xdr:spPr>
        <a:xfrm>
          <a:off x="8175625" y="1071563"/>
          <a:ext cx="1222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301625</xdr:colOff>
      <xdr:row>5</xdr:row>
      <xdr:rowOff>142875</xdr:rowOff>
    </xdr:from>
    <xdr:to>
      <xdr:col>21</xdr:col>
      <xdr:colOff>238125</xdr:colOff>
      <xdr:row>5</xdr:row>
      <xdr:rowOff>142875</xdr:rowOff>
    </xdr:to>
    <xdr:cxnSp macro="">
      <xdr:nvCxnSpPr>
        <xdr:cNvPr id="5" name="直線コネクタ 4"/>
        <xdr:cNvCxnSpPr/>
      </xdr:nvCxnSpPr>
      <xdr:spPr>
        <a:xfrm>
          <a:off x="9576594" y="1321594"/>
          <a:ext cx="1329531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309562</xdr:colOff>
      <xdr:row>5</xdr:row>
      <xdr:rowOff>130970</xdr:rowOff>
    </xdr:from>
    <xdr:to>
      <xdr:col>25</xdr:col>
      <xdr:colOff>309562</xdr:colOff>
      <xdr:row>5</xdr:row>
      <xdr:rowOff>130970</xdr:rowOff>
    </xdr:to>
    <xdr:cxnSp macro="">
      <xdr:nvCxnSpPr>
        <xdr:cNvPr id="4" name="直線コネクタ 3"/>
        <xdr:cNvCxnSpPr/>
      </xdr:nvCxnSpPr>
      <xdr:spPr>
        <a:xfrm>
          <a:off x="11441906" y="1309689"/>
          <a:ext cx="139303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214313</xdr:colOff>
      <xdr:row>4</xdr:row>
      <xdr:rowOff>130969</xdr:rowOff>
    </xdr:from>
    <xdr:to>
      <xdr:col>23</xdr:col>
      <xdr:colOff>35719</xdr:colOff>
      <xdr:row>4</xdr:row>
      <xdr:rowOff>130969</xdr:rowOff>
    </xdr:to>
    <xdr:cxnSp macro="">
      <xdr:nvCxnSpPr>
        <xdr:cNvPr id="5" name="直線コネクタ 4"/>
        <xdr:cNvCxnSpPr/>
      </xdr:nvCxnSpPr>
      <xdr:spPr>
        <a:xfrm>
          <a:off x="10417969" y="1059657"/>
          <a:ext cx="1214438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433384</xdr:colOff>
      <xdr:row>4</xdr:row>
      <xdr:rowOff>138112</xdr:rowOff>
    </xdr:from>
    <xdr:to>
      <xdr:col>31</xdr:col>
      <xdr:colOff>42859</xdr:colOff>
      <xdr:row>4</xdr:row>
      <xdr:rowOff>138112</xdr:rowOff>
    </xdr:to>
    <xdr:cxnSp macro="">
      <xdr:nvCxnSpPr>
        <xdr:cNvPr id="2" name="直線コネクタ 1"/>
        <xdr:cNvCxnSpPr/>
      </xdr:nvCxnSpPr>
      <xdr:spPr>
        <a:xfrm>
          <a:off x="15349534" y="1071562"/>
          <a:ext cx="76200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33</xdr:col>
      <xdr:colOff>280990</xdr:colOff>
      <xdr:row>5</xdr:row>
      <xdr:rowOff>138113</xdr:rowOff>
    </xdr:from>
    <xdr:to>
      <xdr:col>34</xdr:col>
      <xdr:colOff>52390</xdr:colOff>
      <xdr:row>5</xdr:row>
      <xdr:rowOff>138115</xdr:rowOff>
    </xdr:to>
    <xdr:cxnSp macro="">
      <xdr:nvCxnSpPr>
        <xdr:cNvPr id="14" name="直線コネクタ 13"/>
        <xdr:cNvCxnSpPr/>
      </xdr:nvCxnSpPr>
      <xdr:spPr>
        <a:xfrm flipV="1">
          <a:off x="16597315" y="1319213"/>
          <a:ext cx="238125" cy="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7"/>
  <sheetViews>
    <sheetView tabSelected="1" zoomScale="75" zoomScaleNormal="75" zoomScaleSheetLayoutView="100" workbookViewId="0"/>
  </sheetViews>
  <sheetFormatPr defaultRowHeight="13.5" x14ac:dyDescent="0.15"/>
  <cols>
    <col min="1" max="1" width="1.625" style="103" customWidth="1"/>
    <col min="2" max="3" width="7.625" style="103" customWidth="1"/>
    <col min="4" max="6" width="9" style="103"/>
    <col min="7" max="7" width="3.5" style="103" customWidth="1"/>
    <col min="8" max="8" width="3.625" style="103" customWidth="1"/>
    <col min="9" max="9" width="3.75" style="103" customWidth="1"/>
    <col min="10" max="42" width="3.5" style="103" customWidth="1"/>
    <col min="43" max="43" width="1.375" style="103" customWidth="1"/>
    <col min="44" max="16384" width="9" style="103"/>
  </cols>
  <sheetData>
    <row r="1" spans="1:42" ht="9.9499999999999993" customHeight="1" thickBot="1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42" ht="39.950000000000003" customHeight="1" thickBot="1" x14ac:dyDescent="0.2">
      <c r="A2" s="114"/>
      <c r="B2" s="115" t="s">
        <v>81</v>
      </c>
      <c r="C2" s="669" t="s">
        <v>268</v>
      </c>
      <c r="D2" s="670"/>
      <c r="E2" s="276" t="s">
        <v>66</v>
      </c>
      <c r="F2" s="669" t="s">
        <v>265</v>
      </c>
      <c r="G2" s="671"/>
      <c r="H2" s="671"/>
      <c r="I2" s="671"/>
      <c r="J2" s="671"/>
      <c r="K2" s="671"/>
      <c r="L2" s="671"/>
      <c r="M2" s="671"/>
      <c r="N2" s="670"/>
      <c r="O2" s="679" t="s">
        <v>67</v>
      </c>
      <c r="P2" s="680"/>
      <c r="Q2" s="681"/>
      <c r="R2" s="682" t="s">
        <v>261</v>
      </c>
      <c r="S2" s="683"/>
      <c r="T2" s="683"/>
      <c r="U2" s="683"/>
      <c r="V2" s="682" t="s">
        <v>68</v>
      </c>
      <c r="W2" s="683"/>
      <c r="X2" s="683"/>
      <c r="Y2" s="676" t="s">
        <v>266</v>
      </c>
      <c r="Z2" s="677"/>
      <c r="AA2" s="678"/>
      <c r="AB2" s="116"/>
      <c r="AC2" s="116"/>
      <c r="AD2" s="116"/>
    </row>
    <row r="3" spans="1:42" ht="9.9499999999999993" customHeight="1" x14ac:dyDescent="0.15">
      <c r="B3" s="117"/>
    </row>
    <row r="4" spans="1:42" ht="24.95" customHeight="1" thickBot="1" x14ac:dyDescent="0.2">
      <c r="B4" s="103" t="s">
        <v>108</v>
      </c>
    </row>
    <row r="5" spans="1:42" ht="20.100000000000001" customHeight="1" x14ac:dyDescent="0.15">
      <c r="B5" s="672" t="s">
        <v>109</v>
      </c>
      <c r="C5" s="623"/>
      <c r="D5" s="673"/>
      <c r="E5" s="674"/>
      <c r="F5" s="674"/>
      <c r="G5" s="675"/>
      <c r="H5" s="629" t="s">
        <v>69</v>
      </c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4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42" ht="20.100000000000001" customHeight="1" x14ac:dyDescent="0.15">
      <c r="B6" s="644" t="s">
        <v>70</v>
      </c>
      <c r="C6" s="645"/>
      <c r="D6" s="645"/>
      <c r="E6" s="645"/>
      <c r="F6" s="645"/>
      <c r="G6" s="641"/>
      <c r="H6" s="641" t="s">
        <v>71</v>
      </c>
      <c r="I6" s="642"/>
      <c r="J6" s="642"/>
      <c r="K6" s="642"/>
      <c r="L6" s="642"/>
      <c r="M6" s="642"/>
      <c r="N6" s="641" t="s">
        <v>72</v>
      </c>
      <c r="O6" s="642"/>
      <c r="P6" s="642"/>
      <c r="Q6" s="641" t="s">
        <v>73</v>
      </c>
      <c r="R6" s="642"/>
      <c r="S6" s="642"/>
      <c r="T6" s="642"/>
      <c r="U6" s="642"/>
      <c r="V6" s="642"/>
      <c r="W6" s="642"/>
      <c r="X6" s="643"/>
      <c r="Y6" s="642" t="s">
        <v>74</v>
      </c>
      <c r="Z6" s="642"/>
      <c r="AA6" s="658"/>
    </row>
    <row r="7" spans="1:42" ht="20.100000000000001" customHeight="1" x14ac:dyDescent="0.15">
      <c r="B7" s="619" t="s">
        <v>75</v>
      </c>
      <c r="C7" s="648"/>
      <c r="D7" s="659" t="s">
        <v>449</v>
      </c>
      <c r="E7" s="660"/>
      <c r="F7" s="660"/>
      <c r="G7" s="655"/>
      <c r="H7" s="666" t="s">
        <v>267</v>
      </c>
      <c r="I7" s="667"/>
      <c r="J7" s="667"/>
      <c r="K7" s="667"/>
      <c r="L7" s="667"/>
      <c r="M7" s="668"/>
      <c r="N7" s="666" t="s">
        <v>447</v>
      </c>
      <c r="O7" s="667"/>
      <c r="P7" s="668"/>
      <c r="Q7" s="661"/>
      <c r="R7" s="662"/>
      <c r="S7" s="662"/>
      <c r="T7" s="662"/>
      <c r="U7" s="662"/>
      <c r="V7" s="662"/>
      <c r="W7" s="662"/>
      <c r="X7" s="663"/>
      <c r="Y7" s="664"/>
      <c r="Z7" s="664"/>
      <c r="AA7" s="665"/>
    </row>
    <row r="8" spans="1:42" ht="20.100000000000001" customHeight="1" x14ac:dyDescent="0.15">
      <c r="B8" s="644" t="s">
        <v>76</v>
      </c>
      <c r="C8" s="645"/>
      <c r="D8" s="659" t="s">
        <v>448</v>
      </c>
      <c r="E8" s="660"/>
      <c r="F8" s="660"/>
      <c r="G8" s="655"/>
      <c r="H8" s="641"/>
      <c r="I8" s="642"/>
      <c r="J8" s="642"/>
      <c r="K8" s="642"/>
      <c r="L8" s="642"/>
      <c r="M8" s="643"/>
      <c r="N8" s="641"/>
      <c r="O8" s="642"/>
      <c r="P8" s="643"/>
      <c r="Q8" s="655"/>
      <c r="R8" s="656"/>
      <c r="S8" s="656"/>
      <c r="T8" s="656"/>
      <c r="U8" s="656"/>
      <c r="V8" s="656"/>
      <c r="W8" s="656"/>
      <c r="X8" s="657"/>
      <c r="Y8" s="641"/>
      <c r="Z8" s="642"/>
      <c r="AA8" s="658"/>
    </row>
    <row r="9" spans="1:42" ht="20.100000000000001" customHeight="1" x14ac:dyDescent="0.15">
      <c r="B9" s="644" t="s">
        <v>77</v>
      </c>
      <c r="C9" s="645"/>
      <c r="D9" s="646"/>
      <c r="E9" s="646"/>
      <c r="F9" s="646"/>
      <c r="G9" s="647"/>
      <c r="H9" s="641"/>
      <c r="I9" s="642"/>
      <c r="J9" s="642"/>
      <c r="K9" s="642"/>
      <c r="L9" s="642"/>
      <c r="M9" s="643"/>
      <c r="N9" s="641"/>
      <c r="O9" s="642"/>
      <c r="P9" s="643"/>
      <c r="Q9" s="655"/>
      <c r="R9" s="656"/>
      <c r="S9" s="656"/>
      <c r="T9" s="656"/>
      <c r="U9" s="656"/>
      <c r="V9" s="656"/>
      <c r="W9" s="656"/>
      <c r="X9" s="657"/>
      <c r="Y9" s="641"/>
      <c r="Z9" s="642"/>
      <c r="AA9" s="658"/>
    </row>
    <row r="10" spans="1:42" ht="20.100000000000001" customHeight="1" x14ac:dyDescent="0.15">
      <c r="B10" s="644" t="s">
        <v>78</v>
      </c>
      <c r="C10" s="645"/>
      <c r="D10" s="646"/>
      <c r="E10" s="646"/>
      <c r="F10" s="646"/>
      <c r="G10" s="647"/>
      <c r="H10" s="639"/>
      <c r="I10" s="640"/>
      <c r="J10" s="640"/>
      <c r="K10" s="640"/>
      <c r="L10" s="640"/>
      <c r="M10" s="640"/>
      <c r="N10" s="641"/>
      <c r="O10" s="642"/>
      <c r="P10" s="643"/>
      <c r="Q10" s="655"/>
      <c r="R10" s="656"/>
      <c r="S10" s="656"/>
      <c r="T10" s="656"/>
      <c r="U10" s="656"/>
      <c r="V10" s="656"/>
      <c r="W10" s="656"/>
      <c r="X10" s="657"/>
      <c r="Y10" s="642"/>
      <c r="Z10" s="642"/>
      <c r="AA10" s="658"/>
    </row>
    <row r="11" spans="1:42" ht="20.100000000000001" customHeight="1" thickBot="1" x14ac:dyDescent="0.2">
      <c r="B11" s="620" t="s">
        <v>79</v>
      </c>
      <c r="C11" s="648"/>
      <c r="D11" s="649"/>
      <c r="E11" s="649"/>
      <c r="F11" s="649"/>
      <c r="G11" s="650"/>
      <c r="H11" s="651"/>
      <c r="I11" s="652"/>
      <c r="J11" s="652"/>
      <c r="K11" s="652"/>
      <c r="L11" s="652"/>
      <c r="M11" s="652"/>
      <c r="N11" s="638"/>
      <c r="O11" s="636"/>
      <c r="P11" s="636"/>
      <c r="Q11" s="633"/>
      <c r="R11" s="634"/>
      <c r="S11" s="634"/>
      <c r="T11" s="634"/>
      <c r="U11" s="634"/>
      <c r="V11" s="634"/>
      <c r="W11" s="634"/>
      <c r="X11" s="635"/>
      <c r="Y11" s="636"/>
      <c r="Z11" s="636"/>
      <c r="AA11" s="637"/>
    </row>
    <row r="12" spans="1:42" ht="20.100000000000001" customHeight="1" x14ac:dyDescent="0.15">
      <c r="B12" s="653" t="s">
        <v>106</v>
      </c>
      <c r="C12" s="629" t="s">
        <v>110</v>
      </c>
      <c r="D12" s="623"/>
      <c r="E12" s="630"/>
      <c r="F12" s="104" t="s">
        <v>107</v>
      </c>
      <c r="G12" s="629">
        <v>1</v>
      </c>
      <c r="H12" s="623"/>
      <c r="I12" s="623"/>
      <c r="J12" s="629">
        <v>2</v>
      </c>
      <c r="K12" s="623"/>
      <c r="L12" s="630"/>
      <c r="M12" s="623">
        <v>3</v>
      </c>
      <c r="N12" s="623"/>
      <c r="O12" s="632"/>
      <c r="P12" s="629">
        <v>4</v>
      </c>
      <c r="Q12" s="623"/>
      <c r="R12" s="630"/>
      <c r="S12" s="631">
        <v>5</v>
      </c>
      <c r="T12" s="623"/>
      <c r="U12" s="632"/>
      <c r="V12" s="629">
        <v>6</v>
      </c>
      <c r="W12" s="623"/>
      <c r="X12" s="630"/>
      <c r="Y12" s="631">
        <v>7</v>
      </c>
      <c r="Z12" s="623"/>
      <c r="AA12" s="632"/>
      <c r="AB12" s="629">
        <v>8</v>
      </c>
      <c r="AC12" s="623"/>
      <c r="AD12" s="630"/>
      <c r="AE12" s="631">
        <v>9</v>
      </c>
      <c r="AF12" s="623"/>
      <c r="AG12" s="632"/>
      <c r="AH12" s="629">
        <v>10</v>
      </c>
      <c r="AI12" s="623"/>
      <c r="AJ12" s="630"/>
      <c r="AK12" s="629">
        <v>11</v>
      </c>
      <c r="AL12" s="623"/>
      <c r="AM12" s="630"/>
      <c r="AN12" s="623">
        <v>12</v>
      </c>
      <c r="AO12" s="623"/>
      <c r="AP12" s="624"/>
    </row>
    <row r="13" spans="1:42" ht="30.75" customHeight="1" x14ac:dyDescent="0.15">
      <c r="B13" s="654"/>
      <c r="C13" s="625" t="s">
        <v>269</v>
      </c>
      <c r="D13" s="626"/>
      <c r="E13" s="626"/>
      <c r="F13" s="118" t="s">
        <v>443</v>
      </c>
      <c r="G13" s="331"/>
      <c r="H13" s="332"/>
      <c r="I13" s="332"/>
      <c r="J13" s="331"/>
      <c r="K13" s="529" t="s">
        <v>342</v>
      </c>
      <c r="L13" s="353"/>
      <c r="M13" s="332"/>
      <c r="N13" s="332"/>
      <c r="O13" s="531" t="s">
        <v>451</v>
      </c>
      <c r="P13" s="530" t="s">
        <v>450</v>
      </c>
      <c r="Q13" s="532"/>
      <c r="R13" s="533"/>
      <c r="S13" s="534" t="s">
        <v>452</v>
      </c>
      <c r="T13" s="347"/>
      <c r="U13" s="346"/>
      <c r="V13" s="331"/>
      <c r="W13" s="349"/>
      <c r="X13" s="355"/>
      <c r="Y13" s="348"/>
      <c r="Z13" s="349"/>
      <c r="AA13" s="361"/>
      <c r="AB13" s="362"/>
      <c r="AC13" s="332"/>
      <c r="AD13" s="121"/>
      <c r="AE13" s="331"/>
      <c r="AF13" s="120"/>
      <c r="AG13" s="121"/>
      <c r="AH13" s="119"/>
      <c r="AI13" s="120"/>
      <c r="AJ13" s="121"/>
      <c r="AK13" s="119"/>
      <c r="AL13" s="120"/>
      <c r="AM13" s="121"/>
      <c r="AN13" s="120"/>
      <c r="AO13" s="120"/>
      <c r="AP13" s="122"/>
    </row>
    <row r="14" spans="1:42" ht="30.75" customHeight="1" x14ac:dyDescent="0.15">
      <c r="B14" s="654"/>
      <c r="C14" s="627" t="s">
        <v>270</v>
      </c>
      <c r="D14" s="628"/>
      <c r="E14" s="628"/>
      <c r="F14" s="111" t="s">
        <v>444</v>
      </c>
      <c r="G14" s="331"/>
      <c r="H14" s="332"/>
      <c r="I14" s="332"/>
      <c r="J14" s="331"/>
      <c r="K14" s="347"/>
      <c r="L14" s="353"/>
      <c r="M14" s="332"/>
      <c r="N14" s="332"/>
      <c r="O14" s="346"/>
      <c r="P14" s="530"/>
      <c r="Q14" s="532"/>
      <c r="R14" s="533"/>
      <c r="S14" s="534"/>
      <c r="T14" s="532" t="s">
        <v>355</v>
      </c>
      <c r="U14" s="535"/>
      <c r="V14" s="536"/>
      <c r="W14" s="532" t="s">
        <v>453</v>
      </c>
      <c r="X14" s="537"/>
      <c r="Y14" s="538"/>
      <c r="Z14" s="547" t="s">
        <v>451</v>
      </c>
      <c r="AA14" s="540"/>
      <c r="AB14" s="541"/>
      <c r="AC14" s="542"/>
      <c r="AD14" s="543"/>
      <c r="AE14" s="544"/>
      <c r="AF14" s="552"/>
      <c r="AG14" s="533"/>
      <c r="AH14" s="536"/>
      <c r="AI14" s="545"/>
      <c r="AJ14" s="533"/>
      <c r="AK14" s="536"/>
      <c r="AL14" s="545"/>
      <c r="AM14" s="121"/>
      <c r="AN14" s="332"/>
      <c r="AO14" s="332"/>
      <c r="AP14" s="333"/>
    </row>
    <row r="15" spans="1:42" ht="30.75" customHeight="1" x14ac:dyDescent="0.15">
      <c r="B15" s="654"/>
      <c r="C15" s="627" t="s">
        <v>271</v>
      </c>
      <c r="D15" s="628"/>
      <c r="E15" s="628"/>
      <c r="F15" s="111" t="s">
        <v>446</v>
      </c>
      <c r="G15" s="350"/>
      <c r="H15" s="349"/>
      <c r="I15" s="349"/>
      <c r="J15" s="362"/>
      <c r="K15" s="364"/>
      <c r="L15" s="555"/>
      <c r="M15" s="360"/>
      <c r="N15" s="360"/>
      <c r="O15" s="363"/>
      <c r="P15" s="546"/>
      <c r="Q15" s="532"/>
      <c r="R15" s="533"/>
      <c r="S15" s="534"/>
      <c r="T15" s="532"/>
      <c r="U15" s="535"/>
      <c r="V15" s="536"/>
      <c r="W15" s="545"/>
      <c r="X15" s="537"/>
      <c r="Y15" s="553" t="s">
        <v>450</v>
      </c>
      <c r="Z15" s="547"/>
      <c r="AA15" s="554" t="s">
        <v>454</v>
      </c>
      <c r="AB15" s="546" t="s">
        <v>273</v>
      </c>
      <c r="AC15" s="545"/>
      <c r="AD15" s="548" t="s">
        <v>455</v>
      </c>
      <c r="AE15" s="536"/>
      <c r="AF15" s="545"/>
      <c r="AG15" s="533"/>
      <c r="AH15" s="544"/>
      <c r="AI15" s="542"/>
      <c r="AJ15" s="543"/>
      <c r="AK15" s="544"/>
      <c r="AL15" s="542"/>
      <c r="AM15" s="355"/>
      <c r="AN15" s="349"/>
      <c r="AO15" s="349"/>
      <c r="AP15" s="354"/>
    </row>
    <row r="16" spans="1:42" ht="30.75" customHeight="1" x14ac:dyDescent="0.15">
      <c r="B16" s="654"/>
      <c r="C16" s="627" t="s">
        <v>272</v>
      </c>
      <c r="D16" s="628"/>
      <c r="E16" s="628"/>
      <c r="F16" s="111" t="s">
        <v>445</v>
      </c>
      <c r="G16" s="331"/>
      <c r="H16" s="332"/>
      <c r="I16" s="332"/>
      <c r="J16" s="331"/>
      <c r="K16" s="347"/>
      <c r="L16" s="353"/>
      <c r="M16" s="332"/>
      <c r="N16" s="332"/>
      <c r="O16" s="346"/>
      <c r="P16" s="530"/>
      <c r="Q16" s="547"/>
      <c r="R16" s="543"/>
      <c r="S16" s="549"/>
      <c r="T16" s="550"/>
      <c r="U16" s="551"/>
      <c r="V16" s="536"/>
      <c r="W16" s="545"/>
      <c r="X16" s="537"/>
      <c r="Y16" s="538"/>
      <c r="Z16" s="539"/>
      <c r="AA16" s="540"/>
      <c r="AB16" s="541"/>
      <c r="AC16" s="545"/>
      <c r="AD16" s="533"/>
      <c r="AE16" s="536"/>
      <c r="AF16" s="545"/>
      <c r="AG16" s="533"/>
      <c r="AH16" s="530"/>
      <c r="AI16" s="532" t="s">
        <v>450</v>
      </c>
      <c r="AJ16" s="548" t="s">
        <v>450</v>
      </c>
      <c r="AK16" s="536"/>
      <c r="AL16" s="532" t="s">
        <v>456</v>
      </c>
      <c r="AM16" s="548" t="s">
        <v>457</v>
      </c>
      <c r="AN16" s="332"/>
      <c r="AO16" s="332"/>
      <c r="AP16" s="333"/>
    </row>
    <row r="17" spans="2:42" ht="20.100000000000001" customHeight="1" x14ac:dyDescent="0.15">
      <c r="B17" s="618" t="s">
        <v>80</v>
      </c>
      <c r="C17" s="601"/>
      <c r="D17" s="602"/>
      <c r="E17" s="602"/>
      <c r="F17" s="602"/>
      <c r="G17" s="602"/>
      <c r="H17" s="602"/>
      <c r="I17" s="602"/>
      <c r="J17" s="602"/>
      <c r="K17" s="602"/>
      <c r="L17" s="602"/>
      <c r="M17" s="602"/>
      <c r="N17" s="602"/>
      <c r="O17" s="602"/>
      <c r="P17" s="602"/>
      <c r="Q17" s="602"/>
      <c r="R17" s="602"/>
      <c r="S17" s="602"/>
      <c r="T17" s="602"/>
      <c r="U17" s="602"/>
      <c r="V17" s="602"/>
      <c r="W17" s="602"/>
      <c r="X17" s="602"/>
      <c r="Y17" s="602"/>
      <c r="Z17" s="602"/>
      <c r="AA17" s="602"/>
      <c r="AB17" s="602"/>
      <c r="AC17" s="602"/>
      <c r="AD17" s="602"/>
      <c r="AE17" s="602"/>
      <c r="AF17" s="602"/>
      <c r="AG17" s="602"/>
      <c r="AH17" s="602"/>
      <c r="AI17" s="602"/>
      <c r="AJ17" s="602"/>
      <c r="AK17" s="602"/>
      <c r="AL17" s="602"/>
      <c r="AM17" s="602"/>
      <c r="AN17" s="602"/>
      <c r="AO17" s="602"/>
      <c r="AP17" s="603"/>
    </row>
    <row r="18" spans="2:42" ht="20.100000000000001" customHeight="1" x14ac:dyDescent="0.15">
      <c r="B18" s="619"/>
      <c r="C18" s="621" t="s">
        <v>95</v>
      </c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123"/>
      <c r="W18" s="123"/>
      <c r="Y18" s="604" t="s">
        <v>111</v>
      </c>
      <c r="Z18" s="604"/>
      <c r="AA18" s="604"/>
      <c r="AB18" s="604"/>
      <c r="AC18" s="123"/>
      <c r="AD18" s="123"/>
      <c r="AI18" s="123"/>
      <c r="AJ18" s="123"/>
      <c r="AK18" s="123"/>
      <c r="AL18" s="123"/>
      <c r="AM18" s="123"/>
      <c r="AN18" s="123"/>
      <c r="AO18" s="123"/>
      <c r="AP18" s="124"/>
    </row>
    <row r="19" spans="2:42" ht="20.100000000000001" customHeight="1" thickBot="1" x14ac:dyDescent="0.2">
      <c r="B19" s="620"/>
      <c r="C19" s="605"/>
      <c r="D19" s="606"/>
      <c r="E19" s="606"/>
      <c r="F19" s="606"/>
      <c r="G19" s="606"/>
      <c r="H19" s="606"/>
      <c r="I19" s="606"/>
      <c r="J19" s="606"/>
      <c r="K19" s="606"/>
      <c r="L19" s="606"/>
      <c r="M19" s="606"/>
      <c r="N19" s="606"/>
      <c r="O19" s="606"/>
      <c r="P19" s="606"/>
      <c r="Q19" s="606"/>
      <c r="R19" s="606"/>
      <c r="S19" s="606"/>
      <c r="T19" s="606"/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7"/>
    </row>
    <row r="20" spans="2:42" ht="9.9499999999999993" customHeight="1" x14ac:dyDescent="0.15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</row>
    <row r="21" spans="2:42" ht="24.95" customHeight="1" thickBot="1" x14ac:dyDescent="0.2">
      <c r="B21" s="103" t="s">
        <v>112</v>
      </c>
    </row>
    <row r="22" spans="2:42" ht="20.100000000000001" customHeight="1" thickBot="1" x14ac:dyDescent="0.2">
      <c r="B22" s="608" t="s">
        <v>18</v>
      </c>
      <c r="C22" s="609"/>
      <c r="D22" s="609"/>
      <c r="E22" s="609"/>
      <c r="F22" s="609"/>
      <c r="G22" s="609"/>
      <c r="H22" s="609"/>
      <c r="I22" s="609"/>
      <c r="J22" s="609"/>
      <c r="K22" s="609"/>
      <c r="L22" s="609"/>
      <c r="M22" s="609"/>
      <c r="N22" s="610"/>
      <c r="O22" s="611" t="s">
        <v>17</v>
      </c>
      <c r="P22" s="612"/>
      <c r="Q22" s="612"/>
      <c r="R22" s="612"/>
      <c r="S22" s="612"/>
      <c r="T22" s="612"/>
      <c r="U22" s="612"/>
      <c r="V22" s="612"/>
      <c r="W22" s="612"/>
      <c r="X22" s="612"/>
      <c r="Y22" s="612"/>
      <c r="Z22" s="612"/>
      <c r="AA22" s="612"/>
      <c r="AB22" s="612"/>
      <c r="AC22" s="612"/>
      <c r="AD22" s="612"/>
      <c r="AE22" s="612"/>
      <c r="AF22" s="612"/>
      <c r="AG22" s="612"/>
      <c r="AH22" s="612"/>
      <c r="AI22" s="612"/>
      <c r="AJ22" s="612"/>
      <c r="AK22" s="612"/>
      <c r="AL22" s="612"/>
      <c r="AM22" s="612"/>
      <c r="AN22" s="612"/>
      <c r="AO22" s="612"/>
      <c r="AP22" s="613"/>
    </row>
    <row r="23" spans="2:42" ht="69" customHeight="1" x14ac:dyDescent="0.15">
      <c r="B23" s="614" t="s">
        <v>13</v>
      </c>
      <c r="C23" s="597"/>
      <c r="D23" s="597"/>
      <c r="E23" s="615" t="s">
        <v>370</v>
      </c>
      <c r="F23" s="616"/>
      <c r="G23" s="616"/>
      <c r="H23" s="616"/>
      <c r="I23" s="616"/>
      <c r="J23" s="616"/>
      <c r="K23" s="616"/>
      <c r="L23" s="616"/>
      <c r="M23" s="616"/>
      <c r="N23" s="617"/>
      <c r="O23" s="596" t="s">
        <v>10</v>
      </c>
      <c r="P23" s="597"/>
      <c r="Q23" s="597"/>
      <c r="R23" s="597"/>
      <c r="S23" s="597"/>
      <c r="T23" s="598" t="s">
        <v>295</v>
      </c>
      <c r="U23" s="599"/>
      <c r="V23" s="599"/>
      <c r="W23" s="599"/>
      <c r="X23" s="599"/>
      <c r="Y23" s="599"/>
      <c r="Z23" s="599"/>
      <c r="AA23" s="599"/>
      <c r="AB23" s="599"/>
      <c r="AC23" s="599"/>
      <c r="AD23" s="599"/>
      <c r="AE23" s="599"/>
      <c r="AF23" s="599"/>
      <c r="AG23" s="599"/>
      <c r="AH23" s="599"/>
      <c r="AI23" s="599"/>
      <c r="AJ23" s="599"/>
      <c r="AK23" s="599"/>
      <c r="AL23" s="599"/>
      <c r="AM23" s="599"/>
      <c r="AN23" s="599"/>
      <c r="AO23" s="599"/>
      <c r="AP23" s="600"/>
    </row>
    <row r="24" spans="2:42" ht="39.950000000000003" customHeight="1" x14ac:dyDescent="0.15">
      <c r="B24" s="587" t="s">
        <v>14</v>
      </c>
      <c r="C24" s="588"/>
      <c r="D24" s="588"/>
      <c r="E24" s="589" t="s">
        <v>493</v>
      </c>
      <c r="F24" s="590"/>
      <c r="G24" s="590"/>
      <c r="H24" s="590"/>
      <c r="I24" s="590"/>
      <c r="J24" s="590"/>
      <c r="K24" s="590"/>
      <c r="L24" s="590"/>
      <c r="M24" s="590"/>
      <c r="N24" s="591"/>
      <c r="O24" s="592" t="s">
        <v>11</v>
      </c>
      <c r="P24" s="588"/>
      <c r="Q24" s="588"/>
      <c r="R24" s="588"/>
      <c r="S24" s="588"/>
      <c r="T24" s="589" t="s">
        <v>264</v>
      </c>
      <c r="U24" s="590"/>
      <c r="V24" s="590"/>
      <c r="W24" s="590"/>
      <c r="X24" s="590"/>
      <c r="Y24" s="590"/>
      <c r="Z24" s="590"/>
      <c r="AA24" s="590"/>
      <c r="AB24" s="590"/>
      <c r="AC24" s="590"/>
      <c r="AD24" s="590"/>
      <c r="AE24" s="590"/>
      <c r="AF24" s="590"/>
      <c r="AG24" s="590"/>
      <c r="AH24" s="590"/>
      <c r="AI24" s="590"/>
      <c r="AJ24" s="590"/>
      <c r="AK24" s="590"/>
      <c r="AL24" s="590"/>
      <c r="AM24" s="590"/>
      <c r="AN24" s="590"/>
      <c r="AO24" s="590"/>
      <c r="AP24" s="591"/>
    </row>
    <row r="25" spans="2:42" ht="54.75" customHeight="1" x14ac:dyDescent="0.15">
      <c r="B25" s="587" t="s">
        <v>15</v>
      </c>
      <c r="C25" s="588"/>
      <c r="D25" s="588"/>
      <c r="E25" s="590" t="s">
        <v>262</v>
      </c>
      <c r="F25" s="590"/>
      <c r="G25" s="590"/>
      <c r="H25" s="590"/>
      <c r="I25" s="590"/>
      <c r="J25" s="590"/>
      <c r="K25" s="590"/>
      <c r="L25" s="590"/>
      <c r="M25" s="590"/>
      <c r="N25" s="591"/>
      <c r="O25" s="592" t="s">
        <v>12</v>
      </c>
      <c r="P25" s="588"/>
      <c r="Q25" s="588"/>
      <c r="R25" s="588"/>
      <c r="S25" s="588"/>
      <c r="T25" s="589" t="s">
        <v>492</v>
      </c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  <c r="AE25" s="590"/>
      <c r="AF25" s="590"/>
      <c r="AG25" s="590"/>
      <c r="AH25" s="590"/>
      <c r="AI25" s="590"/>
      <c r="AJ25" s="590"/>
      <c r="AK25" s="590"/>
      <c r="AL25" s="590"/>
      <c r="AM25" s="590"/>
      <c r="AN25" s="590"/>
      <c r="AO25" s="590"/>
      <c r="AP25" s="591"/>
    </row>
    <row r="26" spans="2:42" ht="39.950000000000003" customHeight="1" thickBot="1" x14ac:dyDescent="0.2">
      <c r="B26" s="595" t="s">
        <v>16</v>
      </c>
      <c r="C26" s="594"/>
      <c r="D26" s="594"/>
      <c r="E26" s="585" t="s">
        <v>263</v>
      </c>
      <c r="F26" s="585"/>
      <c r="G26" s="585"/>
      <c r="H26" s="585"/>
      <c r="I26" s="585"/>
      <c r="J26" s="585"/>
      <c r="K26" s="585"/>
      <c r="L26" s="585"/>
      <c r="M26" s="585"/>
      <c r="N26" s="586"/>
      <c r="O26" s="593"/>
      <c r="P26" s="594"/>
      <c r="Q26" s="594"/>
      <c r="R26" s="594"/>
      <c r="S26" s="594"/>
      <c r="T26" s="585"/>
      <c r="U26" s="585"/>
      <c r="V26" s="585"/>
      <c r="W26" s="585"/>
      <c r="X26" s="585"/>
      <c r="Y26" s="585"/>
      <c r="Z26" s="585"/>
      <c r="AA26" s="585"/>
      <c r="AB26" s="585"/>
      <c r="AC26" s="585"/>
      <c r="AD26" s="585"/>
      <c r="AE26" s="585"/>
      <c r="AF26" s="585"/>
      <c r="AG26" s="585"/>
      <c r="AH26" s="585"/>
      <c r="AI26" s="585"/>
      <c r="AJ26" s="585"/>
      <c r="AK26" s="585"/>
      <c r="AL26" s="585"/>
      <c r="AM26" s="585"/>
      <c r="AN26" s="585"/>
      <c r="AO26" s="585"/>
      <c r="AP26" s="586"/>
    </row>
    <row r="27" spans="2:42" ht="9.75" customHeight="1" x14ac:dyDescent="0.15">
      <c r="B27" s="113"/>
    </row>
  </sheetData>
  <mergeCells count="83"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6"/>
    <mergeCell ref="C16:E16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3:S23"/>
    <mergeCell ref="T23:AP23"/>
    <mergeCell ref="C17:AP17"/>
    <mergeCell ref="Y18:AB18"/>
    <mergeCell ref="C19:AP19"/>
    <mergeCell ref="B22:N22"/>
    <mergeCell ref="O22:AP22"/>
    <mergeCell ref="B23:D23"/>
    <mergeCell ref="E23:N23"/>
    <mergeCell ref="B17:B19"/>
    <mergeCell ref="C18:U18"/>
    <mergeCell ref="E26:N26"/>
    <mergeCell ref="B24:D24"/>
    <mergeCell ref="E24:N24"/>
    <mergeCell ref="O24:S24"/>
    <mergeCell ref="T24:AP24"/>
    <mergeCell ref="B25:D25"/>
    <mergeCell ref="E25:N25"/>
    <mergeCell ref="O25:S26"/>
    <mergeCell ref="T25:AP26"/>
    <mergeCell ref="B26:D2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26" customWidth="1"/>
    <col min="2" max="2" width="5.875" style="126" customWidth="1"/>
    <col min="3" max="3" width="10.625" style="126" customWidth="1"/>
    <col min="4" max="4" width="12.375" style="126" customWidth="1"/>
    <col min="5" max="5" width="14.625" style="126" customWidth="1"/>
    <col min="6" max="7" width="15.875" style="126" customWidth="1"/>
    <col min="8" max="8" width="10.875" style="126"/>
    <col min="9" max="9" width="11.375" style="126" bestFit="1" customWidth="1"/>
    <col min="10" max="10" width="13.375" style="126" customWidth="1"/>
    <col min="11" max="11" width="7.125" style="126" customWidth="1"/>
    <col min="12" max="12" width="15.375" style="126" customWidth="1"/>
    <col min="13" max="13" width="9.375" style="126" bestFit="1" customWidth="1"/>
    <col min="14" max="14" width="10.875" style="126"/>
    <col min="15" max="15" width="7.25" style="126" customWidth="1"/>
    <col min="16" max="16" width="9.625" style="126" customWidth="1"/>
    <col min="17" max="17" width="10.875" style="126" customWidth="1"/>
    <col min="18" max="18" width="7.5" style="126" customWidth="1"/>
    <col min="19" max="19" width="3.75" style="126" customWidth="1"/>
    <col min="20" max="16384" width="10.875" style="126"/>
  </cols>
  <sheetData>
    <row r="1" spans="2:19" s="127" customFormat="1" ht="9.9499999999999993" customHeight="1" x14ac:dyDescent="0.15"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19" s="127" customFormat="1" ht="24.95" customHeight="1" thickBot="1" x14ac:dyDescent="0.2">
      <c r="B2" s="3" t="s">
        <v>513</v>
      </c>
      <c r="H2" s="128" t="s">
        <v>239</v>
      </c>
      <c r="I2" s="3" t="s">
        <v>293</v>
      </c>
      <c r="K2" s="128" t="s">
        <v>240</v>
      </c>
      <c r="L2" s="3" t="s">
        <v>362</v>
      </c>
      <c r="N2" s="126"/>
      <c r="O2" s="126"/>
      <c r="Q2" s="4"/>
      <c r="R2" s="4"/>
    </row>
    <row r="3" spans="2:19" s="127" customFormat="1" ht="18" customHeight="1" x14ac:dyDescent="0.15">
      <c r="B3" s="809" t="s">
        <v>19</v>
      </c>
      <c r="C3" s="810"/>
      <c r="D3" s="810"/>
      <c r="E3" s="811"/>
      <c r="F3" s="157" t="s">
        <v>20</v>
      </c>
      <c r="G3" s="130"/>
      <c r="H3" s="131" t="s">
        <v>21</v>
      </c>
      <c r="I3" s="129"/>
      <c r="J3" s="129"/>
      <c r="K3" s="797" t="s">
        <v>209</v>
      </c>
      <c r="L3" s="798"/>
      <c r="M3" s="798"/>
      <c r="N3" s="798"/>
      <c r="O3" s="798"/>
      <c r="P3" s="798"/>
      <c r="Q3" s="798"/>
      <c r="R3" s="798"/>
      <c r="S3" s="799"/>
    </row>
    <row r="4" spans="2:19" s="127" customFormat="1" ht="18" customHeight="1" x14ac:dyDescent="0.15">
      <c r="B4" s="807" t="s">
        <v>22</v>
      </c>
      <c r="C4" s="808"/>
      <c r="D4" s="230" t="s">
        <v>202</v>
      </c>
      <c r="E4" s="245"/>
      <c r="F4" s="239">
        <f>+R11</f>
        <v>4180000</v>
      </c>
      <c r="G4" s="762" t="s">
        <v>487</v>
      </c>
      <c r="H4" s="763"/>
      <c r="I4" s="763"/>
      <c r="J4" s="764"/>
      <c r="K4" s="235" t="s">
        <v>367</v>
      </c>
      <c r="L4" s="315" t="s">
        <v>244</v>
      </c>
      <c r="M4" s="237" t="s">
        <v>23</v>
      </c>
      <c r="N4" s="237" t="s">
        <v>22</v>
      </c>
      <c r="O4" s="237" t="s">
        <v>246</v>
      </c>
      <c r="P4" s="315" t="s">
        <v>245</v>
      </c>
      <c r="Q4" s="237" t="s">
        <v>23</v>
      </c>
      <c r="R4" s="802" t="s">
        <v>22</v>
      </c>
      <c r="S4" s="803"/>
    </row>
    <row r="5" spans="2:19" s="127" customFormat="1" ht="18" customHeight="1" x14ac:dyDescent="0.15">
      <c r="B5" s="807"/>
      <c r="C5" s="808"/>
      <c r="D5" s="230" t="s">
        <v>84</v>
      </c>
      <c r="E5" s="245"/>
      <c r="F5" s="239">
        <v>0</v>
      </c>
      <c r="G5" s="198"/>
      <c r="H5" s="246"/>
      <c r="I5" s="246"/>
      <c r="J5" s="246"/>
      <c r="K5" s="311">
        <v>8</v>
      </c>
      <c r="L5" s="239">
        <v>30000</v>
      </c>
      <c r="M5" s="239">
        <v>80</v>
      </c>
      <c r="N5" s="239">
        <f>L5*M5</f>
        <v>2400000</v>
      </c>
      <c r="O5" s="239"/>
      <c r="P5" s="239"/>
      <c r="Q5" s="239"/>
      <c r="R5" s="800">
        <f>P5*Q5</f>
        <v>0</v>
      </c>
      <c r="S5" s="801"/>
    </row>
    <row r="6" spans="2:19" s="127" customFormat="1" ht="18" customHeight="1" x14ac:dyDescent="0.15">
      <c r="B6" s="815" t="s">
        <v>207</v>
      </c>
      <c r="C6" s="812" t="s">
        <v>193</v>
      </c>
      <c r="D6" s="239" t="s">
        <v>51</v>
      </c>
      <c r="E6" s="247"/>
      <c r="F6" s="239">
        <f>+P13</f>
        <v>95240</v>
      </c>
      <c r="G6" s="198" t="s">
        <v>185</v>
      </c>
      <c r="H6" s="246"/>
      <c r="I6" s="246"/>
      <c r="J6" s="246"/>
      <c r="K6" s="244">
        <v>9</v>
      </c>
      <c r="L6" s="241">
        <v>20000</v>
      </c>
      <c r="M6" s="239">
        <v>89</v>
      </c>
      <c r="N6" s="239">
        <f>L6*M6</f>
        <v>1780000</v>
      </c>
      <c r="O6" s="239"/>
      <c r="P6" s="239"/>
      <c r="Q6" s="239"/>
      <c r="R6" s="800">
        <f t="shared" ref="R6:R9" si="0">P6*Q6</f>
        <v>0</v>
      </c>
      <c r="S6" s="801"/>
    </row>
    <row r="7" spans="2:19" s="127" customFormat="1" ht="18" customHeight="1" x14ac:dyDescent="0.15">
      <c r="B7" s="816"/>
      <c r="C7" s="813"/>
      <c r="D7" s="239" t="s">
        <v>52</v>
      </c>
      <c r="E7" s="247"/>
      <c r="F7" s="239">
        <f>P22</f>
        <v>415150</v>
      </c>
      <c r="G7" s="838" t="s">
        <v>517</v>
      </c>
      <c r="H7" s="839"/>
      <c r="I7" s="839"/>
      <c r="J7" s="840"/>
      <c r="K7" s="242"/>
      <c r="L7" s="251"/>
      <c r="M7" s="239"/>
      <c r="N7" s="557">
        <f t="shared" ref="N7:N11" si="1">L7*M7</f>
        <v>0</v>
      </c>
      <c r="O7" s="239"/>
      <c r="P7" s="239"/>
      <c r="Q7" s="239"/>
      <c r="R7" s="800">
        <f t="shared" si="0"/>
        <v>0</v>
      </c>
      <c r="S7" s="801"/>
    </row>
    <row r="8" spans="2:19" s="127" customFormat="1" ht="18" customHeight="1" x14ac:dyDescent="0.15">
      <c r="B8" s="816"/>
      <c r="C8" s="813"/>
      <c r="D8" s="239" t="s">
        <v>53</v>
      </c>
      <c r="E8" s="247"/>
      <c r="F8" s="239">
        <f>P28</f>
        <v>206166.39999999999</v>
      </c>
      <c r="G8" s="838" t="s">
        <v>518</v>
      </c>
      <c r="H8" s="839"/>
      <c r="I8" s="839"/>
      <c r="J8" s="840"/>
      <c r="K8" s="240"/>
      <c r="L8" s="239"/>
      <c r="M8" s="239"/>
      <c r="N8" s="557">
        <f t="shared" si="1"/>
        <v>0</v>
      </c>
      <c r="O8" s="239"/>
      <c r="P8" s="239"/>
      <c r="Q8" s="239"/>
      <c r="R8" s="800">
        <f t="shared" si="0"/>
        <v>0</v>
      </c>
      <c r="S8" s="801"/>
    </row>
    <row r="9" spans="2:19" s="127" customFormat="1" ht="18" customHeight="1" x14ac:dyDescent="0.15">
      <c r="B9" s="816"/>
      <c r="C9" s="813"/>
      <c r="D9" s="239" t="s">
        <v>85</v>
      </c>
      <c r="E9" s="247"/>
      <c r="F9" s="239">
        <f>P37</f>
        <v>20014.6947</v>
      </c>
      <c r="G9" s="838" t="s">
        <v>519</v>
      </c>
      <c r="H9" s="839"/>
      <c r="I9" s="839"/>
      <c r="J9" s="840"/>
      <c r="K9" s="240"/>
      <c r="L9" s="239"/>
      <c r="M9" s="239"/>
      <c r="N9" s="557">
        <f t="shared" si="1"/>
        <v>0</v>
      </c>
      <c r="O9" s="239"/>
      <c r="P9" s="239"/>
      <c r="Q9" s="239"/>
      <c r="R9" s="800">
        <f t="shared" si="0"/>
        <v>0</v>
      </c>
      <c r="S9" s="801"/>
    </row>
    <row r="10" spans="2:19" s="127" customFormat="1" ht="18" customHeight="1" x14ac:dyDescent="0.15">
      <c r="B10" s="816"/>
      <c r="C10" s="813"/>
      <c r="D10" s="239" t="s">
        <v>54</v>
      </c>
      <c r="E10" s="247"/>
      <c r="F10" s="239">
        <f>'８－２　キャベツ（初夏・夏まき）算出基礎'!V23</f>
        <v>48040</v>
      </c>
      <c r="G10" s="765"/>
      <c r="H10" s="766"/>
      <c r="I10" s="766"/>
      <c r="J10" s="767"/>
      <c r="K10" s="240"/>
      <c r="L10" s="239"/>
      <c r="M10" s="239"/>
      <c r="N10" s="557">
        <f t="shared" si="1"/>
        <v>0</v>
      </c>
      <c r="O10" s="239"/>
      <c r="P10" s="239"/>
      <c r="Q10" s="239"/>
      <c r="R10" s="776"/>
      <c r="S10" s="767"/>
    </row>
    <row r="11" spans="2:19" s="127" customFormat="1" ht="18" customHeight="1" thickBot="1" x14ac:dyDescent="0.2">
      <c r="B11" s="816"/>
      <c r="C11" s="813"/>
      <c r="D11" s="239" t="s">
        <v>6</v>
      </c>
      <c r="E11" s="247"/>
      <c r="F11" s="239">
        <f>'８－２　キャベツ（初夏・夏まき）算出基礎'!V37</f>
        <v>1607.1428571428573</v>
      </c>
      <c r="G11" s="765"/>
      <c r="H11" s="766"/>
      <c r="I11" s="766"/>
      <c r="J11" s="767"/>
      <c r="K11" s="148"/>
      <c r="L11" s="133"/>
      <c r="M11" s="133"/>
      <c r="N11" s="558">
        <f t="shared" si="1"/>
        <v>0</v>
      </c>
      <c r="O11" s="134" t="s">
        <v>24</v>
      </c>
      <c r="P11" s="135">
        <f>SUM(L5:L11,P5:Q10)</f>
        <v>50000</v>
      </c>
      <c r="Q11" s="136">
        <f>R11/P11</f>
        <v>83.6</v>
      </c>
      <c r="R11" s="786">
        <f>SUM(N5:N11,R5:S10)</f>
        <v>4180000</v>
      </c>
      <c r="S11" s="787"/>
    </row>
    <row r="12" spans="2:19" s="127" customFormat="1" ht="18" customHeight="1" thickTop="1" x14ac:dyDescent="0.15">
      <c r="B12" s="816"/>
      <c r="C12" s="813"/>
      <c r="D12" s="239" t="s">
        <v>7</v>
      </c>
      <c r="E12" s="247"/>
      <c r="F12" s="239">
        <v>0</v>
      </c>
      <c r="G12" s="204"/>
      <c r="H12" s="220"/>
      <c r="I12" s="220"/>
      <c r="J12" s="249"/>
      <c r="K12" s="783" t="s">
        <v>208</v>
      </c>
      <c r="L12" s="231" t="s">
        <v>155</v>
      </c>
      <c r="M12" s="234" t="s">
        <v>9</v>
      </c>
      <c r="N12" s="316" t="s">
        <v>243</v>
      </c>
      <c r="O12" s="233" t="s">
        <v>23</v>
      </c>
      <c r="P12" s="233" t="s">
        <v>26</v>
      </c>
      <c r="Q12" s="788" t="s">
        <v>27</v>
      </c>
      <c r="R12" s="789"/>
      <c r="S12" s="790"/>
    </row>
    <row r="13" spans="2:19" s="127" customFormat="1" ht="18" customHeight="1" x14ac:dyDescent="0.15">
      <c r="B13" s="816"/>
      <c r="C13" s="813"/>
      <c r="D13" s="804" t="s">
        <v>55</v>
      </c>
      <c r="E13" s="250" t="s">
        <v>181</v>
      </c>
      <c r="F13" s="239">
        <f>'６　固定資本装備と減価償却費'!L15*H13</f>
        <v>9900</v>
      </c>
      <c r="G13" s="583" t="s">
        <v>186</v>
      </c>
      <c r="H13" s="584">
        <v>0.01</v>
      </c>
      <c r="I13" s="768" t="s">
        <v>188</v>
      </c>
      <c r="J13" s="769"/>
      <c r="K13" s="784"/>
      <c r="L13" s="410" t="s">
        <v>400</v>
      </c>
      <c r="M13" s="408" t="s">
        <v>401</v>
      </c>
      <c r="N13" s="398">
        <v>47620</v>
      </c>
      <c r="O13" s="398">
        <v>2</v>
      </c>
      <c r="P13" s="161">
        <f>N13*O13</f>
        <v>95240</v>
      </c>
      <c r="Q13" s="770"/>
      <c r="R13" s="771"/>
      <c r="S13" s="772"/>
    </row>
    <row r="14" spans="2:19" s="127" customFormat="1" ht="18" customHeight="1" x14ac:dyDescent="0.15">
      <c r="B14" s="816"/>
      <c r="C14" s="813"/>
      <c r="D14" s="805"/>
      <c r="E14" s="250" t="s">
        <v>182</v>
      </c>
      <c r="F14" s="239">
        <f>'６　固定資本装備と減価償却費'!L58*H14</f>
        <v>55243.697916666679</v>
      </c>
      <c r="G14" s="583" t="s">
        <v>186</v>
      </c>
      <c r="H14" s="584">
        <v>0.05</v>
      </c>
      <c r="I14" s="768" t="s">
        <v>188</v>
      </c>
      <c r="J14" s="769"/>
      <c r="K14" s="784"/>
      <c r="L14" s="409"/>
      <c r="M14" s="408"/>
      <c r="N14" s="398"/>
      <c r="O14" s="398"/>
      <c r="P14" s="161"/>
      <c r="Q14" s="837"/>
      <c r="R14" s="771"/>
      <c r="S14" s="772"/>
    </row>
    <row r="15" spans="2:19" s="127" customFormat="1" ht="18" customHeight="1" thickBot="1" x14ac:dyDescent="0.2">
      <c r="B15" s="816"/>
      <c r="C15" s="813"/>
      <c r="D15" s="804" t="s">
        <v>86</v>
      </c>
      <c r="E15" s="250" t="s">
        <v>181</v>
      </c>
      <c r="F15" s="239">
        <f>'６　固定資本装備と減価償却費'!P15</f>
        <v>69300</v>
      </c>
      <c r="G15" s="204" t="s">
        <v>188</v>
      </c>
      <c r="H15" s="220"/>
      <c r="I15" s="220"/>
      <c r="J15" s="249"/>
      <c r="K15" s="784"/>
      <c r="L15" s="397" t="s">
        <v>28</v>
      </c>
      <c r="M15" s="396"/>
      <c r="N15" s="397"/>
      <c r="O15" s="397"/>
      <c r="P15" s="139">
        <f>SUM(P10:P14)</f>
        <v>145240</v>
      </c>
      <c r="Q15" s="780"/>
      <c r="R15" s="781"/>
      <c r="S15" s="782"/>
    </row>
    <row r="16" spans="2:19" s="127" customFormat="1" ht="18" customHeight="1" thickTop="1" x14ac:dyDescent="0.15">
      <c r="B16" s="816"/>
      <c r="C16" s="813"/>
      <c r="D16" s="806"/>
      <c r="E16" s="250" t="s">
        <v>182</v>
      </c>
      <c r="F16" s="239">
        <f>'６　固定資本装備と減価償却費'!P58</f>
        <v>202481.99404761902</v>
      </c>
      <c r="G16" s="204" t="s">
        <v>188</v>
      </c>
      <c r="H16" s="220"/>
      <c r="I16" s="220"/>
      <c r="J16" s="249"/>
      <c r="K16" s="784"/>
      <c r="L16" s="404" t="s">
        <v>402</v>
      </c>
      <c r="M16" s="405"/>
      <c r="N16" s="411" t="s">
        <v>403</v>
      </c>
      <c r="O16" s="406" t="s">
        <v>23</v>
      </c>
      <c r="P16" s="229" t="s">
        <v>26</v>
      </c>
      <c r="Q16" s="777" t="s">
        <v>27</v>
      </c>
      <c r="R16" s="778"/>
      <c r="S16" s="779"/>
    </row>
    <row r="17" spans="1:19" s="127" customFormat="1" ht="18" customHeight="1" x14ac:dyDescent="0.15">
      <c r="B17" s="816"/>
      <c r="C17" s="813"/>
      <c r="D17" s="805"/>
      <c r="E17" s="239" t="s">
        <v>56</v>
      </c>
      <c r="F17" s="239">
        <f>'６　固定資本装備と減価償却費'!P63</f>
        <v>0</v>
      </c>
      <c r="G17" s="204" t="s">
        <v>188</v>
      </c>
      <c r="H17" s="220"/>
      <c r="I17" s="220"/>
      <c r="J17" s="249"/>
      <c r="K17" s="784"/>
      <c r="L17" s="407" t="s">
        <v>160</v>
      </c>
      <c r="M17" s="408"/>
      <c r="N17" s="399" t="s">
        <v>404</v>
      </c>
      <c r="O17" s="403"/>
      <c r="P17" s="222">
        <f>'８－２　キャベツ（初夏・夏まき）算出基礎'!G10</f>
        <v>150000</v>
      </c>
      <c r="Q17" s="773"/>
      <c r="R17" s="774"/>
      <c r="S17" s="775"/>
    </row>
    <row r="18" spans="1:19" s="127" customFormat="1" ht="18" customHeight="1" x14ac:dyDescent="0.15">
      <c r="A18" s="126"/>
      <c r="B18" s="816"/>
      <c r="C18" s="813"/>
      <c r="D18" s="829" t="s">
        <v>248</v>
      </c>
      <c r="E18" s="251" t="s">
        <v>117</v>
      </c>
      <c r="F18" s="239">
        <f>10000000/66*14/'４　経営収支'!H4</f>
        <v>1060606.0606060605</v>
      </c>
      <c r="G18" s="222" t="s">
        <v>511</v>
      </c>
      <c r="H18" s="220"/>
      <c r="I18" s="220"/>
      <c r="J18" s="249"/>
      <c r="K18" s="784"/>
      <c r="L18" s="407" t="s">
        <v>158</v>
      </c>
      <c r="M18" s="408"/>
      <c r="N18" s="399" t="s">
        <v>404</v>
      </c>
      <c r="O18" s="403"/>
      <c r="P18" s="222">
        <f>'８－２　キャベツ（初夏・夏まき）算出基礎'!G14</f>
        <v>18400</v>
      </c>
      <c r="Q18" s="773"/>
      <c r="R18" s="774"/>
      <c r="S18" s="775"/>
    </row>
    <row r="19" spans="1:19" s="127" customFormat="1" ht="18" customHeight="1" x14ac:dyDescent="0.15">
      <c r="A19" s="126"/>
      <c r="B19" s="816"/>
      <c r="C19" s="813"/>
      <c r="D19" s="829"/>
      <c r="E19" s="251" t="s">
        <v>113</v>
      </c>
      <c r="F19" s="239">
        <v>0</v>
      </c>
      <c r="G19" s="222"/>
      <c r="H19" s="220"/>
      <c r="I19" s="261"/>
      <c r="J19" s="249"/>
      <c r="K19" s="784"/>
      <c r="L19" s="399" t="s">
        <v>159</v>
      </c>
      <c r="M19" s="400"/>
      <c r="N19" s="399" t="s">
        <v>405</v>
      </c>
      <c r="O19" s="403"/>
      <c r="P19" s="222">
        <f>'８－２　キャベツ（初夏・夏まき）算出基礎'!G19</f>
        <v>246750</v>
      </c>
      <c r="Q19" s="773"/>
      <c r="R19" s="774"/>
      <c r="S19" s="775"/>
    </row>
    <row r="20" spans="1:19" s="127" customFormat="1" ht="18" customHeight="1" x14ac:dyDescent="0.15">
      <c r="A20" s="126"/>
      <c r="B20" s="816"/>
      <c r="C20" s="813"/>
      <c r="D20" s="829"/>
      <c r="E20" s="251" t="s">
        <v>114</v>
      </c>
      <c r="F20" s="239">
        <f>5116500/28*5/'４　経営収支'!H4</f>
        <v>456830.35714285716</v>
      </c>
      <c r="G20" s="222" t="s">
        <v>512</v>
      </c>
      <c r="H20" s="211"/>
      <c r="I20" s="760" t="s">
        <v>488</v>
      </c>
      <c r="J20" s="761"/>
      <c r="K20" s="784"/>
      <c r="L20" s="563" t="s">
        <v>161</v>
      </c>
      <c r="M20" s="564"/>
      <c r="N20" s="563"/>
      <c r="O20" s="565"/>
      <c r="P20" s="566">
        <f>'８－２　キャベツ（初夏・夏まき）算出基礎'!G23</f>
        <v>0</v>
      </c>
      <c r="Q20" s="773"/>
      <c r="R20" s="774"/>
      <c r="S20" s="775"/>
    </row>
    <row r="21" spans="1:19" s="127" customFormat="1" ht="18" customHeight="1" x14ac:dyDescent="0.15">
      <c r="A21" s="126"/>
      <c r="B21" s="816"/>
      <c r="C21" s="813"/>
      <c r="D21" s="829"/>
      <c r="E21" s="251" t="s">
        <v>115</v>
      </c>
      <c r="F21" s="239">
        <f>(F18+F19+F20)*0.012</f>
        <v>18209.237012987014</v>
      </c>
      <c r="G21" s="222" t="s">
        <v>489</v>
      </c>
      <c r="H21" s="211"/>
      <c r="I21" s="211"/>
      <c r="J21" s="212"/>
      <c r="K21" s="784"/>
      <c r="L21" s="563" t="s">
        <v>162</v>
      </c>
      <c r="M21" s="564"/>
      <c r="N21" s="563"/>
      <c r="O21" s="563"/>
      <c r="P21" s="566">
        <f>'８－２　キャベツ（初夏・夏まき）算出基礎'!G27</f>
        <v>0</v>
      </c>
      <c r="Q21" s="773"/>
      <c r="R21" s="774"/>
      <c r="S21" s="775"/>
    </row>
    <row r="22" spans="1:19" s="127" customFormat="1" ht="18" customHeight="1" thickBot="1" x14ac:dyDescent="0.2">
      <c r="A22" s="126"/>
      <c r="B22" s="816"/>
      <c r="C22" s="813"/>
      <c r="D22" s="829" t="s">
        <v>57</v>
      </c>
      <c r="E22" s="251" t="s">
        <v>58</v>
      </c>
      <c r="F22" s="239">
        <v>0</v>
      </c>
      <c r="G22" s="222"/>
      <c r="H22" s="220"/>
      <c r="I22" s="220"/>
      <c r="J22" s="249"/>
      <c r="K22" s="784"/>
      <c r="L22" s="397" t="s">
        <v>28</v>
      </c>
      <c r="M22" s="396"/>
      <c r="N22" s="397"/>
      <c r="O22" s="397"/>
      <c r="P22" s="139">
        <f>SUM(P17:P21)</f>
        <v>415150</v>
      </c>
      <c r="Q22" s="780"/>
      <c r="R22" s="781"/>
      <c r="S22" s="782"/>
    </row>
    <row r="23" spans="1:19" s="127" customFormat="1" ht="18" customHeight="1" thickTop="1" x14ac:dyDescent="0.15">
      <c r="A23" s="126"/>
      <c r="B23" s="816"/>
      <c r="C23" s="813"/>
      <c r="D23" s="829"/>
      <c r="E23" s="251" t="s">
        <v>87</v>
      </c>
      <c r="F23" s="239">
        <v>0</v>
      </c>
      <c r="G23" s="222"/>
      <c r="H23" s="220"/>
      <c r="I23" s="220"/>
      <c r="J23" s="249"/>
      <c r="K23" s="784"/>
      <c r="L23" s="399" t="s">
        <v>406</v>
      </c>
      <c r="M23" s="400"/>
      <c r="N23" s="401" t="s">
        <v>25</v>
      </c>
      <c r="O23" s="401" t="s">
        <v>23</v>
      </c>
      <c r="P23" s="221" t="s">
        <v>26</v>
      </c>
      <c r="Q23" s="777" t="s">
        <v>27</v>
      </c>
      <c r="R23" s="778"/>
      <c r="S23" s="779"/>
    </row>
    <row r="24" spans="1:19" s="127" customFormat="1" ht="18" customHeight="1" x14ac:dyDescent="0.15">
      <c r="A24" s="126"/>
      <c r="B24" s="816"/>
      <c r="C24" s="813"/>
      <c r="D24" s="239" t="s">
        <v>59</v>
      </c>
      <c r="E24" s="247"/>
      <c r="F24" s="239">
        <f>30000*10/12</f>
        <v>25000</v>
      </c>
      <c r="G24" s="222" t="s">
        <v>491</v>
      </c>
      <c r="H24" s="211"/>
      <c r="I24" s="556" t="s">
        <v>490</v>
      </c>
      <c r="J24" s="249"/>
      <c r="K24" s="784"/>
      <c r="L24" s="402" t="s">
        <v>29</v>
      </c>
      <c r="M24" s="400"/>
      <c r="N24" s="399" t="s">
        <v>407</v>
      </c>
      <c r="O24" s="402"/>
      <c r="P24" s="222">
        <f>'８－２　キャベツ（初夏・夏まき）算出基礎'!G41</f>
        <v>120478.8</v>
      </c>
      <c r="Q24" s="773"/>
      <c r="R24" s="774"/>
      <c r="S24" s="775"/>
    </row>
    <row r="25" spans="1:19" s="127" customFormat="1" ht="18" customHeight="1" x14ac:dyDescent="0.15">
      <c r="A25" s="126"/>
      <c r="B25" s="816"/>
      <c r="C25" s="813"/>
      <c r="D25" s="239" t="s">
        <v>157</v>
      </c>
      <c r="E25" s="247"/>
      <c r="F25" s="239">
        <f>SUM(F6:F24)/99</f>
        <v>27108.98569983165</v>
      </c>
      <c r="G25" s="252" t="s">
        <v>210</v>
      </c>
      <c r="H25" s="266">
        <v>0.01</v>
      </c>
      <c r="I25" s="141"/>
      <c r="J25" s="9"/>
      <c r="K25" s="784"/>
      <c r="L25" s="402" t="s">
        <v>30</v>
      </c>
      <c r="M25" s="400"/>
      <c r="N25" s="399" t="s">
        <v>408</v>
      </c>
      <c r="O25" s="402"/>
      <c r="P25" s="222">
        <f>'８－２　キャベツ（初夏・夏まき）算出基礎'!G52</f>
        <v>68461</v>
      </c>
      <c r="Q25" s="773"/>
      <c r="R25" s="774"/>
      <c r="S25" s="775"/>
    </row>
    <row r="26" spans="1:19" s="127" customFormat="1" ht="18" customHeight="1" x14ac:dyDescent="0.15">
      <c r="A26" s="126"/>
      <c r="B26" s="816"/>
      <c r="C26" s="814"/>
      <c r="D26" s="835" t="s">
        <v>201</v>
      </c>
      <c r="E26" s="836"/>
      <c r="F26" s="158">
        <f>SUM(F6:F25)</f>
        <v>2710898.5699831648</v>
      </c>
      <c r="G26" s="213"/>
      <c r="H26" s="141"/>
      <c r="I26" s="141"/>
      <c r="J26" s="144"/>
      <c r="K26" s="784"/>
      <c r="L26" s="402" t="s">
        <v>31</v>
      </c>
      <c r="M26" s="400"/>
      <c r="N26" s="399" t="s">
        <v>405</v>
      </c>
      <c r="O26" s="402"/>
      <c r="P26" s="222">
        <f>'８－２　キャベツ（初夏・夏まき）算出基礎'!G56</f>
        <v>16493.699999999997</v>
      </c>
      <c r="Q26" s="773"/>
      <c r="R26" s="774"/>
      <c r="S26" s="775"/>
    </row>
    <row r="27" spans="1:19" s="127" customFormat="1" ht="18" customHeight="1" x14ac:dyDescent="0.15">
      <c r="A27" s="126"/>
      <c r="B27" s="816"/>
      <c r="C27" s="830" t="s">
        <v>187</v>
      </c>
      <c r="D27" s="708" t="s">
        <v>60</v>
      </c>
      <c r="E27" s="21" t="s">
        <v>3</v>
      </c>
      <c r="F27" s="132">
        <f>P11*86/10</f>
        <v>430000</v>
      </c>
      <c r="G27" s="230" t="s">
        <v>441</v>
      </c>
      <c r="H27" s="220"/>
      <c r="I27" s="137"/>
      <c r="J27" s="249"/>
      <c r="K27" s="784"/>
      <c r="L27" s="402" t="s">
        <v>133</v>
      </c>
      <c r="M27" s="400"/>
      <c r="N27" s="399" t="s">
        <v>404</v>
      </c>
      <c r="O27" s="402"/>
      <c r="P27" s="222">
        <f>'８－２　キャベツ（初夏・夏まき）算出基礎'!G60</f>
        <v>732.9</v>
      </c>
      <c r="Q27" s="773"/>
      <c r="R27" s="774"/>
      <c r="S27" s="775"/>
    </row>
    <row r="28" spans="1:19" s="127" customFormat="1" ht="18" customHeight="1" thickBot="1" x14ac:dyDescent="0.2">
      <c r="A28" s="126"/>
      <c r="B28" s="816"/>
      <c r="C28" s="831"/>
      <c r="D28" s="711"/>
      <c r="E28" s="21" t="s">
        <v>4</v>
      </c>
      <c r="F28" s="159">
        <f>P11*70/10</f>
        <v>350000</v>
      </c>
      <c r="G28" s="230" t="s">
        <v>442</v>
      </c>
      <c r="H28" s="253"/>
      <c r="I28" s="253"/>
      <c r="J28" s="254"/>
      <c r="K28" s="784"/>
      <c r="L28" s="139" t="s">
        <v>28</v>
      </c>
      <c r="M28" s="138"/>
      <c r="N28" s="139"/>
      <c r="O28" s="139"/>
      <c r="P28" s="139">
        <f>SUM(P24:P27)</f>
        <v>206166.39999999999</v>
      </c>
      <c r="Q28" s="780"/>
      <c r="R28" s="781"/>
      <c r="S28" s="782"/>
    </row>
    <row r="29" spans="1:19" s="127" customFormat="1" ht="18" customHeight="1" thickTop="1" x14ac:dyDescent="0.15">
      <c r="A29" s="126"/>
      <c r="B29" s="816"/>
      <c r="C29" s="831"/>
      <c r="D29" s="709"/>
      <c r="E29" s="21" t="s">
        <v>8</v>
      </c>
      <c r="F29" s="132">
        <f>R11*0.125</f>
        <v>522500</v>
      </c>
      <c r="G29" s="230" t="s">
        <v>440</v>
      </c>
      <c r="H29" s="228"/>
      <c r="I29" s="253"/>
      <c r="J29" s="248"/>
      <c r="K29" s="784"/>
      <c r="L29" s="204" t="s">
        <v>156</v>
      </c>
      <c r="M29" s="220"/>
      <c r="N29" s="221" t="s">
        <v>25</v>
      </c>
      <c r="O29" s="221" t="s">
        <v>23</v>
      </c>
      <c r="P29" s="221" t="s">
        <v>26</v>
      </c>
      <c r="Q29" s="777" t="s">
        <v>27</v>
      </c>
      <c r="R29" s="778"/>
      <c r="S29" s="779"/>
    </row>
    <row r="30" spans="1:19" s="127" customFormat="1" ht="18" customHeight="1" x14ac:dyDescent="0.15">
      <c r="A30" s="126"/>
      <c r="B30" s="816"/>
      <c r="C30" s="831"/>
      <c r="D30" s="21" t="s">
        <v>61</v>
      </c>
      <c r="E30" s="22"/>
      <c r="F30" s="132">
        <v>0</v>
      </c>
      <c r="G30" s="230" t="s">
        <v>189</v>
      </c>
      <c r="H30" s="228"/>
      <c r="I30" s="253"/>
      <c r="J30" s="255"/>
      <c r="K30" s="784"/>
      <c r="L30" s="222" t="s">
        <v>409</v>
      </c>
      <c r="M30" s="223"/>
      <c r="N30" s="379" t="s">
        <v>410</v>
      </c>
      <c r="O30" s="224"/>
      <c r="P30" s="222">
        <f>'８－２　キャベツ（初夏・夏まき）算出基礎'!N13</f>
        <v>15395.919000000002</v>
      </c>
      <c r="Q30" s="794"/>
      <c r="R30" s="795"/>
      <c r="S30" s="796"/>
    </row>
    <row r="31" spans="1:19" s="127" customFormat="1" ht="18" customHeight="1" x14ac:dyDescent="0.15">
      <c r="A31" s="126"/>
      <c r="B31" s="816"/>
      <c r="C31" s="831"/>
      <c r="D31" s="724" t="s">
        <v>249</v>
      </c>
      <c r="E31" s="31" t="s">
        <v>117</v>
      </c>
      <c r="F31" s="159">
        <v>0</v>
      </c>
      <c r="G31" s="230" t="s">
        <v>189</v>
      </c>
      <c r="H31" s="256"/>
      <c r="I31" s="256"/>
      <c r="J31" s="257"/>
      <c r="K31" s="784"/>
      <c r="L31" s="222" t="s">
        <v>411</v>
      </c>
      <c r="M31" s="223"/>
      <c r="N31" s="379"/>
      <c r="O31" s="224"/>
      <c r="P31" s="222">
        <f>'８－２　キャベツ（初夏・夏まき）算出基礎'!N18</f>
        <v>0</v>
      </c>
      <c r="Q31" s="794"/>
      <c r="R31" s="795"/>
      <c r="S31" s="796"/>
    </row>
    <row r="32" spans="1:19" s="127" customFormat="1" ht="18" customHeight="1" x14ac:dyDescent="0.15">
      <c r="A32" s="126"/>
      <c r="B32" s="816"/>
      <c r="C32" s="831"/>
      <c r="D32" s="724"/>
      <c r="E32" s="31" t="s">
        <v>116</v>
      </c>
      <c r="F32" s="159">
        <v>0</v>
      </c>
      <c r="G32" s="230" t="s">
        <v>189</v>
      </c>
      <c r="H32" s="258"/>
      <c r="I32" s="258"/>
      <c r="J32" s="259"/>
      <c r="K32" s="784"/>
      <c r="L32" s="222" t="s">
        <v>412</v>
      </c>
      <c r="M32" s="220"/>
      <c r="N32" s="224"/>
      <c r="O32" s="224"/>
      <c r="P32" s="222">
        <f>SUM(P30:P31)*R32</f>
        <v>4618.7757000000001</v>
      </c>
      <c r="Q32" s="227" t="s">
        <v>32</v>
      </c>
      <c r="R32" s="226">
        <v>0.3</v>
      </c>
      <c r="S32" s="143"/>
    </row>
    <row r="33" spans="1:23" ht="18" customHeight="1" x14ac:dyDescent="0.15">
      <c r="B33" s="816"/>
      <c r="C33" s="831"/>
      <c r="D33" s="21" t="s">
        <v>62</v>
      </c>
      <c r="E33" s="32"/>
      <c r="F33" s="159">
        <v>0</v>
      </c>
      <c r="G33" s="230" t="s">
        <v>189</v>
      </c>
      <c r="H33" s="260"/>
      <c r="I33" s="261"/>
      <c r="J33" s="255"/>
      <c r="K33" s="784"/>
      <c r="L33" s="222" t="s">
        <v>413</v>
      </c>
      <c r="M33" s="223"/>
      <c r="N33" s="379"/>
      <c r="O33" s="224"/>
      <c r="P33" s="222">
        <f>'８－２　キャベツ（初夏・夏まき）算出基礎'!N22</f>
        <v>0</v>
      </c>
      <c r="Q33" s="773"/>
      <c r="R33" s="774"/>
      <c r="S33" s="775"/>
    </row>
    <row r="34" spans="1:23" ht="18" customHeight="1" x14ac:dyDescent="0.15">
      <c r="B34" s="816"/>
      <c r="C34" s="831"/>
      <c r="D34" s="21" t="s">
        <v>88</v>
      </c>
      <c r="E34" s="32"/>
      <c r="F34" s="159">
        <v>0</v>
      </c>
      <c r="G34" s="230" t="s">
        <v>189</v>
      </c>
      <c r="H34" s="262"/>
      <c r="I34" s="263"/>
      <c r="J34" s="264"/>
      <c r="K34" s="784"/>
      <c r="L34" s="222" t="s">
        <v>414</v>
      </c>
      <c r="M34" s="223"/>
      <c r="N34" s="379"/>
      <c r="O34" s="224"/>
      <c r="P34" s="222">
        <f>'８－２　キャベツ（初夏・夏まき）算出基礎'!N26</f>
        <v>0</v>
      </c>
      <c r="Q34" s="773"/>
      <c r="R34" s="774"/>
      <c r="S34" s="775"/>
    </row>
    <row r="35" spans="1:23" ht="18" customHeight="1" x14ac:dyDescent="0.15">
      <c r="B35" s="816"/>
      <c r="C35" s="831"/>
      <c r="D35" s="21" t="s">
        <v>120</v>
      </c>
      <c r="E35" s="22"/>
      <c r="F35" s="159">
        <f>'８－２　キャベツ（初夏・夏まき）算出基礎'!V60</f>
        <v>11439.166666666666</v>
      </c>
      <c r="G35" s="765"/>
      <c r="H35" s="766"/>
      <c r="I35" s="766"/>
      <c r="J35" s="767"/>
      <c r="K35" s="784"/>
      <c r="L35" s="222" t="s">
        <v>415</v>
      </c>
      <c r="M35" s="223"/>
      <c r="N35" s="379"/>
      <c r="O35" s="224"/>
      <c r="P35" s="222">
        <f>'８－２　キャベツ（初夏・夏まき）算出基礎'!N30</f>
        <v>0</v>
      </c>
      <c r="Q35" s="773"/>
      <c r="R35" s="774"/>
      <c r="S35" s="775"/>
    </row>
    <row r="36" spans="1:23" ht="18" customHeight="1" x14ac:dyDescent="0.15">
      <c r="B36" s="816"/>
      <c r="C36" s="831"/>
      <c r="D36" s="43" t="s">
        <v>89</v>
      </c>
      <c r="E36" s="44"/>
      <c r="F36" s="265">
        <v>0</v>
      </c>
      <c r="G36" s="204"/>
      <c r="H36" s="262"/>
      <c r="I36" s="263"/>
      <c r="J36" s="255"/>
      <c r="K36" s="784"/>
      <c r="L36" s="222" t="s">
        <v>416</v>
      </c>
      <c r="M36" s="220"/>
      <c r="N36" s="379"/>
      <c r="O36" s="224"/>
      <c r="P36" s="222">
        <f>'８－２　キャベツ（初夏・夏まき）算出基礎'!N34</f>
        <v>0</v>
      </c>
      <c r="Q36" s="773"/>
      <c r="R36" s="774"/>
      <c r="S36" s="775"/>
    </row>
    <row r="37" spans="1:23" ht="18" customHeight="1" thickBot="1" x14ac:dyDescent="0.2">
      <c r="B37" s="816"/>
      <c r="C37" s="831"/>
      <c r="D37" s="21" t="s">
        <v>63</v>
      </c>
      <c r="E37" s="22"/>
      <c r="F37" s="159">
        <f>'８－２　キャベツ（初夏・夏まき）算出基礎'!N60</f>
        <v>14365</v>
      </c>
      <c r="G37" s="765"/>
      <c r="H37" s="766"/>
      <c r="I37" s="766"/>
      <c r="J37" s="767"/>
      <c r="K37" s="785"/>
      <c r="L37" s="151" t="s">
        <v>28</v>
      </c>
      <c r="M37" s="150"/>
      <c r="N37" s="151"/>
      <c r="O37" s="151"/>
      <c r="P37" s="151">
        <f>SUM(P30:P36)</f>
        <v>20014.6947</v>
      </c>
      <c r="Q37" s="791"/>
      <c r="R37" s="792"/>
      <c r="S37" s="793"/>
    </row>
    <row r="38" spans="1:23" s="145" customFormat="1" ht="18" customHeight="1" x14ac:dyDescent="0.15">
      <c r="A38" s="126"/>
      <c r="B38" s="816"/>
      <c r="C38" s="831"/>
      <c r="D38" s="21" t="s">
        <v>0</v>
      </c>
      <c r="E38" s="32"/>
      <c r="F38" s="159">
        <v>0</v>
      </c>
      <c r="G38" s="8" t="s">
        <v>189</v>
      </c>
      <c r="H38" s="215"/>
      <c r="I38" s="216"/>
      <c r="J38" s="214"/>
    </row>
    <row r="39" spans="1:23" s="145" customFormat="1" ht="18" customHeight="1" thickBot="1" x14ac:dyDescent="0.2">
      <c r="A39" s="126"/>
      <c r="B39" s="817"/>
      <c r="C39" s="832"/>
      <c r="D39" s="833" t="s">
        <v>200</v>
      </c>
      <c r="E39" s="834"/>
      <c r="F39" s="206">
        <f>SUM(F27:F38)</f>
        <v>1328304.1666666667</v>
      </c>
      <c r="G39" s="207"/>
      <c r="H39" s="208"/>
      <c r="I39" s="209"/>
      <c r="J39" s="210"/>
      <c r="T39" s="146"/>
    </row>
    <row r="40" spans="1:23" s="145" customFormat="1" ht="18" customHeight="1" x14ac:dyDescent="0.15">
      <c r="A40" s="126"/>
      <c r="B40" s="818" t="s">
        <v>204</v>
      </c>
      <c r="C40" s="821" t="s">
        <v>65</v>
      </c>
      <c r="D40" s="201" t="s">
        <v>119</v>
      </c>
      <c r="E40" s="202"/>
      <c r="F40" s="203">
        <v>0</v>
      </c>
      <c r="G40" s="204"/>
      <c r="H40" s="205"/>
      <c r="I40" s="205"/>
      <c r="J40" s="217"/>
      <c r="T40" s="127"/>
      <c r="U40" s="127"/>
      <c r="V40" s="127"/>
      <c r="W40" s="127"/>
    </row>
    <row r="41" spans="1:23" s="145" customFormat="1" ht="18" customHeight="1" x14ac:dyDescent="0.15">
      <c r="A41" s="126"/>
      <c r="B41" s="819"/>
      <c r="C41" s="822"/>
      <c r="D41" s="21" t="s">
        <v>118</v>
      </c>
      <c r="E41" s="22"/>
      <c r="F41" s="195">
        <v>0</v>
      </c>
      <c r="G41" s="204"/>
      <c r="H41" s="152"/>
      <c r="I41" s="152"/>
      <c r="J41" s="218"/>
      <c r="T41" s="147"/>
      <c r="U41" s="148"/>
      <c r="V41" s="149"/>
      <c r="W41" s="147"/>
    </row>
    <row r="42" spans="1:23" s="145" customFormat="1" ht="18" customHeight="1" x14ac:dyDescent="0.15">
      <c r="A42" s="126"/>
      <c r="B42" s="819"/>
      <c r="C42" s="823"/>
      <c r="D42" s="43" t="s">
        <v>64</v>
      </c>
      <c r="E42" s="22"/>
      <c r="F42" s="196">
        <v>0</v>
      </c>
      <c r="G42" s="204"/>
      <c r="H42" s="152"/>
      <c r="I42" s="152"/>
      <c r="J42" s="218"/>
      <c r="T42" s="127"/>
      <c r="U42" s="127"/>
      <c r="V42" s="127"/>
      <c r="W42" s="127"/>
    </row>
    <row r="43" spans="1:23" s="145" customFormat="1" ht="18" customHeight="1" x14ac:dyDescent="0.15">
      <c r="B43" s="819"/>
      <c r="C43" s="824" t="s">
        <v>203</v>
      </c>
      <c r="D43" s="43" t="s">
        <v>250</v>
      </c>
      <c r="E43" s="44"/>
      <c r="F43" s="196">
        <v>0</v>
      </c>
      <c r="G43" s="204"/>
      <c r="H43" s="152"/>
      <c r="I43" s="152"/>
      <c r="J43" s="218"/>
      <c r="T43" s="128"/>
      <c r="U43" s="146"/>
      <c r="V43" s="127"/>
      <c r="W43" s="147"/>
    </row>
    <row r="44" spans="1:23" s="145" customFormat="1" ht="18" customHeight="1" x14ac:dyDescent="0.15">
      <c r="B44" s="819"/>
      <c r="C44" s="825"/>
      <c r="D44" s="45" t="s">
        <v>1</v>
      </c>
      <c r="E44" s="46"/>
      <c r="F44" s="196">
        <v>0</v>
      </c>
      <c r="G44" s="204"/>
      <c r="H44" s="152"/>
      <c r="I44" s="152"/>
      <c r="J44" s="218"/>
      <c r="T44" s="128"/>
      <c r="U44" s="146"/>
      <c r="V44" s="127"/>
      <c r="W44" s="147"/>
    </row>
    <row r="45" spans="1:23" s="145" customFormat="1" ht="18" customHeight="1" thickBot="1" x14ac:dyDescent="0.2">
      <c r="B45" s="820"/>
      <c r="C45" s="826" t="s">
        <v>91</v>
      </c>
      <c r="D45" s="827"/>
      <c r="E45" s="828"/>
      <c r="F45" s="197">
        <f>SUM(F40:F42)-SUM(F43:F44)</f>
        <v>0</v>
      </c>
      <c r="G45" s="153"/>
      <c r="H45" s="154"/>
      <c r="I45" s="154"/>
      <c r="J45" s="219"/>
      <c r="T45" s="127"/>
      <c r="U45" s="127"/>
      <c r="V45" s="148"/>
      <c r="W45" s="127"/>
    </row>
  </sheetData>
  <mergeCells count="63">
    <mergeCell ref="G7:J7"/>
    <mergeCell ref="G8:J8"/>
    <mergeCell ref="G9:J9"/>
    <mergeCell ref="G4:J4"/>
    <mergeCell ref="B3:E3"/>
    <mergeCell ref="K3:S3"/>
    <mergeCell ref="B4:C5"/>
    <mergeCell ref="R4:S4"/>
    <mergeCell ref="R5:S5"/>
    <mergeCell ref="Q33:S33"/>
    <mergeCell ref="Q30:S30"/>
    <mergeCell ref="D31:D32"/>
    <mergeCell ref="Q31:S31"/>
    <mergeCell ref="Q15:S15"/>
    <mergeCell ref="Q16:S16"/>
    <mergeCell ref="Q17:S17"/>
    <mergeCell ref="I20:J20"/>
    <mergeCell ref="Q12:S12"/>
    <mergeCell ref="Q24:S24"/>
    <mergeCell ref="Q19:S19"/>
    <mergeCell ref="Q20:S20"/>
    <mergeCell ref="I14:J14"/>
    <mergeCell ref="Q14:S14"/>
    <mergeCell ref="Q22:S22"/>
    <mergeCell ref="Q23:S23"/>
    <mergeCell ref="G35:J35"/>
    <mergeCell ref="K12:K37"/>
    <mergeCell ref="Q25:S25"/>
    <mergeCell ref="Q29:S29"/>
    <mergeCell ref="Q27:S27"/>
    <mergeCell ref="Q28:S28"/>
    <mergeCell ref="Q37:S37"/>
    <mergeCell ref="Q35:S35"/>
    <mergeCell ref="G37:J37"/>
    <mergeCell ref="Q36:S36"/>
    <mergeCell ref="G11:J11"/>
    <mergeCell ref="R11:S11"/>
    <mergeCell ref="I13:J13"/>
    <mergeCell ref="Q13:S13"/>
    <mergeCell ref="G10:J10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B6:B39"/>
    <mergeCell ref="D26:E26"/>
    <mergeCell ref="C27:C39"/>
    <mergeCell ref="D27:D29"/>
    <mergeCell ref="D39:E39"/>
    <mergeCell ref="R6:S6"/>
    <mergeCell ref="R7:S7"/>
    <mergeCell ref="R8:S8"/>
    <mergeCell ref="Q34:S34"/>
    <mergeCell ref="Q18:S18"/>
    <mergeCell ref="Q21:S21"/>
    <mergeCell ref="Q26:S26"/>
    <mergeCell ref="R9:S9"/>
    <mergeCell ref="R10:S1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26" customWidth="1"/>
    <col min="2" max="2" width="5.875" style="126" customWidth="1"/>
    <col min="3" max="3" width="10.625" style="126" customWidth="1"/>
    <col min="4" max="4" width="12.375" style="126" customWidth="1"/>
    <col min="5" max="5" width="14.625" style="126" customWidth="1"/>
    <col min="6" max="7" width="15.875" style="126" customWidth="1"/>
    <col min="8" max="8" width="10.875" style="126"/>
    <col min="9" max="9" width="11.375" style="126" bestFit="1" customWidth="1"/>
    <col min="10" max="10" width="13.375" style="126" customWidth="1"/>
    <col min="11" max="11" width="7.125" style="126" customWidth="1"/>
    <col min="12" max="12" width="15.375" style="126" customWidth="1"/>
    <col min="13" max="13" width="9.375" style="126" bestFit="1" customWidth="1"/>
    <col min="14" max="14" width="10.875" style="126"/>
    <col min="15" max="15" width="7.25" style="126" customWidth="1"/>
    <col min="16" max="16" width="9.625" style="126" customWidth="1"/>
    <col min="17" max="17" width="10.875" style="126" customWidth="1"/>
    <col min="18" max="18" width="7.5" style="126" customWidth="1"/>
    <col min="19" max="19" width="3.75" style="126" customWidth="1"/>
    <col min="20" max="16384" width="10.875" style="126"/>
  </cols>
  <sheetData>
    <row r="1" spans="2:19" s="127" customFormat="1" ht="9.9499999999999993" customHeight="1" x14ac:dyDescent="0.15"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19" s="127" customFormat="1" ht="24.95" customHeight="1" thickBot="1" x14ac:dyDescent="0.2">
      <c r="B2" s="3" t="s">
        <v>361</v>
      </c>
      <c r="H2" s="128" t="s">
        <v>239</v>
      </c>
      <c r="I2" s="3" t="s">
        <v>293</v>
      </c>
      <c r="K2" s="128" t="s">
        <v>240</v>
      </c>
      <c r="L2" s="3" t="s">
        <v>360</v>
      </c>
      <c r="N2" s="126"/>
      <c r="O2" s="126"/>
      <c r="Q2" s="4"/>
      <c r="R2" s="4"/>
    </row>
    <row r="3" spans="2:19" s="127" customFormat="1" ht="18" customHeight="1" x14ac:dyDescent="0.15">
      <c r="B3" s="809" t="s">
        <v>19</v>
      </c>
      <c r="C3" s="810"/>
      <c r="D3" s="810"/>
      <c r="E3" s="811"/>
      <c r="F3" s="157" t="s">
        <v>20</v>
      </c>
      <c r="G3" s="130"/>
      <c r="H3" s="131" t="s">
        <v>21</v>
      </c>
      <c r="I3" s="129"/>
      <c r="J3" s="129"/>
      <c r="K3" s="797" t="s">
        <v>209</v>
      </c>
      <c r="L3" s="798"/>
      <c r="M3" s="798"/>
      <c r="N3" s="798"/>
      <c r="O3" s="798"/>
      <c r="P3" s="798"/>
      <c r="Q3" s="798"/>
      <c r="R3" s="798"/>
      <c r="S3" s="799"/>
    </row>
    <row r="4" spans="2:19" s="127" customFormat="1" ht="18" customHeight="1" x14ac:dyDescent="0.15">
      <c r="B4" s="807" t="s">
        <v>22</v>
      </c>
      <c r="C4" s="808"/>
      <c r="D4" s="230" t="s">
        <v>202</v>
      </c>
      <c r="E4" s="245"/>
      <c r="F4" s="239">
        <f>+R11</f>
        <v>4490000</v>
      </c>
      <c r="G4" s="762" t="s">
        <v>487</v>
      </c>
      <c r="H4" s="763"/>
      <c r="I4" s="763"/>
      <c r="J4" s="764"/>
      <c r="K4" s="235" t="s">
        <v>246</v>
      </c>
      <c r="L4" s="315" t="s">
        <v>244</v>
      </c>
      <c r="M4" s="237" t="s">
        <v>23</v>
      </c>
      <c r="N4" s="237" t="s">
        <v>22</v>
      </c>
      <c r="O4" s="237" t="s">
        <v>246</v>
      </c>
      <c r="P4" s="315" t="s">
        <v>245</v>
      </c>
      <c r="Q4" s="237" t="s">
        <v>23</v>
      </c>
      <c r="R4" s="802" t="s">
        <v>22</v>
      </c>
      <c r="S4" s="803"/>
    </row>
    <row r="5" spans="2:19" s="127" customFormat="1" ht="18" customHeight="1" x14ac:dyDescent="0.15">
      <c r="B5" s="807"/>
      <c r="C5" s="808"/>
      <c r="D5" s="230" t="s">
        <v>84</v>
      </c>
      <c r="E5" s="245"/>
      <c r="F5" s="239">
        <v>0</v>
      </c>
      <c r="G5" s="198"/>
      <c r="H5" s="246"/>
      <c r="I5" s="246"/>
      <c r="J5" s="246"/>
      <c r="K5" s="311">
        <v>10</v>
      </c>
      <c r="L5" s="239">
        <v>10000</v>
      </c>
      <c r="M5" s="239">
        <v>87</v>
      </c>
      <c r="N5" s="239">
        <f>L5*M5</f>
        <v>870000</v>
      </c>
      <c r="O5" s="239"/>
      <c r="P5" s="239"/>
      <c r="Q5" s="239"/>
      <c r="R5" s="800">
        <f>P5*Q5</f>
        <v>0</v>
      </c>
      <c r="S5" s="801"/>
    </row>
    <row r="6" spans="2:19" s="127" customFormat="1" ht="18" customHeight="1" x14ac:dyDescent="0.15">
      <c r="B6" s="815" t="s">
        <v>207</v>
      </c>
      <c r="C6" s="812" t="s">
        <v>193</v>
      </c>
      <c r="D6" s="239" t="s">
        <v>51</v>
      </c>
      <c r="E6" s="247"/>
      <c r="F6" s="239">
        <f>+P13</f>
        <v>95240</v>
      </c>
      <c r="G6" s="198" t="s">
        <v>185</v>
      </c>
      <c r="H6" s="246"/>
      <c r="I6" s="246"/>
      <c r="J6" s="246"/>
      <c r="K6" s="244">
        <v>11</v>
      </c>
      <c r="L6" s="241">
        <v>12000</v>
      </c>
      <c r="M6" s="239">
        <v>82.8</v>
      </c>
      <c r="N6" s="239">
        <f>L6*M6</f>
        <v>993600</v>
      </c>
      <c r="O6" s="239"/>
      <c r="P6" s="239"/>
      <c r="Q6" s="239"/>
      <c r="R6" s="800">
        <f t="shared" ref="R6:R9" si="0">P6*Q6</f>
        <v>0</v>
      </c>
      <c r="S6" s="801"/>
    </row>
    <row r="7" spans="2:19" s="127" customFormat="1" ht="18" customHeight="1" x14ac:dyDescent="0.15">
      <c r="B7" s="816"/>
      <c r="C7" s="813"/>
      <c r="D7" s="239" t="s">
        <v>52</v>
      </c>
      <c r="E7" s="247"/>
      <c r="F7" s="239">
        <f>P22</f>
        <v>415150</v>
      </c>
      <c r="G7" s="838" t="s">
        <v>517</v>
      </c>
      <c r="H7" s="839"/>
      <c r="I7" s="839"/>
      <c r="J7" s="840"/>
      <c r="K7" s="242">
        <v>12</v>
      </c>
      <c r="L7" s="251">
        <v>12000</v>
      </c>
      <c r="M7" s="239">
        <v>81.8</v>
      </c>
      <c r="N7" s="239">
        <f t="shared" ref="N7:N11" si="1">L7*M7</f>
        <v>981600</v>
      </c>
      <c r="O7" s="239"/>
      <c r="P7" s="239"/>
      <c r="Q7" s="239"/>
      <c r="R7" s="800">
        <f t="shared" si="0"/>
        <v>0</v>
      </c>
      <c r="S7" s="801"/>
    </row>
    <row r="8" spans="2:19" s="127" customFormat="1" ht="18" customHeight="1" x14ac:dyDescent="0.15">
      <c r="B8" s="816"/>
      <c r="C8" s="813"/>
      <c r="D8" s="239" t="s">
        <v>53</v>
      </c>
      <c r="E8" s="247"/>
      <c r="F8" s="239">
        <f>P28</f>
        <v>206166.39999999999</v>
      </c>
      <c r="G8" s="838" t="s">
        <v>518</v>
      </c>
      <c r="H8" s="839"/>
      <c r="I8" s="839"/>
      <c r="J8" s="840"/>
      <c r="K8" s="240">
        <v>1</v>
      </c>
      <c r="L8" s="239">
        <v>10000</v>
      </c>
      <c r="M8" s="239">
        <v>101.6</v>
      </c>
      <c r="N8" s="239">
        <f t="shared" si="1"/>
        <v>1016000</v>
      </c>
      <c r="O8" s="239"/>
      <c r="P8" s="239"/>
      <c r="Q8" s="239"/>
      <c r="R8" s="800">
        <f t="shared" si="0"/>
        <v>0</v>
      </c>
      <c r="S8" s="801"/>
    </row>
    <row r="9" spans="2:19" s="127" customFormat="1" ht="18" customHeight="1" x14ac:dyDescent="0.15">
      <c r="B9" s="816"/>
      <c r="C9" s="813"/>
      <c r="D9" s="239" t="s">
        <v>85</v>
      </c>
      <c r="E9" s="247"/>
      <c r="F9" s="239">
        <f>P37</f>
        <v>20014.6947</v>
      </c>
      <c r="G9" s="838" t="s">
        <v>519</v>
      </c>
      <c r="H9" s="839"/>
      <c r="I9" s="839"/>
      <c r="J9" s="840"/>
      <c r="K9" s="240">
        <v>2</v>
      </c>
      <c r="L9" s="239">
        <v>6000</v>
      </c>
      <c r="M9" s="239">
        <v>104.8</v>
      </c>
      <c r="N9" s="239">
        <f t="shared" si="1"/>
        <v>628800</v>
      </c>
      <c r="O9" s="239"/>
      <c r="P9" s="239"/>
      <c r="Q9" s="239"/>
      <c r="R9" s="800">
        <f t="shared" si="0"/>
        <v>0</v>
      </c>
      <c r="S9" s="801"/>
    </row>
    <row r="10" spans="2:19" s="127" customFormat="1" ht="18" customHeight="1" x14ac:dyDescent="0.15">
      <c r="B10" s="816"/>
      <c r="C10" s="813"/>
      <c r="D10" s="239" t="s">
        <v>54</v>
      </c>
      <c r="E10" s="247"/>
      <c r="F10" s="239">
        <f>'８－２　キャベツ（初夏・夏まき）算出基礎'!V23</f>
        <v>48040</v>
      </c>
      <c r="G10" s="765"/>
      <c r="H10" s="766"/>
      <c r="I10" s="766"/>
      <c r="J10" s="767"/>
      <c r="K10" s="559">
        <v>3</v>
      </c>
      <c r="L10" s="557"/>
      <c r="M10" s="557">
        <v>89.8</v>
      </c>
      <c r="N10" s="557">
        <f t="shared" si="1"/>
        <v>0</v>
      </c>
      <c r="O10" s="239"/>
      <c r="P10" s="239"/>
      <c r="Q10" s="239"/>
      <c r="R10" s="776"/>
      <c r="S10" s="767"/>
    </row>
    <row r="11" spans="2:19" s="127" customFormat="1" ht="18" customHeight="1" thickBot="1" x14ac:dyDescent="0.2">
      <c r="B11" s="816"/>
      <c r="C11" s="813"/>
      <c r="D11" s="239" t="s">
        <v>6</v>
      </c>
      <c r="E11" s="247"/>
      <c r="F11" s="239">
        <f>'８－２　キャベツ（初夏・夏まき）算出基礎'!V37</f>
        <v>1607.1428571428573</v>
      </c>
      <c r="G11" s="765"/>
      <c r="H11" s="766"/>
      <c r="I11" s="766"/>
      <c r="J11" s="767"/>
      <c r="K11" s="560"/>
      <c r="L11" s="561"/>
      <c r="M11" s="561"/>
      <c r="N11" s="558">
        <f t="shared" si="1"/>
        <v>0</v>
      </c>
      <c r="O11" s="134" t="s">
        <v>24</v>
      </c>
      <c r="P11" s="135">
        <f>SUM(L5:L11,P5:Q10)</f>
        <v>50000</v>
      </c>
      <c r="Q11" s="136">
        <f>R11/P11</f>
        <v>89.8</v>
      </c>
      <c r="R11" s="786">
        <f>SUM(N5:N11,R5:S10)</f>
        <v>4490000</v>
      </c>
      <c r="S11" s="787"/>
    </row>
    <row r="12" spans="2:19" s="127" customFormat="1" ht="18" customHeight="1" thickTop="1" x14ac:dyDescent="0.15">
      <c r="B12" s="816"/>
      <c r="C12" s="813"/>
      <c r="D12" s="239" t="s">
        <v>7</v>
      </c>
      <c r="E12" s="247"/>
      <c r="F12" s="239">
        <v>0</v>
      </c>
      <c r="G12" s="204"/>
      <c r="H12" s="220"/>
      <c r="I12" s="220"/>
      <c r="J12" s="249"/>
      <c r="K12" s="783" t="s">
        <v>208</v>
      </c>
      <c r="L12" s="231" t="s">
        <v>155</v>
      </c>
      <c r="M12" s="234" t="s">
        <v>9</v>
      </c>
      <c r="N12" s="316" t="s">
        <v>243</v>
      </c>
      <c r="O12" s="233" t="s">
        <v>23</v>
      </c>
      <c r="P12" s="233" t="s">
        <v>26</v>
      </c>
      <c r="Q12" s="788" t="s">
        <v>27</v>
      </c>
      <c r="R12" s="789"/>
      <c r="S12" s="790"/>
    </row>
    <row r="13" spans="2:19" s="127" customFormat="1" ht="18" customHeight="1" x14ac:dyDescent="0.15">
      <c r="B13" s="816"/>
      <c r="C13" s="813"/>
      <c r="D13" s="804" t="s">
        <v>55</v>
      </c>
      <c r="E13" s="250" t="s">
        <v>181</v>
      </c>
      <c r="F13" s="239">
        <f>'６　固定資本装備と減価償却費'!L15*'７－３　キャベツ（夏まき）収支'!H13</f>
        <v>9900</v>
      </c>
      <c r="G13" s="583" t="s">
        <v>186</v>
      </c>
      <c r="H13" s="584">
        <v>0.01</v>
      </c>
      <c r="I13" s="768" t="s">
        <v>188</v>
      </c>
      <c r="J13" s="769"/>
      <c r="K13" s="784"/>
      <c r="L13" s="426" t="s">
        <v>400</v>
      </c>
      <c r="M13" s="424" t="s">
        <v>401</v>
      </c>
      <c r="N13" s="414">
        <v>47620</v>
      </c>
      <c r="O13" s="414">
        <v>2</v>
      </c>
      <c r="P13" s="161">
        <f>N13*O13</f>
        <v>95240</v>
      </c>
      <c r="Q13" s="770"/>
      <c r="R13" s="771"/>
      <c r="S13" s="772"/>
    </row>
    <row r="14" spans="2:19" s="127" customFormat="1" ht="18" customHeight="1" x14ac:dyDescent="0.15">
      <c r="B14" s="816"/>
      <c r="C14" s="813"/>
      <c r="D14" s="805"/>
      <c r="E14" s="250" t="s">
        <v>182</v>
      </c>
      <c r="F14" s="239">
        <f>'６　固定資本装備と減価償却費'!L58*'７－３　キャベツ（夏まき）収支'!H14</f>
        <v>55243.697916666679</v>
      </c>
      <c r="G14" s="583" t="s">
        <v>186</v>
      </c>
      <c r="H14" s="584">
        <v>0.05</v>
      </c>
      <c r="I14" s="768" t="s">
        <v>188</v>
      </c>
      <c r="J14" s="769"/>
      <c r="K14" s="784"/>
      <c r="L14" s="425"/>
      <c r="M14" s="424"/>
      <c r="N14" s="414"/>
      <c r="O14" s="414"/>
      <c r="P14" s="562">
        <f>N14*O14</f>
        <v>0</v>
      </c>
      <c r="Q14" s="837"/>
      <c r="R14" s="771"/>
      <c r="S14" s="772"/>
    </row>
    <row r="15" spans="2:19" s="127" customFormat="1" ht="18" customHeight="1" thickBot="1" x14ac:dyDescent="0.2">
      <c r="B15" s="816"/>
      <c r="C15" s="813"/>
      <c r="D15" s="804" t="s">
        <v>86</v>
      </c>
      <c r="E15" s="250" t="s">
        <v>181</v>
      </c>
      <c r="F15" s="239">
        <f>'６　固定資本装備と減価償却費'!P15</f>
        <v>69300</v>
      </c>
      <c r="G15" s="204" t="s">
        <v>188</v>
      </c>
      <c r="H15" s="211"/>
      <c r="I15" s="211"/>
      <c r="J15" s="212"/>
      <c r="K15" s="784"/>
      <c r="L15" s="413" t="s">
        <v>28</v>
      </c>
      <c r="M15" s="412"/>
      <c r="N15" s="413"/>
      <c r="O15" s="413"/>
      <c r="P15" s="139">
        <f>SUM(P10:P14)</f>
        <v>145240</v>
      </c>
      <c r="Q15" s="780"/>
      <c r="R15" s="781"/>
      <c r="S15" s="782"/>
    </row>
    <row r="16" spans="2:19" s="127" customFormat="1" ht="18" customHeight="1" thickTop="1" x14ac:dyDescent="0.15">
      <c r="B16" s="816"/>
      <c r="C16" s="813"/>
      <c r="D16" s="806"/>
      <c r="E16" s="250" t="s">
        <v>182</v>
      </c>
      <c r="F16" s="239">
        <f>'６　固定資本装備と減価償却費'!P58</f>
        <v>202481.99404761902</v>
      </c>
      <c r="G16" s="204" t="s">
        <v>188</v>
      </c>
      <c r="H16" s="211"/>
      <c r="I16" s="211"/>
      <c r="J16" s="212"/>
      <c r="K16" s="784"/>
      <c r="L16" s="420" t="s">
        <v>402</v>
      </c>
      <c r="M16" s="421"/>
      <c r="N16" s="427" t="s">
        <v>403</v>
      </c>
      <c r="O16" s="422" t="s">
        <v>23</v>
      </c>
      <c r="P16" s="229" t="s">
        <v>26</v>
      </c>
      <c r="Q16" s="777" t="s">
        <v>27</v>
      </c>
      <c r="R16" s="778"/>
      <c r="S16" s="779"/>
    </row>
    <row r="17" spans="1:19" s="127" customFormat="1" ht="18" customHeight="1" x14ac:dyDescent="0.15">
      <c r="B17" s="816"/>
      <c r="C17" s="813"/>
      <c r="D17" s="805"/>
      <c r="E17" s="239" t="s">
        <v>56</v>
      </c>
      <c r="F17" s="239">
        <f>'６　固定資本装備と減価償却費'!P63</f>
        <v>0</v>
      </c>
      <c r="G17" s="204" t="s">
        <v>188</v>
      </c>
      <c r="H17" s="211"/>
      <c r="I17" s="211"/>
      <c r="J17" s="212"/>
      <c r="K17" s="784"/>
      <c r="L17" s="423" t="s">
        <v>160</v>
      </c>
      <c r="M17" s="424"/>
      <c r="N17" s="415" t="s">
        <v>404</v>
      </c>
      <c r="O17" s="419"/>
      <c r="P17" s="222">
        <f>'８－２　キャベツ（初夏・夏まき）算出基礎'!G10</f>
        <v>150000</v>
      </c>
      <c r="Q17" s="773"/>
      <c r="R17" s="774"/>
      <c r="S17" s="775"/>
    </row>
    <row r="18" spans="1:19" s="127" customFormat="1" ht="18" customHeight="1" x14ac:dyDescent="0.15">
      <c r="A18" s="126"/>
      <c r="B18" s="816"/>
      <c r="C18" s="813"/>
      <c r="D18" s="829" t="s">
        <v>248</v>
      </c>
      <c r="E18" s="251" t="s">
        <v>117</v>
      </c>
      <c r="F18" s="239">
        <f>10000000/66*22/'４　経営収支'!I4</f>
        <v>833333.33333333337</v>
      </c>
      <c r="G18" s="222" t="s">
        <v>511</v>
      </c>
      <c r="H18" s="220"/>
      <c r="I18" s="220"/>
      <c r="J18" s="249"/>
      <c r="K18" s="784"/>
      <c r="L18" s="423" t="s">
        <v>158</v>
      </c>
      <c r="M18" s="424"/>
      <c r="N18" s="415" t="s">
        <v>404</v>
      </c>
      <c r="O18" s="419"/>
      <c r="P18" s="222">
        <f>'８－２　キャベツ（初夏・夏まき）算出基礎'!G14</f>
        <v>18400</v>
      </c>
      <c r="Q18" s="773"/>
      <c r="R18" s="774"/>
      <c r="S18" s="775"/>
    </row>
    <row r="19" spans="1:19" s="127" customFormat="1" ht="18" customHeight="1" x14ac:dyDescent="0.15">
      <c r="A19" s="126"/>
      <c r="B19" s="816"/>
      <c r="C19" s="813"/>
      <c r="D19" s="829"/>
      <c r="E19" s="251" t="s">
        <v>113</v>
      </c>
      <c r="F19" s="239">
        <v>0</v>
      </c>
      <c r="G19" s="222"/>
      <c r="H19" s="220"/>
      <c r="I19" s="261"/>
      <c r="J19" s="249"/>
      <c r="K19" s="784"/>
      <c r="L19" s="415" t="s">
        <v>159</v>
      </c>
      <c r="M19" s="416"/>
      <c r="N19" s="415" t="s">
        <v>405</v>
      </c>
      <c r="O19" s="419"/>
      <c r="P19" s="222">
        <f>'８－２　キャベツ（初夏・夏まき）算出基礎'!G19</f>
        <v>246750</v>
      </c>
      <c r="Q19" s="773"/>
      <c r="R19" s="774"/>
      <c r="S19" s="775"/>
    </row>
    <row r="20" spans="1:19" s="127" customFormat="1" ht="18" customHeight="1" x14ac:dyDescent="0.15">
      <c r="A20" s="126"/>
      <c r="B20" s="816"/>
      <c r="C20" s="813"/>
      <c r="D20" s="829"/>
      <c r="E20" s="251" t="s">
        <v>114</v>
      </c>
      <c r="F20" s="239">
        <f>5116500/28*13/'４　経営収支'!I4</f>
        <v>593879.46428571432</v>
      </c>
      <c r="G20" s="222" t="s">
        <v>512</v>
      </c>
      <c r="H20" s="211"/>
      <c r="I20" s="760" t="s">
        <v>488</v>
      </c>
      <c r="J20" s="761"/>
      <c r="K20" s="784"/>
      <c r="L20" s="563" t="s">
        <v>161</v>
      </c>
      <c r="M20" s="564"/>
      <c r="N20" s="563"/>
      <c r="O20" s="565"/>
      <c r="P20" s="566">
        <f>'８－２　キャベツ（初夏・夏まき）算出基礎'!G23</f>
        <v>0</v>
      </c>
      <c r="Q20" s="773"/>
      <c r="R20" s="774"/>
      <c r="S20" s="775"/>
    </row>
    <row r="21" spans="1:19" s="127" customFormat="1" ht="18" customHeight="1" x14ac:dyDescent="0.15">
      <c r="A21" s="126"/>
      <c r="B21" s="816"/>
      <c r="C21" s="813"/>
      <c r="D21" s="829"/>
      <c r="E21" s="251" t="s">
        <v>115</v>
      </c>
      <c r="F21" s="239">
        <f>(F18+F19+F20)*0.012</f>
        <v>17126.553571428572</v>
      </c>
      <c r="G21" s="222" t="s">
        <v>489</v>
      </c>
      <c r="H21" s="211"/>
      <c r="I21" s="211"/>
      <c r="J21" s="212"/>
      <c r="K21" s="784"/>
      <c r="L21" s="563" t="s">
        <v>162</v>
      </c>
      <c r="M21" s="564"/>
      <c r="N21" s="563"/>
      <c r="O21" s="563"/>
      <c r="P21" s="566">
        <f>'８－２　キャベツ（初夏・夏まき）算出基礎'!G27</f>
        <v>0</v>
      </c>
      <c r="Q21" s="773"/>
      <c r="R21" s="774"/>
      <c r="S21" s="775"/>
    </row>
    <row r="22" spans="1:19" s="127" customFormat="1" ht="18" customHeight="1" thickBot="1" x14ac:dyDescent="0.2">
      <c r="A22" s="126"/>
      <c r="B22" s="816"/>
      <c r="C22" s="813"/>
      <c r="D22" s="829" t="s">
        <v>57</v>
      </c>
      <c r="E22" s="251" t="s">
        <v>58</v>
      </c>
      <c r="F22" s="239">
        <v>0</v>
      </c>
      <c r="G22" s="222"/>
      <c r="H22" s="220"/>
      <c r="I22" s="220"/>
      <c r="J22" s="249"/>
      <c r="K22" s="784"/>
      <c r="L22" s="413" t="s">
        <v>28</v>
      </c>
      <c r="M22" s="412"/>
      <c r="N22" s="413"/>
      <c r="O22" s="413"/>
      <c r="P22" s="139">
        <f>SUM(P17:P21)</f>
        <v>415150</v>
      </c>
      <c r="Q22" s="780"/>
      <c r="R22" s="781"/>
      <c r="S22" s="782"/>
    </row>
    <row r="23" spans="1:19" s="127" customFormat="1" ht="18" customHeight="1" thickTop="1" x14ac:dyDescent="0.15">
      <c r="A23" s="126"/>
      <c r="B23" s="816"/>
      <c r="C23" s="813"/>
      <c r="D23" s="829"/>
      <c r="E23" s="251" t="s">
        <v>87</v>
      </c>
      <c r="F23" s="239">
        <v>0</v>
      </c>
      <c r="G23" s="222"/>
      <c r="H23" s="220"/>
      <c r="I23" s="220"/>
      <c r="J23" s="249"/>
      <c r="K23" s="784"/>
      <c r="L23" s="415" t="s">
        <v>406</v>
      </c>
      <c r="M23" s="416"/>
      <c r="N23" s="417" t="s">
        <v>25</v>
      </c>
      <c r="O23" s="417" t="s">
        <v>23</v>
      </c>
      <c r="P23" s="221" t="s">
        <v>26</v>
      </c>
      <c r="Q23" s="777" t="s">
        <v>27</v>
      </c>
      <c r="R23" s="778"/>
      <c r="S23" s="779"/>
    </row>
    <row r="24" spans="1:19" s="127" customFormat="1" ht="18" customHeight="1" x14ac:dyDescent="0.15">
      <c r="A24" s="126"/>
      <c r="B24" s="816"/>
      <c r="C24" s="813"/>
      <c r="D24" s="239" t="s">
        <v>59</v>
      </c>
      <c r="E24" s="247"/>
      <c r="F24" s="239">
        <f>30000*10/12</f>
        <v>25000</v>
      </c>
      <c r="G24" s="222" t="s">
        <v>491</v>
      </c>
      <c r="H24" s="211"/>
      <c r="I24" s="556" t="s">
        <v>490</v>
      </c>
      <c r="J24" s="249"/>
      <c r="K24" s="784"/>
      <c r="L24" s="418" t="s">
        <v>29</v>
      </c>
      <c r="M24" s="416"/>
      <c r="N24" s="415" t="s">
        <v>407</v>
      </c>
      <c r="O24" s="418"/>
      <c r="P24" s="222">
        <f>'８－２　キャベツ（初夏・夏まき）算出基礎'!G41</f>
        <v>120478.8</v>
      </c>
      <c r="Q24" s="773"/>
      <c r="R24" s="774"/>
      <c r="S24" s="775"/>
    </row>
    <row r="25" spans="1:19" s="127" customFormat="1" ht="18" customHeight="1" x14ac:dyDescent="0.15">
      <c r="A25" s="126"/>
      <c r="B25" s="816"/>
      <c r="C25" s="813"/>
      <c r="D25" s="239" t="s">
        <v>157</v>
      </c>
      <c r="E25" s="247"/>
      <c r="F25" s="239">
        <f>SUM(F6:F24)/99</f>
        <v>26186.699805170752</v>
      </c>
      <c r="G25" s="252" t="s">
        <v>210</v>
      </c>
      <c r="H25" s="266">
        <v>0.01</v>
      </c>
      <c r="I25" s="141"/>
      <c r="J25" s="9"/>
      <c r="K25" s="784"/>
      <c r="L25" s="418" t="s">
        <v>30</v>
      </c>
      <c r="M25" s="416"/>
      <c r="N25" s="415" t="s">
        <v>408</v>
      </c>
      <c r="O25" s="418"/>
      <c r="P25" s="222">
        <f>'８－２　キャベツ（初夏・夏まき）算出基礎'!G52</f>
        <v>68461</v>
      </c>
      <c r="Q25" s="773"/>
      <c r="R25" s="774"/>
      <c r="S25" s="775"/>
    </row>
    <row r="26" spans="1:19" s="127" customFormat="1" ht="18" customHeight="1" x14ac:dyDescent="0.15">
      <c r="A26" s="126"/>
      <c r="B26" s="816"/>
      <c r="C26" s="814"/>
      <c r="D26" s="835" t="s">
        <v>201</v>
      </c>
      <c r="E26" s="836"/>
      <c r="F26" s="158">
        <f>SUM(F6:F25)</f>
        <v>2618669.9805170754</v>
      </c>
      <c r="G26" s="213"/>
      <c r="H26" s="141"/>
      <c r="I26" s="141"/>
      <c r="J26" s="144"/>
      <c r="K26" s="784"/>
      <c r="L26" s="418" t="s">
        <v>31</v>
      </c>
      <c r="M26" s="416"/>
      <c r="N26" s="415" t="s">
        <v>405</v>
      </c>
      <c r="O26" s="418"/>
      <c r="P26" s="222">
        <f>'８－２　キャベツ（初夏・夏まき）算出基礎'!G56</f>
        <v>16493.699999999997</v>
      </c>
      <c r="Q26" s="773"/>
      <c r="R26" s="774"/>
      <c r="S26" s="775"/>
    </row>
    <row r="27" spans="1:19" s="127" customFormat="1" ht="18" customHeight="1" x14ac:dyDescent="0.15">
      <c r="A27" s="126"/>
      <c r="B27" s="816"/>
      <c r="C27" s="830" t="s">
        <v>187</v>
      </c>
      <c r="D27" s="708" t="s">
        <v>60</v>
      </c>
      <c r="E27" s="21" t="s">
        <v>3</v>
      </c>
      <c r="F27" s="132">
        <f>P11*86/10</f>
        <v>430000</v>
      </c>
      <c r="G27" s="230" t="s">
        <v>441</v>
      </c>
      <c r="H27" s="220"/>
      <c r="I27" s="137"/>
      <c r="J27" s="249"/>
      <c r="K27" s="784"/>
      <c r="L27" s="418" t="s">
        <v>133</v>
      </c>
      <c r="M27" s="416"/>
      <c r="N27" s="415" t="s">
        <v>404</v>
      </c>
      <c r="O27" s="418"/>
      <c r="P27" s="222">
        <f>'８－２　キャベツ（初夏・夏まき）算出基礎'!G60</f>
        <v>732.9</v>
      </c>
      <c r="Q27" s="773"/>
      <c r="R27" s="774"/>
      <c r="S27" s="775"/>
    </row>
    <row r="28" spans="1:19" s="127" customFormat="1" ht="18" customHeight="1" thickBot="1" x14ac:dyDescent="0.2">
      <c r="A28" s="126"/>
      <c r="B28" s="816"/>
      <c r="C28" s="831"/>
      <c r="D28" s="711"/>
      <c r="E28" s="21" t="s">
        <v>4</v>
      </c>
      <c r="F28" s="159">
        <f>P11*70/10</f>
        <v>350000</v>
      </c>
      <c r="G28" s="230" t="s">
        <v>442</v>
      </c>
      <c r="H28" s="253"/>
      <c r="I28" s="253"/>
      <c r="J28" s="254"/>
      <c r="K28" s="784"/>
      <c r="L28" s="139" t="s">
        <v>28</v>
      </c>
      <c r="M28" s="138"/>
      <c r="N28" s="139"/>
      <c r="O28" s="139"/>
      <c r="P28" s="139">
        <f>SUM(P24:P27)</f>
        <v>206166.39999999999</v>
      </c>
      <c r="Q28" s="780"/>
      <c r="R28" s="781"/>
      <c r="S28" s="782"/>
    </row>
    <row r="29" spans="1:19" s="127" customFormat="1" ht="18" customHeight="1" thickTop="1" x14ac:dyDescent="0.15">
      <c r="A29" s="126"/>
      <c r="B29" s="816"/>
      <c r="C29" s="831"/>
      <c r="D29" s="709"/>
      <c r="E29" s="21" t="s">
        <v>8</v>
      </c>
      <c r="F29" s="132">
        <f>R11*0.125</f>
        <v>561250</v>
      </c>
      <c r="G29" s="230" t="s">
        <v>440</v>
      </c>
      <c r="H29" s="228"/>
      <c r="I29" s="253"/>
      <c r="J29" s="248"/>
      <c r="K29" s="784"/>
      <c r="L29" s="204" t="s">
        <v>156</v>
      </c>
      <c r="M29" s="220"/>
      <c r="N29" s="221" t="s">
        <v>25</v>
      </c>
      <c r="O29" s="221" t="s">
        <v>23</v>
      </c>
      <c r="P29" s="221" t="s">
        <v>26</v>
      </c>
      <c r="Q29" s="777" t="s">
        <v>27</v>
      </c>
      <c r="R29" s="778"/>
      <c r="S29" s="779"/>
    </row>
    <row r="30" spans="1:19" s="127" customFormat="1" ht="18" customHeight="1" x14ac:dyDescent="0.15">
      <c r="A30" s="126"/>
      <c r="B30" s="816"/>
      <c r="C30" s="831"/>
      <c r="D30" s="21" t="s">
        <v>61</v>
      </c>
      <c r="E30" s="22"/>
      <c r="F30" s="132">
        <v>0</v>
      </c>
      <c r="G30" s="230" t="s">
        <v>189</v>
      </c>
      <c r="H30" s="228"/>
      <c r="I30" s="253"/>
      <c r="J30" s="255"/>
      <c r="K30" s="784"/>
      <c r="L30" s="222" t="s">
        <v>409</v>
      </c>
      <c r="M30" s="223"/>
      <c r="N30" s="379" t="s">
        <v>410</v>
      </c>
      <c r="O30" s="224"/>
      <c r="P30" s="222">
        <f>'８－２　キャベツ（初夏・夏まき）算出基礎'!N13</f>
        <v>15395.919000000002</v>
      </c>
      <c r="Q30" s="794"/>
      <c r="R30" s="795"/>
      <c r="S30" s="796"/>
    </row>
    <row r="31" spans="1:19" s="127" customFormat="1" ht="18" customHeight="1" x14ac:dyDescent="0.15">
      <c r="A31" s="126"/>
      <c r="B31" s="816"/>
      <c r="C31" s="831"/>
      <c r="D31" s="724" t="s">
        <v>249</v>
      </c>
      <c r="E31" s="31" t="s">
        <v>117</v>
      </c>
      <c r="F31" s="159">
        <v>0</v>
      </c>
      <c r="G31" s="230" t="s">
        <v>189</v>
      </c>
      <c r="H31" s="256"/>
      <c r="I31" s="256"/>
      <c r="J31" s="257"/>
      <c r="K31" s="784"/>
      <c r="L31" s="222" t="s">
        <v>411</v>
      </c>
      <c r="M31" s="223"/>
      <c r="N31" s="379"/>
      <c r="O31" s="224"/>
      <c r="P31" s="222">
        <f>'８－２　キャベツ（初夏・夏まき）算出基礎'!N18</f>
        <v>0</v>
      </c>
      <c r="Q31" s="794"/>
      <c r="R31" s="795"/>
      <c r="S31" s="796"/>
    </row>
    <row r="32" spans="1:19" s="127" customFormat="1" ht="18" customHeight="1" x14ac:dyDescent="0.15">
      <c r="A32" s="126"/>
      <c r="B32" s="816"/>
      <c r="C32" s="831"/>
      <c r="D32" s="724"/>
      <c r="E32" s="31" t="s">
        <v>116</v>
      </c>
      <c r="F32" s="159">
        <v>0</v>
      </c>
      <c r="G32" s="230" t="s">
        <v>189</v>
      </c>
      <c r="H32" s="258"/>
      <c r="I32" s="258"/>
      <c r="J32" s="259"/>
      <c r="K32" s="784"/>
      <c r="L32" s="222" t="s">
        <v>412</v>
      </c>
      <c r="M32" s="220"/>
      <c r="N32" s="224"/>
      <c r="O32" s="224"/>
      <c r="P32" s="222">
        <f>SUM(P30:P31)*R32</f>
        <v>4618.7757000000001</v>
      </c>
      <c r="Q32" s="227" t="s">
        <v>32</v>
      </c>
      <c r="R32" s="226">
        <v>0.3</v>
      </c>
      <c r="S32" s="143"/>
    </row>
    <row r="33" spans="1:23" ht="18" customHeight="1" x14ac:dyDescent="0.15">
      <c r="B33" s="816"/>
      <c r="C33" s="831"/>
      <c r="D33" s="21" t="s">
        <v>62</v>
      </c>
      <c r="E33" s="32"/>
      <c r="F33" s="159">
        <v>0</v>
      </c>
      <c r="G33" s="230" t="s">
        <v>189</v>
      </c>
      <c r="H33" s="260"/>
      <c r="I33" s="261"/>
      <c r="J33" s="255"/>
      <c r="K33" s="784"/>
      <c r="L33" s="222" t="s">
        <v>413</v>
      </c>
      <c r="M33" s="223"/>
      <c r="N33" s="379"/>
      <c r="O33" s="224"/>
      <c r="P33" s="222">
        <f>'８－２　キャベツ（初夏・夏まき）算出基礎'!N22</f>
        <v>0</v>
      </c>
      <c r="Q33" s="773"/>
      <c r="R33" s="774"/>
      <c r="S33" s="775"/>
    </row>
    <row r="34" spans="1:23" ht="18" customHeight="1" x14ac:dyDescent="0.15">
      <c r="B34" s="816"/>
      <c r="C34" s="831"/>
      <c r="D34" s="21" t="s">
        <v>88</v>
      </c>
      <c r="E34" s="32"/>
      <c r="F34" s="159">
        <v>0</v>
      </c>
      <c r="G34" s="230" t="s">
        <v>189</v>
      </c>
      <c r="H34" s="262"/>
      <c r="I34" s="263"/>
      <c r="J34" s="264"/>
      <c r="K34" s="784"/>
      <c r="L34" s="222" t="s">
        <v>414</v>
      </c>
      <c r="M34" s="223"/>
      <c r="N34" s="379"/>
      <c r="O34" s="224"/>
      <c r="P34" s="222">
        <f>'８－２　キャベツ（初夏・夏まき）算出基礎'!N26</f>
        <v>0</v>
      </c>
      <c r="Q34" s="773"/>
      <c r="R34" s="774"/>
      <c r="S34" s="775"/>
    </row>
    <row r="35" spans="1:23" ht="18" customHeight="1" x14ac:dyDescent="0.15">
      <c r="B35" s="816"/>
      <c r="C35" s="831"/>
      <c r="D35" s="21" t="s">
        <v>120</v>
      </c>
      <c r="E35" s="22"/>
      <c r="F35" s="159">
        <f>'８－２　キャベツ（初夏・夏まき）算出基礎'!V60</f>
        <v>11439.166666666666</v>
      </c>
      <c r="G35" s="765"/>
      <c r="H35" s="766"/>
      <c r="I35" s="766"/>
      <c r="J35" s="767"/>
      <c r="K35" s="784"/>
      <c r="L35" s="222" t="s">
        <v>415</v>
      </c>
      <c r="M35" s="223"/>
      <c r="N35" s="379"/>
      <c r="O35" s="224"/>
      <c r="P35" s="222">
        <f>'８－２　キャベツ（初夏・夏まき）算出基礎'!N30</f>
        <v>0</v>
      </c>
      <c r="Q35" s="773"/>
      <c r="R35" s="774"/>
      <c r="S35" s="775"/>
    </row>
    <row r="36" spans="1:23" ht="18" customHeight="1" x14ac:dyDescent="0.15">
      <c r="B36" s="816"/>
      <c r="C36" s="831"/>
      <c r="D36" s="43" t="s">
        <v>89</v>
      </c>
      <c r="E36" s="44"/>
      <c r="F36" s="265">
        <v>0</v>
      </c>
      <c r="G36" s="204"/>
      <c r="H36" s="262"/>
      <c r="I36" s="263"/>
      <c r="J36" s="255"/>
      <c r="K36" s="784"/>
      <c r="L36" s="222" t="s">
        <v>416</v>
      </c>
      <c r="M36" s="220"/>
      <c r="N36" s="379"/>
      <c r="O36" s="224"/>
      <c r="P36" s="222">
        <f>'８－２　キャベツ（初夏・夏まき）算出基礎'!N34</f>
        <v>0</v>
      </c>
      <c r="Q36" s="773"/>
      <c r="R36" s="774"/>
      <c r="S36" s="775"/>
    </row>
    <row r="37" spans="1:23" ht="18" customHeight="1" thickBot="1" x14ac:dyDescent="0.2">
      <c r="B37" s="816"/>
      <c r="C37" s="831"/>
      <c r="D37" s="21" t="s">
        <v>63</v>
      </c>
      <c r="E37" s="22"/>
      <c r="F37" s="159">
        <f>'８－２　キャベツ（初夏・夏まき）算出基礎'!N60</f>
        <v>14365</v>
      </c>
      <c r="G37" s="765"/>
      <c r="H37" s="766"/>
      <c r="I37" s="766"/>
      <c r="J37" s="767"/>
      <c r="K37" s="785"/>
      <c r="L37" s="151" t="s">
        <v>28</v>
      </c>
      <c r="M37" s="150"/>
      <c r="N37" s="151"/>
      <c r="O37" s="151"/>
      <c r="P37" s="151">
        <f>SUM(P30:P36)</f>
        <v>20014.6947</v>
      </c>
      <c r="Q37" s="791"/>
      <c r="R37" s="792"/>
      <c r="S37" s="793"/>
    </row>
    <row r="38" spans="1:23" s="145" customFormat="1" ht="18" customHeight="1" x14ac:dyDescent="0.15">
      <c r="A38" s="126"/>
      <c r="B38" s="816"/>
      <c r="C38" s="831"/>
      <c r="D38" s="21" t="s">
        <v>0</v>
      </c>
      <c r="E38" s="32"/>
      <c r="F38" s="159">
        <v>0</v>
      </c>
      <c r="G38" s="8" t="s">
        <v>189</v>
      </c>
      <c r="H38" s="215"/>
      <c r="I38" s="216"/>
      <c r="J38" s="214"/>
    </row>
    <row r="39" spans="1:23" s="145" customFormat="1" ht="18" customHeight="1" thickBot="1" x14ac:dyDescent="0.2">
      <c r="A39" s="126"/>
      <c r="B39" s="817"/>
      <c r="C39" s="832"/>
      <c r="D39" s="833" t="s">
        <v>200</v>
      </c>
      <c r="E39" s="834"/>
      <c r="F39" s="206">
        <f>SUM(F27:F38)</f>
        <v>1367054.1666666667</v>
      </c>
      <c r="G39" s="207"/>
      <c r="H39" s="208"/>
      <c r="I39" s="209"/>
      <c r="J39" s="210"/>
      <c r="T39" s="146"/>
    </row>
    <row r="40" spans="1:23" s="145" customFormat="1" ht="18" customHeight="1" x14ac:dyDescent="0.15">
      <c r="A40" s="126"/>
      <c r="B40" s="818" t="s">
        <v>204</v>
      </c>
      <c r="C40" s="821" t="s">
        <v>65</v>
      </c>
      <c r="D40" s="201" t="s">
        <v>119</v>
      </c>
      <c r="E40" s="202"/>
      <c r="F40" s="203">
        <v>0</v>
      </c>
      <c r="G40" s="204"/>
      <c r="H40" s="205"/>
      <c r="I40" s="205"/>
      <c r="J40" s="217"/>
      <c r="T40" s="127"/>
      <c r="U40" s="127"/>
      <c r="V40" s="127"/>
      <c r="W40" s="127"/>
    </row>
    <row r="41" spans="1:23" s="145" customFormat="1" ht="18" customHeight="1" x14ac:dyDescent="0.15">
      <c r="A41" s="126"/>
      <c r="B41" s="819"/>
      <c r="C41" s="822"/>
      <c r="D41" s="21" t="s">
        <v>118</v>
      </c>
      <c r="E41" s="22"/>
      <c r="F41" s="195">
        <v>0</v>
      </c>
      <c r="G41" s="204"/>
      <c r="H41" s="152"/>
      <c r="I41" s="152"/>
      <c r="J41" s="218"/>
      <c r="T41" s="147"/>
      <c r="U41" s="148"/>
      <c r="V41" s="149"/>
      <c r="W41" s="147"/>
    </row>
    <row r="42" spans="1:23" s="145" customFormat="1" ht="18" customHeight="1" x14ac:dyDescent="0.15">
      <c r="A42" s="126"/>
      <c r="B42" s="819"/>
      <c r="C42" s="823"/>
      <c r="D42" s="43" t="s">
        <v>64</v>
      </c>
      <c r="E42" s="22"/>
      <c r="F42" s="196">
        <v>0</v>
      </c>
      <c r="G42" s="204"/>
      <c r="H42" s="152"/>
      <c r="I42" s="152"/>
      <c r="J42" s="218"/>
      <c r="T42" s="127"/>
      <c r="U42" s="127"/>
      <c r="V42" s="127"/>
      <c r="W42" s="127"/>
    </row>
    <row r="43" spans="1:23" s="145" customFormat="1" ht="18" customHeight="1" x14ac:dyDescent="0.15">
      <c r="B43" s="819"/>
      <c r="C43" s="824" t="s">
        <v>203</v>
      </c>
      <c r="D43" s="43" t="s">
        <v>250</v>
      </c>
      <c r="E43" s="44"/>
      <c r="F43" s="196">
        <v>0</v>
      </c>
      <c r="G43" s="204"/>
      <c r="H43" s="152"/>
      <c r="I43" s="152"/>
      <c r="J43" s="218"/>
      <c r="T43" s="128"/>
      <c r="U43" s="146"/>
      <c r="V43" s="127"/>
      <c r="W43" s="147"/>
    </row>
    <row r="44" spans="1:23" s="145" customFormat="1" ht="18" customHeight="1" x14ac:dyDescent="0.15">
      <c r="B44" s="819"/>
      <c r="C44" s="825"/>
      <c r="D44" s="45" t="s">
        <v>1</v>
      </c>
      <c r="E44" s="46"/>
      <c r="F44" s="196">
        <v>0</v>
      </c>
      <c r="G44" s="204"/>
      <c r="H44" s="152"/>
      <c r="I44" s="152"/>
      <c r="J44" s="218"/>
      <c r="T44" s="128"/>
      <c r="U44" s="146"/>
      <c r="V44" s="127"/>
      <c r="W44" s="147"/>
    </row>
    <row r="45" spans="1:23" s="145" customFormat="1" ht="18" customHeight="1" thickBot="1" x14ac:dyDescent="0.2">
      <c r="B45" s="820"/>
      <c r="C45" s="826" t="s">
        <v>91</v>
      </c>
      <c r="D45" s="827"/>
      <c r="E45" s="828"/>
      <c r="F45" s="197">
        <f>SUM(F40:F42)-SUM(F43:F44)</f>
        <v>0</v>
      </c>
      <c r="G45" s="153"/>
      <c r="H45" s="154"/>
      <c r="I45" s="154"/>
      <c r="J45" s="219"/>
      <c r="T45" s="127"/>
      <c r="U45" s="127"/>
      <c r="V45" s="148"/>
      <c r="W45" s="127"/>
    </row>
  </sheetData>
  <mergeCells count="63">
    <mergeCell ref="G7:J7"/>
    <mergeCell ref="G8:J8"/>
    <mergeCell ref="G9:J9"/>
    <mergeCell ref="I20:J20"/>
    <mergeCell ref="G4:J4"/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26" customWidth="1"/>
    <col min="2" max="2" width="5.875" style="126" customWidth="1"/>
    <col min="3" max="3" width="10.625" style="126" customWidth="1"/>
    <col min="4" max="4" width="12.375" style="126" customWidth="1"/>
    <col min="5" max="5" width="14.625" style="126" customWidth="1"/>
    <col min="6" max="7" width="15.875" style="126" customWidth="1"/>
    <col min="8" max="8" width="10.875" style="126"/>
    <col min="9" max="9" width="11.375" style="126" bestFit="1" customWidth="1"/>
    <col min="10" max="10" width="13.375" style="126" customWidth="1"/>
    <col min="11" max="11" width="7.125" style="126" customWidth="1"/>
    <col min="12" max="12" width="15.375" style="126" customWidth="1"/>
    <col min="13" max="13" width="9.375" style="126" bestFit="1" customWidth="1"/>
    <col min="14" max="14" width="10.875" style="126"/>
    <col min="15" max="15" width="7.25" style="126" customWidth="1"/>
    <col min="16" max="16" width="9.625" style="126" customWidth="1"/>
    <col min="17" max="17" width="10.875" style="126" customWidth="1"/>
    <col min="18" max="18" width="7.5" style="126" customWidth="1"/>
    <col min="19" max="19" width="3.75" style="126" customWidth="1"/>
    <col min="20" max="16384" width="10.875" style="126"/>
  </cols>
  <sheetData>
    <row r="1" spans="2:19" s="127" customFormat="1" ht="9.9499999999999993" customHeight="1" x14ac:dyDescent="0.15"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19" s="127" customFormat="1" ht="24.95" customHeight="1" thickBot="1" x14ac:dyDescent="0.2">
      <c r="B2" s="3" t="s">
        <v>364</v>
      </c>
      <c r="H2" s="128" t="s">
        <v>239</v>
      </c>
      <c r="I2" s="3" t="s">
        <v>293</v>
      </c>
      <c r="K2" s="128" t="s">
        <v>240</v>
      </c>
      <c r="L2" s="3" t="s">
        <v>363</v>
      </c>
      <c r="N2" s="126"/>
      <c r="O2" s="126"/>
      <c r="Q2" s="4"/>
      <c r="R2" s="4"/>
    </row>
    <row r="3" spans="2:19" s="127" customFormat="1" ht="18" customHeight="1" x14ac:dyDescent="0.15">
      <c r="B3" s="809" t="s">
        <v>19</v>
      </c>
      <c r="C3" s="810"/>
      <c r="D3" s="810"/>
      <c r="E3" s="811"/>
      <c r="F3" s="345" t="s">
        <v>20</v>
      </c>
      <c r="G3" s="130"/>
      <c r="H3" s="131" t="s">
        <v>21</v>
      </c>
      <c r="I3" s="129"/>
      <c r="J3" s="129"/>
      <c r="K3" s="797" t="s">
        <v>209</v>
      </c>
      <c r="L3" s="798"/>
      <c r="M3" s="798"/>
      <c r="N3" s="798"/>
      <c r="O3" s="798"/>
      <c r="P3" s="798"/>
      <c r="Q3" s="798"/>
      <c r="R3" s="798"/>
      <c r="S3" s="799"/>
    </row>
    <row r="4" spans="2:19" s="127" customFormat="1" ht="18" customHeight="1" x14ac:dyDescent="0.15">
      <c r="B4" s="807" t="s">
        <v>22</v>
      </c>
      <c r="C4" s="808"/>
      <c r="D4" s="230" t="s">
        <v>202</v>
      </c>
      <c r="E4" s="245"/>
      <c r="F4" s="239">
        <f>+R11</f>
        <v>3720000</v>
      </c>
      <c r="G4" s="762" t="s">
        <v>487</v>
      </c>
      <c r="H4" s="763"/>
      <c r="I4" s="763"/>
      <c r="J4" s="764"/>
      <c r="K4" s="235" t="s">
        <v>246</v>
      </c>
      <c r="L4" s="315" t="s">
        <v>244</v>
      </c>
      <c r="M4" s="342" t="s">
        <v>23</v>
      </c>
      <c r="N4" s="342" t="s">
        <v>22</v>
      </c>
      <c r="O4" s="342" t="s">
        <v>246</v>
      </c>
      <c r="P4" s="315" t="s">
        <v>244</v>
      </c>
      <c r="Q4" s="342" t="s">
        <v>23</v>
      </c>
      <c r="R4" s="802" t="s">
        <v>22</v>
      </c>
      <c r="S4" s="803"/>
    </row>
    <row r="5" spans="2:19" s="127" customFormat="1" ht="18" customHeight="1" x14ac:dyDescent="0.15">
      <c r="B5" s="807"/>
      <c r="C5" s="808"/>
      <c r="D5" s="230" t="s">
        <v>84</v>
      </c>
      <c r="E5" s="245"/>
      <c r="F5" s="239">
        <v>0</v>
      </c>
      <c r="G5" s="198"/>
      <c r="H5" s="246"/>
      <c r="I5" s="246"/>
      <c r="J5" s="246"/>
      <c r="K5" s="311">
        <v>4</v>
      </c>
      <c r="L5" s="239">
        <v>10000</v>
      </c>
      <c r="M5" s="239">
        <v>109.2</v>
      </c>
      <c r="N5" s="239">
        <f>L5*M5</f>
        <v>1092000</v>
      </c>
      <c r="O5" s="239"/>
      <c r="P5" s="239"/>
      <c r="Q5" s="239"/>
      <c r="R5" s="800">
        <f>P5*Q5</f>
        <v>0</v>
      </c>
      <c r="S5" s="801"/>
    </row>
    <row r="6" spans="2:19" s="127" customFormat="1" ht="18" customHeight="1" x14ac:dyDescent="0.15">
      <c r="B6" s="815" t="s">
        <v>207</v>
      </c>
      <c r="C6" s="812" t="s">
        <v>193</v>
      </c>
      <c r="D6" s="239" t="s">
        <v>51</v>
      </c>
      <c r="E6" s="247"/>
      <c r="F6" s="239">
        <f>+P13</f>
        <v>95240</v>
      </c>
      <c r="G6" s="198" t="s">
        <v>185</v>
      </c>
      <c r="H6" s="246"/>
      <c r="I6" s="246"/>
      <c r="J6" s="246"/>
      <c r="K6" s="244">
        <v>5</v>
      </c>
      <c r="L6" s="241">
        <v>30000</v>
      </c>
      <c r="M6" s="239">
        <v>87.6</v>
      </c>
      <c r="N6" s="239">
        <f>L6*M6</f>
        <v>2628000</v>
      </c>
      <c r="O6" s="239"/>
      <c r="P6" s="239"/>
      <c r="Q6" s="239"/>
      <c r="R6" s="800">
        <f t="shared" ref="R6:R9" si="0">P6*Q6</f>
        <v>0</v>
      </c>
      <c r="S6" s="801"/>
    </row>
    <row r="7" spans="2:19" s="127" customFormat="1" ht="18" customHeight="1" x14ac:dyDescent="0.15">
      <c r="B7" s="816"/>
      <c r="C7" s="813"/>
      <c r="D7" s="239" t="s">
        <v>52</v>
      </c>
      <c r="E7" s="247"/>
      <c r="F7" s="239">
        <f>P22</f>
        <v>415150</v>
      </c>
      <c r="G7" s="838" t="s">
        <v>517</v>
      </c>
      <c r="H7" s="839"/>
      <c r="I7" s="839"/>
      <c r="J7" s="840"/>
      <c r="K7" s="242"/>
      <c r="L7" s="343"/>
      <c r="M7" s="239"/>
      <c r="N7" s="557">
        <f t="shared" ref="N7:N11" si="1">L7*M7</f>
        <v>0</v>
      </c>
      <c r="O7" s="239"/>
      <c r="P7" s="239"/>
      <c r="Q7" s="239"/>
      <c r="R7" s="800">
        <f t="shared" si="0"/>
        <v>0</v>
      </c>
      <c r="S7" s="801"/>
    </row>
    <row r="8" spans="2:19" s="127" customFormat="1" ht="18" customHeight="1" x14ac:dyDescent="0.15">
      <c r="B8" s="816"/>
      <c r="C8" s="813"/>
      <c r="D8" s="239" t="s">
        <v>53</v>
      </c>
      <c r="E8" s="247"/>
      <c r="F8" s="239">
        <f>P28</f>
        <v>206166.39999999999</v>
      </c>
      <c r="G8" s="838" t="s">
        <v>518</v>
      </c>
      <c r="H8" s="839"/>
      <c r="I8" s="839"/>
      <c r="J8" s="840"/>
      <c r="K8" s="240"/>
      <c r="L8" s="239"/>
      <c r="M8" s="239"/>
      <c r="N8" s="557">
        <f t="shared" si="1"/>
        <v>0</v>
      </c>
      <c r="O8" s="239"/>
      <c r="P8" s="239"/>
      <c r="Q8" s="239"/>
      <c r="R8" s="800">
        <f t="shared" si="0"/>
        <v>0</v>
      </c>
      <c r="S8" s="801"/>
    </row>
    <row r="9" spans="2:19" s="127" customFormat="1" ht="18" customHeight="1" x14ac:dyDescent="0.15">
      <c r="B9" s="816"/>
      <c r="C9" s="813"/>
      <c r="D9" s="239" t="s">
        <v>85</v>
      </c>
      <c r="E9" s="247"/>
      <c r="F9" s="239">
        <f>P37</f>
        <v>20014.6947</v>
      </c>
      <c r="G9" s="838" t="s">
        <v>519</v>
      </c>
      <c r="H9" s="839"/>
      <c r="I9" s="839"/>
      <c r="J9" s="840"/>
      <c r="K9" s="240"/>
      <c r="L9" s="239"/>
      <c r="M9" s="239"/>
      <c r="N9" s="557">
        <f t="shared" si="1"/>
        <v>0</v>
      </c>
      <c r="O9" s="239"/>
      <c r="P9" s="239"/>
      <c r="Q9" s="239"/>
      <c r="R9" s="800">
        <f t="shared" si="0"/>
        <v>0</v>
      </c>
      <c r="S9" s="801"/>
    </row>
    <row r="10" spans="2:19" s="127" customFormat="1" ht="18" customHeight="1" x14ac:dyDescent="0.15">
      <c r="B10" s="816"/>
      <c r="C10" s="813"/>
      <c r="D10" s="239" t="s">
        <v>54</v>
      </c>
      <c r="E10" s="247"/>
      <c r="F10" s="239">
        <f>'８－１　キャベツ（春・秋まき）算出基礎'!V23</f>
        <v>153040</v>
      </c>
      <c r="G10" s="765"/>
      <c r="H10" s="766"/>
      <c r="I10" s="766"/>
      <c r="J10" s="767"/>
      <c r="K10" s="240"/>
      <c r="L10" s="239"/>
      <c r="M10" s="239"/>
      <c r="N10" s="557">
        <f t="shared" si="1"/>
        <v>0</v>
      </c>
      <c r="O10" s="239"/>
      <c r="P10" s="239"/>
      <c r="Q10" s="239"/>
      <c r="R10" s="776"/>
      <c r="S10" s="767"/>
    </row>
    <row r="11" spans="2:19" s="127" customFormat="1" ht="18" customHeight="1" thickBot="1" x14ac:dyDescent="0.2">
      <c r="B11" s="816"/>
      <c r="C11" s="813"/>
      <c r="D11" s="239" t="s">
        <v>6</v>
      </c>
      <c r="E11" s="247"/>
      <c r="F11" s="239">
        <f>'８－１　キャベツ（春・秋まき）算出基礎'!V37</f>
        <v>1607.1428571428573</v>
      </c>
      <c r="G11" s="765"/>
      <c r="H11" s="766"/>
      <c r="I11" s="766"/>
      <c r="J11" s="767"/>
      <c r="K11" s="148"/>
      <c r="L11" s="133"/>
      <c r="M11" s="133"/>
      <c r="N11" s="558">
        <f t="shared" si="1"/>
        <v>0</v>
      </c>
      <c r="O11" s="134" t="s">
        <v>24</v>
      </c>
      <c r="P11" s="135">
        <f>SUM(L5:L11,P5:Q10)</f>
        <v>40000</v>
      </c>
      <c r="Q11" s="136">
        <f>R11/P11</f>
        <v>93</v>
      </c>
      <c r="R11" s="786">
        <f>SUM(N5:N11,R5:S10)</f>
        <v>3720000</v>
      </c>
      <c r="S11" s="787"/>
    </row>
    <row r="12" spans="2:19" s="127" customFormat="1" ht="18" customHeight="1" thickTop="1" x14ac:dyDescent="0.15">
      <c r="B12" s="816"/>
      <c r="C12" s="813"/>
      <c r="D12" s="239" t="s">
        <v>7</v>
      </c>
      <c r="E12" s="247"/>
      <c r="F12" s="239">
        <v>0</v>
      </c>
      <c r="G12" s="204"/>
      <c r="H12" s="220"/>
      <c r="I12" s="220"/>
      <c r="J12" s="249"/>
      <c r="K12" s="783" t="s">
        <v>208</v>
      </c>
      <c r="L12" s="231" t="s">
        <v>155</v>
      </c>
      <c r="M12" s="341" t="s">
        <v>9</v>
      </c>
      <c r="N12" s="316" t="s">
        <v>243</v>
      </c>
      <c r="O12" s="340" t="s">
        <v>23</v>
      </c>
      <c r="P12" s="340" t="s">
        <v>26</v>
      </c>
      <c r="Q12" s="788" t="s">
        <v>27</v>
      </c>
      <c r="R12" s="789"/>
      <c r="S12" s="790"/>
    </row>
    <row r="13" spans="2:19" s="127" customFormat="1" ht="18" customHeight="1" x14ac:dyDescent="0.15">
      <c r="B13" s="816"/>
      <c r="C13" s="813"/>
      <c r="D13" s="804" t="s">
        <v>55</v>
      </c>
      <c r="E13" s="250" t="s">
        <v>181</v>
      </c>
      <c r="F13" s="239">
        <f>'６　固定資本装備と減価償却費'!L15*'７－４　キャベツ（秋まき）収支'!H13</f>
        <v>9900</v>
      </c>
      <c r="G13" s="583" t="s">
        <v>186</v>
      </c>
      <c r="H13" s="584">
        <v>0.01</v>
      </c>
      <c r="I13" s="768" t="s">
        <v>188</v>
      </c>
      <c r="J13" s="769"/>
      <c r="K13" s="784"/>
      <c r="L13" s="442" t="s">
        <v>400</v>
      </c>
      <c r="M13" s="440" t="s">
        <v>401</v>
      </c>
      <c r="N13" s="430">
        <v>47620</v>
      </c>
      <c r="O13" s="430">
        <v>2</v>
      </c>
      <c r="P13" s="344">
        <f>N13*O13</f>
        <v>95240</v>
      </c>
      <c r="Q13" s="770"/>
      <c r="R13" s="771"/>
      <c r="S13" s="772"/>
    </row>
    <row r="14" spans="2:19" s="127" customFormat="1" ht="18" customHeight="1" x14ac:dyDescent="0.15">
      <c r="B14" s="816"/>
      <c r="C14" s="813"/>
      <c r="D14" s="805"/>
      <c r="E14" s="250" t="s">
        <v>182</v>
      </c>
      <c r="F14" s="239">
        <f>'６　固定資本装備と減価償却費'!L58*'７－４　キャベツ（秋まき）収支'!H14</f>
        <v>55243.697916666679</v>
      </c>
      <c r="G14" s="583" t="s">
        <v>186</v>
      </c>
      <c r="H14" s="584">
        <v>0.05</v>
      </c>
      <c r="I14" s="768" t="s">
        <v>188</v>
      </c>
      <c r="J14" s="769"/>
      <c r="K14" s="784"/>
      <c r="L14" s="441"/>
      <c r="M14" s="440"/>
      <c r="N14" s="430"/>
      <c r="O14" s="430"/>
      <c r="P14" s="562">
        <f>N14*O14</f>
        <v>0</v>
      </c>
      <c r="Q14" s="837"/>
      <c r="R14" s="771"/>
      <c r="S14" s="772"/>
    </row>
    <row r="15" spans="2:19" s="127" customFormat="1" ht="18" customHeight="1" thickBot="1" x14ac:dyDescent="0.2">
      <c r="B15" s="816"/>
      <c r="C15" s="813"/>
      <c r="D15" s="804" t="s">
        <v>86</v>
      </c>
      <c r="E15" s="250" t="s">
        <v>181</v>
      </c>
      <c r="F15" s="239">
        <f>'６　固定資本装備と減価償却費'!P15</f>
        <v>69300</v>
      </c>
      <c r="G15" s="204" t="s">
        <v>188</v>
      </c>
      <c r="H15" s="211"/>
      <c r="I15" s="211"/>
      <c r="J15" s="212"/>
      <c r="K15" s="784"/>
      <c r="L15" s="429" t="s">
        <v>28</v>
      </c>
      <c r="M15" s="428"/>
      <c r="N15" s="429"/>
      <c r="O15" s="429"/>
      <c r="P15" s="139">
        <f>SUM(P10:P14)</f>
        <v>135240</v>
      </c>
      <c r="Q15" s="780"/>
      <c r="R15" s="781"/>
      <c r="S15" s="782"/>
    </row>
    <row r="16" spans="2:19" s="127" customFormat="1" ht="18" customHeight="1" thickTop="1" x14ac:dyDescent="0.15">
      <c r="B16" s="816"/>
      <c r="C16" s="813"/>
      <c r="D16" s="806"/>
      <c r="E16" s="250" t="s">
        <v>182</v>
      </c>
      <c r="F16" s="239">
        <f>'６　固定資本装備と減価償却費'!P58</f>
        <v>202481.99404761902</v>
      </c>
      <c r="G16" s="204" t="s">
        <v>188</v>
      </c>
      <c r="H16" s="211"/>
      <c r="I16" s="211"/>
      <c r="J16" s="212"/>
      <c r="K16" s="784"/>
      <c r="L16" s="436" t="s">
        <v>402</v>
      </c>
      <c r="M16" s="437"/>
      <c r="N16" s="443" t="s">
        <v>403</v>
      </c>
      <c r="O16" s="438" t="s">
        <v>23</v>
      </c>
      <c r="P16" s="229" t="s">
        <v>26</v>
      </c>
      <c r="Q16" s="777" t="s">
        <v>27</v>
      </c>
      <c r="R16" s="778"/>
      <c r="S16" s="779"/>
    </row>
    <row r="17" spans="1:19" s="127" customFormat="1" ht="18" customHeight="1" x14ac:dyDescent="0.15">
      <c r="B17" s="816"/>
      <c r="C17" s="813"/>
      <c r="D17" s="805"/>
      <c r="E17" s="239" t="s">
        <v>56</v>
      </c>
      <c r="F17" s="239">
        <f>'６　固定資本装備と減価償却費'!P63</f>
        <v>0</v>
      </c>
      <c r="G17" s="204" t="s">
        <v>188</v>
      </c>
      <c r="H17" s="211"/>
      <c r="I17" s="211"/>
      <c r="J17" s="212"/>
      <c r="K17" s="784"/>
      <c r="L17" s="439" t="s">
        <v>160</v>
      </c>
      <c r="M17" s="440"/>
      <c r="N17" s="431" t="s">
        <v>404</v>
      </c>
      <c r="O17" s="435"/>
      <c r="P17" s="222">
        <f>'８－１　キャベツ（春・秋まき）算出基礎'!G10</f>
        <v>150000</v>
      </c>
      <c r="Q17" s="773"/>
      <c r="R17" s="774"/>
      <c r="S17" s="775"/>
    </row>
    <row r="18" spans="1:19" s="127" customFormat="1" ht="18" customHeight="1" x14ac:dyDescent="0.15">
      <c r="A18" s="126"/>
      <c r="B18" s="816"/>
      <c r="C18" s="813"/>
      <c r="D18" s="829" t="s">
        <v>248</v>
      </c>
      <c r="E18" s="343" t="s">
        <v>117</v>
      </c>
      <c r="F18" s="239">
        <f>10000000/66*13/'４　経営収支'!J4</f>
        <v>656565.65656565654</v>
      </c>
      <c r="G18" s="222" t="s">
        <v>511</v>
      </c>
      <c r="H18" s="220"/>
      <c r="I18" s="220"/>
      <c r="J18" s="249"/>
      <c r="K18" s="784"/>
      <c r="L18" s="439" t="s">
        <v>158</v>
      </c>
      <c r="M18" s="440"/>
      <c r="N18" s="431" t="s">
        <v>404</v>
      </c>
      <c r="O18" s="435"/>
      <c r="P18" s="222">
        <f>'８－１　キャベツ（春・秋まき）算出基礎'!G14</f>
        <v>18400</v>
      </c>
      <c r="Q18" s="773"/>
      <c r="R18" s="774"/>
      <c r="S18" s="775"/>
    </row>
    <row r="19" spans="1:19" s="127" customFormat="1" ht="18" customHeight="1" x14ac:dyDescent="0.15">
      <c r="A19" s="126"/>
      <c r="B19" s="816"/>
      <c r="C19" s="813"/>
      <c r="D19" s="829"/>
      <c r="E19" s="343" t="s">
        <v>113</v>
      </c>
      <c r="F19" s="239">
        <v>0</v>
      </c>
      <c r="G19" s="222"/>
      <c r="H19" s="220"/>
      <c r="I19" s="261"/>
      <c r="J19" s="249"/>
      <c r="K19" s="784"/>
      <c r="L19" s="431" t="s">
        <v>159</v>
      </c>
      <c r="M19" s="432"/>
      <c r="N19" s="431" t="s">
        <v>405</v>
      </c>
      <c r="O19" s="435"/>
      <c r="P19" s="222">
        <f>'８－１　キャベツ（春・秋まき）算出基礎'!G19</f>
        <v>246750</v>
      </c>
      <c r="Q19" s="773"/>
      <c r="R19" s="774"/>
      <c r="S19" s="775"/>
    </row>
    <row r="20" spans="1:19" s="127" customFormat="1" ht="18" customHeight="1" x14ac:dyDescent="0.15">
      <c r="A20" s="126"/>
      <c r="B20" s="816"/>
      <c r="C20" s="813"/>
      <c r="D20" s="829"/>
      <c r="E20" s="343" t="s">
        <v>114</v>
      </c>
      <c r="F20" s="239">
        <f>5116500/28*5/'４　経営収支'!J4</f>
        <v>304553.57142857142</v>
      </c>
      <c r="G20" s="222" t="s">
        <v>512</v>
      </c>
      <c r="H20" s="211"/>
      <c r="I20" s="760" t="s">
        <v>488</v>
      </c>
      <c r="J20" s="761"/>
      <c r="K20" s="784"/>
      <c r="L20" s="563" t="s">
        <v>161</v>
      </c>
      <c r="M20" s="564"/>
      <c r="N20" s="563"/>
      <c r="O20" s="565"/>
      <c r="P20" s="566">
        <f>'８－１　キャベツ（春・秋まき）算出基礎'!G23</f>
        <v>0</v>
      </c>
      <c r="Q20" s="773"/>
      <c r="R20" s="774"/>
      <c r="S20" s="775"/>
    </row>
    <row r="21" spans="1:19" s="127" customFormat="1" ht="18" customHeight="1" x14ac:dyDescent="0.15">
      <c r="A21" s="126"/>
      <c r="B21" s="816"/>
      <c r="C21" s="813"/>
      <c r="D21" s="829"/>
      <c r="E21" s="343" t="s">
        <v>115</v>
      </c>
      <c r="F21" s="239">
        <f>(F18+F19+F20)*0.012</f>
        <v>11533.430735930737</v>
      </c>
      <c r="G21" s="222" t="s">
        <v>489</v>
      </c>
      <c r="H21" s="211"/>
      <c r="I21" s="211"/>
      <c r="J21" s="212"/>
      <c r="K21" s="784"/>
      <c r="L21" s="563" t="s">
        <v>162</v>
      </c>
      <c r="M21" s="564"/>
      <c r="N21" s="563"/>
      <c r="O21" s="563"/>
      <c r="P21" s="566">
        <f>'８－１　キャベツ（春・秋まき）算出基礎'!G27</f>
        <v>0</v>
      </c>
      <c r="Q21" s="773"/>
      <c r="R21" s="774"/>
      <c r="S21" s="775"/>
    </row>
    <row r="22" spans="1:19" s="127" customFormat="1" ht="18" customHeight="1" thickBot="1" x14ac:dyDescent="0.2">
      <c r="A22" s="126"/>
      <c r="B22" s="816"/>
      <c r="C22" s="813"/>
      <c r="D22" s="829" t="s">
        <v>57</v>
      </c>
      <c r="E22" s="343" t="s">
        <v>58</v>
      </c>
      <c r="F22" s="239">
        <v>0</v>
      </c>
      <c r="G22" s="222"/>
      <c r="H22" s="220"/>
      <c r="I22" s="220"/>
      <c r="J22" s="249"/>
      <c r="K22" s="784"/>
      <c r="L22" s="429" t="s">
        <v>28</v>
      </c>
      <c r="M22" s="428"/>
      <c r="N22" s="429"/>
      <c r="O22" s="429"/>
      <c r="P22" s="139">
        <f>SUM(P17:P21)</f>
        <v>415150</v>
      </c>
      <c r="Q22" s="780"/>
      <c r="R22" s="781"/>
      <c r="S22" s="782"/>
    </row>
    <row r="23" spans="1:19" s="127" customFormat="1" ht="18" customHeight="1" thickTop="1" x14ac:dyDescent="0.15">
      <c r="A23" s="126"/>
      <c r="B23" s="816"/>
      <c r="C23" s="813"/>
      <c r="D23" s="829"/>
      <c r="E23" s="343" t="s">
        <v>87</v>
      </c>
      <c r="F23" s="239">
        <v>0</v>
      </c>
      <c r="G23" s="222"/>
      <c r="H23" s="220"/>
      <c r="I23" s="220"/>
      <c r="J23" s="249"/>
      <c r="K23" s="784"/>
      <c r="L23" s="431" t="s">
        <v>406</v>
      </c>
      <c r="M23" s="432"/>
      <c r="N23" s="433" t="s">
        <v>25</v>
      </c>
      <c r="O23" s="433" t="s">
        <v>23</v>
      </c>
      <c r="P23" s="221" t="s">
        <v>26</v>
      </c>
      <c r="Q23" s="777" t="s">
        <v>27</v>
      </c>
      <c r="R23" s="778"/>
      <c r="S23" s="779"/>
    </row>
    <row r="24" spans="1:19" s="127" customFormat="1" ht="18" customHeight="1" x14ac:dyDescent="0.15">
      <c r="A24" s="126"/>
      <c r="B24" s="816"/>
      <c r="C24" s="813"/>
      <c r="D24" s="239" t="s">
        <v>59</v>
      </c>
      <c r="E24" s="247"/>
      <c r="F24" s="239">
        <f>30000*10/12</f>
        <v>25000</v>
      </c>
      <c r="G24" s="222" t="s">
        <v>491</v>
      </c>
      <c r="H24" s="211"/>
      <c r="I24" s="556" t="s">
        <v>490</v>
      </c>
      <c r="J24" s="249"/>
      <c r="K24" s="784"/>
      <c r="L24" s="434" t="s">
        <v>29</v>
      </c>
      <c r="M24" s="432"/>
      <c r="N24" s="431" t="s">
        <v>407</v>
      </c>
      <c r="O24" s="434"/>
      <c r="P24" s="222">
        <f>'８－１　キャベツ（春・秋まき）算出基礎'!G41</f>
        <v>120478.8</v>
      </c>
      <c r="Q24" s="773"/>
      <c r="R24" s="774"/>
      <c r="S24" s="775"/>
    </row>
    <row r="25" spans="1:19" s="127" customFormat="1" ht="18" customHeight="1" x14ac:dyDescent="0.15">
      <c r="A25" s="126"/>
      <c r="B25" s="816"/>
      <c r="C25" s="813"/>
      <c r="D25" s="239" t="s">
        <v>157</v>
      </c>
      <c r="E25" s="247"/>
      <c r="F25" s="239">
        <f>SUM(F6:F24)/99</f>
        <v>22482.793820723102</v>
      </c>
      <c r="G25" s="252" t="s">
        <v>210</v>
      </c>
      <c r="H25" s="266">
        <v>0.01</v>
      </c>
      <c r="I25" s="338"/>
      <c r="J25" s="9"/>
      <c r="K25" s="784"/>
      <c r="L25" s="434" t="s">
        <v>30</v>
      </c>
      <c r="M25" s="432"/>
      <c r="N25" s="431" t="s">
        <v>408</v>
      </c>
      <c r="O25" s="434"/>
      <c r="P25" s="222">
        <f>'８－１　キャベツ（春・秋まき）算出基礎'!G52</f>
        <v>68461</v>
      </c>
      <c r="Q25" s="773"/>
      <c r="R25" s="774"/>
      <c r="S25" s="775"/>
    </row>
    <row r="26" spans="1:19" s="127" customFormat="1" ht="18" customHeight="1" x14ac:dyDescent="0.15">
      <c r="A26" s="126"/>
      <c r="B26" s="816"/>
      <c r="C26" s="814"/>
      <c r="D26" s="835" t="s">
        <v>201</v>
      </c>
      <c r="E26" s="836"/>
      <c r="F26" s="158">
        <f>SUM(F6:F25)</f>
        <v>2248279.38207231</v>
      </c>
      <c r="G26" s="213"/>
      <c r="H26" s="338"/>
      <c r="I26" s="338"/>
      <c r="J26" s="339"/>
      <c r="K26" s="784"/>
      <c r="L26" s="434" t="s">
        <v>31</v>
      </c>
      <c r="M26" s="432"/>
      <c r="N26" s="431" t="s">
        <v>405</v>
      </c>
      <c r="O26" s="434"/>
      <c r="P26" s="222">
        <f>'８－１　キャベツ（春・秋まき）算出基礎'!G56</f>
        <v>16493.699999999997</v>
      </c>
      <c r="Q26" s="773"/>
      <c r="R26" s="774"/>
      <c r="S26" s="775"/>
    </row>
    <row r="27" spans="1:19" s="127" customFormat="1" ht="18" customHeight="1" x14ac:dyDescent="0.15">
      <c r="A27" s="126"/>
      <c r="B27" s="816"/>
      <c r="C27" s="830" t="s">
        <v>187</v>
      </c>
      <c r="D27" s="708" t="s">
        <v>60</v>
      </c>
      <c r="E27" s="21" t="s">
        <v>3</v>
      </c>
      <c r="F27" s="132">
        <f>P11*86/10</f>
        <v>344000</v>
      </c>
      <c r="G27" s="230" t="s">
        <v>441</v>
      </c>
      <c r="H27" s="220"/>
      <c r="I27" s="137"/>
      <c r="J27" s="249"/>
      <c r="K27" s="784"/>
      <c r="L27" s="434" t="s">
        <v>133</v>
      </c>
      <c r="M27" s="432"/>
      <c r="N27" s="431" t="s">
        <v>404</v>
      </c>
      <c r="O27" s="434"/>
      <c r="P27" s="222">
        <f>'８－１　キャベツ（春・秋まき）算出基礎'!G60</f>
        <v>732.9</v>
      </c>
      <c r="Q27" s="773"/>
      <c r="R27" s="774"/>
      <c r="S27" s="775"/>
    </row>
    <row r="28" spans="1:19" s="127" customFormat="1" ht="18" customHeight="1" thickBot="1" x14ac:dyDescent="0.2">
      <c r="A28" s="126"/>
      <c r="B28" s="816"/>
      <c r="C28" s="831"/>
      <c r="D28" s="711"/>
      <c r="E28" s="21" t="s">
        <v>4</v>
      </c>
      <c r="F28" s="159">
        <f>P11*70/10</f>
        <v>280000</v>
      </c>
      <c r="G28" s="230" t="s">
        <v>442</v>
      </c>
      <c r="H28" s="253"/>
      <c r="I28" s="253"/>
      <c r="J28" s="254"/>
      <c r="K28" s="784"/>
      <c r="L28" s="139" t="s">
        <v>28</v>
      </c>
      <c r="M28" s="138"/>
      <c r="N28" s="139"/>
      <c r="O28" s="139"/>
      <c r="P28" s="139">
        <f>SUM(P24:P27)</f>
        <v>206166.39999999999</v>
      </c>
      <c r="Q28" s="780"/>
      <c r="R28" s="781"/>
      <c r="S28" s="782"/>
    </row>
    <row r="29" spans="1:19" s="127" customFormat="1" ht="18" customHeight="1" thickTop="1" x14ac:dyDescent="0.15">
      <c r="A29" s="126"/>
      <c r="B29" s="816"/>
      <c r="C29" s="831"/>
      <c r="D29" s="709"/>
      <c r="E29" s="21" t="s">
        <v>8</v>
      </c>
      <c r="F29" s="132">
        <f>R11*0.125</f>
        <v>465000</v>
      </c>
      <c r="G29" s="230" t="s">
        <v>440</v>
      </c>
      <c r="H29" s="336"/>
      <c r="I29" s="253"/>
      <c r="J29" s="337"/>
      <c r="K29" s="784"/>
      <c r="L29" s="204" t="s">
        <v>156</v>
      </c>
      <c r="M29" s="220"/>
      <c r="N29" s="221" t="s">
        <v>25</v>
      </c>
      <c r="O29" s="221" t="s">
        <v>23</v>
      </c>
      <c r="P29" s="221" t="s">
        <v>26</v>
      </c>
      <c r="Q29" s="777" t="s">
        <v>27</v>
      </c>
      <c r="R29" s="778"/>
      <c r="S29" s="779"/>
    </row>
    <row r="30" spans="1:19" s="127" customFormat="1" ht="18" customHeight="1" x14ac:dyDescent="0.15">
      <c r="A30" s="126"/>
      <c r="B30" s="816"/>
      <c r="C30" s="831"/>
      <c r="D30" s="21" t="s">
        <v>61</v>
      </c>
      <c r="E30" s="22"/>
      <c r="F30" s="132">
        <v>0</v>
      </c>
      <c r="G30" s="230" t="s">
        <v>189</v>
      </c>
      <c r="H30" s="336"/>
      <c r="I30" s="253"/>
      <c r="J30" s="255"/>
      <c r="K30" s="784"/>
      <c r="L30" s="222" t="s">
        <v>409</v>
      </c>
      <c r="M30" s="223"/>
      <c r="N30" s="379" t="s">
        <v>410</v>
      </c>
      <c r="O30" s="224"/>
      <c r="P30" s="222">
        <f>'８－１　キャベツ（春・秋まき）算出基礎'!N13</f>
        <v>15395.919000000002</v>
      </c>
      <c r="Q30" s="794"/>
      <c r="R30" s="795"/>
      <c r="S30" s="796"/>
    </row>
    <row r="31" spans="1:19" s="127" customFormat="1" ht="18" customHeight="1" x14ac:dyDescent="0.15">
      <c r="A31" s="126"/>
      <c r="B31" s="816"/>
      <c r="C31" s="831"/>
      <c r="D31" s="724" t="s">
        <v>249</v>
      </c>
      <c r="E31" s="334" t="s">
        <v>117</v>
      </c>
      <c r="F31" s="159">
        <v>0</v>
      </c>
      <c r="G31" s="230" t="s">
        <v>189</v>
      </c>
      <c r="H31" s="256"/>
      <c r="I31" s="256"/>
      <c r="J31" s="257"/>
      <c r="K31" s="784"/>
      <c r="L31" s="222" t="s">
        <v>411</v>
      </c>
      <c r="M31" s="223"/>
      <c r="N31" s="379"/>
      <c r="O31" s="224"/>
      <c r="P31" s="222">
        <f>'８－１　キャベツ（春・秋まき）算出基礎'!N18</f>
        <v>0</v>
      </c>
      <c r="Q31" s="794"/>
      <c r="R31" s="795"/>
      <c r="S31" s="796"/>
    </row>
    <row r="32" spans="1:19" s="127" customFormat="1" ht="18" customHeight="1" x14ac:dyDescent="0.15">
      <c r="A32" s="126"/>
      <c r="B32" s="816"/>
      <c r="C32" s="831"/>
      <c r="D32" s="724"/>
      <c r="E32" s="334" t="s">
        <v>116</v>
      </c>
      <c r="F32" s="159">
        <v>0</v>
      </c>
      <c r="G32" s="230" t="s">
        <v>189</v>
      </c>
      <c r="H32" s="258"/>
      <c r="I32" s="258"/>
      <c r="J32" s="259"/>
      <c r="K32" s="784"/>
      <c r="L32" s="222" t="s">
        <v>412</v>
      </c>
      <c r="M32" s="220"/>
      <c r="N32" s="224"/>
      <c r="O32" s="224"/>
      <c r="P32" s="222">
        <f>SUM(P30:P31)*R32</f>
        <v>4618.7757000000001</v>
      </c>
      <c r="Q32" s="335" t="s">
        <v>32</v>
      </c>
      <c r="R32" s="226">
        <v>0.3</v>
      </c>
      <c r="S32" s="143"/>
    </row>
    <row r="33" spans="1:23" ht="18" customHeight="1" x14ac:dyDescent="0.15">
      <c r="B33" s="816"/>
      <c r="C33" s="831"/>
      <c r="D33" s="21" t="s">
        <v>62</v>
      </c>
      <c r="E33" s="32"/>
      <c r="F33" s="159">
        <v>0</v>
      </c>
      <c r="G33" s="230" t="s">
        <v>189</v>
      </c>
      <c r="H33" s="260"/>
      <c r="I33" s="261"/>
      <c r="J33" s="255"/>
      <c r="K33" s="784"/>
      <c r="L33" s="222" t="s">
        <v>413</v>
      </c>
      <c r="M33" s="223"/>
      <c r="N33" s="379"/>
      <c r="O33" s="224"/>
      <c r="P33" s="222">
        <f>'８－１　キャベツ（春・秋まき）算出基礎'!N22</f>
        <v>0</v>
      </c>
      <c r="Q33" s="773"/>
      <c r="R33" s="774"/>
      <c r="S33" s="775"/>
    </row>
    <row r="34" spans="1:23" ht="18" customHeight="1" x14ac:dyDescent="0.15">
      <c r="B34" s="816"/>
      <c r="C34" s="831"/>
      <c r="D34" s="21" t="s">
        <v>88</v>
      </c>
      <c r="E34" s="32"/>
      <c r="F34" s="159">
        <v>0</v>
      </c>
      <c r="G34" s="230" t="s">
        <v>189</v>
      </c>
      <c r="H34" s="262"/>
      <c r="I34" s="263"/>
      <c r="J34" s="264"/>
      <c r="K34" s="784"/>
      <c r="L34" s="222" t="s">
        <v>414</v>
      </c>
      <c r="M34" s="223"/>
      <c r="N34" s="379"/>
      <c r="O34" s="224"/>
      <c r="P34" s="222">
        <f>'８－１　キャベツ（春・秋まき）算出基礎'!N26</f>
        <v>0</v>
      </c>
      <c r="Q34" s="773"/>
      <c r="R34" s="774"/>
      <c r="S34" s="775"/>
    </row>
    <row r="35" spans="1:23" ht="18" customHeight="1" x14ac:dyDescent="0.15">
      <c r="B35" s="816"/>
      <c r="C35" s="831"/>
      <c r="D35" s="21" t="s">
        <v>120</v>
      </c>
      <c r="E35" s="22"/>
      <c r="F35" s="159">
        <f>'８－１　キャベツ（春・秋まき）算出基礎'!V60</f>
        <v>11439.166666666666</v>
      </c>
      <c r="G35" s="765"/>
      <c r="H35" s="766"/>
      <c r="I35" s="766"/>
      <c r="J35" s="767"/>
      <c r="K35" s="784"/>
      <c r="L35" s="222" t="s">
        <v>415</v>
      </c>
      <c r="M35" s="223"/>
      <c r="N35" s="379"/>
      <c r="O35" s="224"/>
      <c r="P35" s="222">
        <f>'８－１　キャベツ（春・秋まき）算出基礎'!N30</f>
        <v>0</v>
      </c>
      <c r="Q35" s="773"/>
      <c r="R35" s="774"/>
      <c r="S35" s="775"/>
    </row>
    <row r="36" spans="1:23" ht="18" customHeight="1" x14ac:dyDescent="0.15">
      <c r="B36" s="816"/>
      <c r="C36" s="831"/>
      <c r="D36" s="43" t="s">
        <v>89</v>
      </c>
      <c r="E36" s="44"/>
      <c r="F36" s="265">
        <v>0</v>
      </c>
      <c r="G36" s="204"/>
      <c r="H36" s="262"/>
      <c r="I36" s="263"/>
      <c r="J36" s="255"/>
      <c r="K36" s="784"/>
      <c r="L36" s="222" t="s">
        <v>416</v>
      </c>
      <c r="M36" s="220"/>
      <c r="N36" s="379"/>
      <c r="O36" s="224"/>
      <c r="P36" s="222">
        <f>'８－１　キャベツ（春・秋まき）算出基礎'!N34</f>
        <v>0</v>
      </c>
      <c r="Q36" s="773"/>
      <c r="R36" s="774"/>
      <c r="S36" s="775"/>
    </row>
    <row r="37" spans="1:23" ht="18" customHeight="1" thickBot="1" x14ac:dyDescent="0.2">
      <c r="B37" s="816"/>
      <c r="C37" s="831"/>
      <c r="D37" s="21" t="s">
        <v>63</v>
      </c>
      <c r="E37" s="22"/>
      <c r="F37" s="159">
        <f>'８－１　キャベツ（春・秋まき）算出基礎'!N60</f>
        <v>14365</v>
      </c>
      <c r="G37" s="765"/>
      <c r="H37" s="766"/>
      <c r="I37" s="766"/>
      <c r="J37" s="767"/>
      <c r="K37" s="785"/>
      <c r="L37" s="151" t="s">
        <v>28</v>
      </c>
      <c r="M37" s="150"/>
      <c r="N37" s="151"/>
      <c r="O37" s="151"/>
      <c r="P37" s="151">
        <f>SUM(P30:P36)</f>
        <v>20014.6947</v>
      </c>
      <c r="Q37" s="791"/>
      <c r="R37" s="792"/>
      <c r="S37" s="793"/>
    </row>
    <row r="38" spans="1:23" s="145" customFormat="1" ht="18" customHeight="1" x14ac:dyDescent="0.15">
      <c r="A38" s="126"/>
      <c r="B38" s="816"/>
      <c r="C38" s="831"/>
      <c r="D38" s="21" t="s">
        <v>0</v>
      </c>
      <c r="E38" s="32"/>
      <c r="F38" s="159">
        <v>0</v>
      </c>
      <c r="G38" s="8" t="s">
        <v>189</v>
      </c>
      <c r="H38" s="215"/>
      <c r="I38" s="216"/>
      <c r="J38" s="214"/>
    </row>
    <row r="39" spans="1:23" s="145" customFormat="1" ht="18" customHeight="1" thickBot="1" x14ac:dyDescent="0.2">
      <c r="A39" s="126"/>
      <c r="B39" s="817"/>
      <c r="C39" s="832"/>
      <c r="D39" s="833" t="s">
        <v>200</v>
      </c>
      <c r="E39" s="834"/>
      <c r="F39" s="206">
        <f>SUM(F27:F38)</f>
        <v>1114804.1666666667</v>
      </c>
      <c r="G39" s="207"/>
      <c r="H39" s="208"/>
      <c r="I39" s="209"/>
      <c r="J39" s="210"/>
      <c r="T39" s="146"/>
    </row>
    <row r="40" spans="1:23" s="145" customFormat="1" ht="18" customHeight="1" x14ac:dyDescent="0.15">
      <c r="A40" s="126"/>
      <c r="B40" s="818" t="s">
        <v>204</v>
      </c>
      <c r="C40" s="821" t="s">
        <v>65</v>
      </c>
      <c r="D40" s="201" t="s">
        <v>119</v>
      </c>
      <c r="E40" s="202"/>
      <c r="F40" s="203">
        <v>0</v>
      </c>
      <c r="G40" s="204"/>
      <c r="H40" s="205"/>
      <c r="I40" s="205"/>
      <c r="J40" s="217"/>
      <c r="T40" s="127"/>
      <c r="U40" s="127"/>
      <c r="V40" s="127"/>
      <c r="W40" s="127"/>
    </row>
    <row r="41" spans="1:23" s="145" customFormat="1" ht="18" customHeight="1" x14ac:dyDescent="0.15">
      <c r="A41" s="126"/>
      <c r="B41" s="819"/>
      <c r="C41" s="822"/>
      <c r="D41" s="21" t="s">
        <v>118</v>
      </c>
      <c r="E41" s="22"/>
      <c r="F41" s="195">
        <v>0</v>
      </c>
      <c r="G41" s="204"/>
      <c r="H41" s="152"/>
      <c r="I41" s="152"/>
      <c r="J41" s="218"/>
      <c r="T41" s="147"/>
      <c r="U41" s="148"/>
      <c r="V41" s="149"/>
      <c r="W41" s="147"/>
    </row>
    <row r="42" spans="1:23" s="145" customFormat="1" ht="18" customHeight="1" x14ac:dyDescent="0.15">
      <c r="A42" s="126"/>
      <c r="B42" s="819"/>
      <c r="C42" s="823"/>
      <c r="D42" s="43" t="s">
        <v>64</v>
      </c>
      <c r="E42" s="22"/>
      <c r="F42" s="196">
        <v>0</v>
      </c>
      <c r="G42" s="204"/>
      <c r="H42" s="152"/>
      <c r="I42" s="152"/>
      <c r="J42" s="218"/>
      <c r="T42" s="127"/>
      <c r="U42" s="127"/>
      <c r="V42" s="127"/>
      <c r="W42" s="127"/>
    </row>
    <row r="43" spans="1:23" s="145" customFormat="1" ht="18" customHeight="1" x14ac:dyDescent="0.15">
      <c r="B43" s="819"/>
      <c r="C43" s="824" t="s">
        <v>203</v>
      </c>
      <c r="D43" s="43" t="s">
        <v>250</v>
      </c>
      <c r="E43" s="44"/>
      <c r="F43" s="196">
        <v>0</v>
      </c>
      <c r="G43" s="204"/>
      <c r="H43" s="152"/>
      <c r="I43" s="152"/>
      <c r="J43" s="218"/>
      <c r="T43" s="128"/>
      <c r="U43" s="146"/>
      <c r="V43" s="127"/>
      <c r="W43" s="147"/>
    </row>
    <row r="44" spans="1:23" s="145" customFormat="1" ht="18" customHeight="1" x14ac:dyDescent="0.15">
      <c r="B44" s="819"/>
      <c r="C44" s="825"/>
      <c r="D44" s="45" t="s">
        <v>1</v>
      </c>
      <c r="E44" s="46"/>
      <c r="F44" s="196">
        <v>0</v>
      </c>
      <c r="G44" s="204"/>
      <c r="H44" s="152"/>
      <c r="I44" s="152"/>
      <c r="J44" s="218"/>
      <c r="T44" s="128"/>
      <c r="U44" s="146"/>
      <c r="V44" s="127"/>
      <c r="W44" s="147"/>
    </row>
    <row r="45" spans="1:23" s="145" customFormat="1" ht="18" customHeight="1" thickBot="1" x14ac:dyDescent="0.2">
      <c r="B45" s="820"/>
      <c r="C45" s="826" t="s">
        <v>91</v>
      </c>
      <c r="D45" s="827"/>
      <c r="E45" s="828"/>
      <c r="F45" s="197">
        <f>SUM(F40:F42)-SUM(F43:F44)</f>
        <v>0</v>
      </c>
      <c r="G45" s="153"/>
      <c r="H45" s="154"/>
      <c r="I45" s="154"/>
      <c r="J45" s="219"/>
      <c r="T45" s="127"/>
      <c r="U45" s="127"/>
      <c r="V45" s="148"/>
      <c r="W45" s="127"/>
    </row>
  </sheetData>
  <mergeCells count="63">
    <mergeCell ref="R9:S9"/>
    <mergeCell ref="G10:J10"/>
    <mergeCell ref="R10:S10"/>
    <mergeCell ref="G11:J11"/>
    <mergeCell ref="B3:E3"/>
    <mergeCell ref="K3:S3"/>
    <mergeCell ref="B4:C5"/>
    <mergeCell ref="R4:S4"/>
    <mergeCell ref="R5:S5"/>
    <mergeCell ref="G4:J4"/>
    <mergeCell ref="R6:S6"/>
    <mergeCell ref="R7:S7"/>
    <mergeCell ref="R8:S8"/>
    <mergeCell ref="G7:J7"/>
    <mergeCell ref="G8:J8"/>
    <mergeCell ref="G9:J9"/>
    <mergeCell ref="D15:D17"/>
    <mergeCell ref="I13:J13"/>
    <mergeCell ref="Q13:S13"/>
    <mergeCell ref="I14:J14"/>
    <mergeCell ref="Q14:S14"/>
    <mergeCell ref="K12:K37"/>
    <mergeCell ref="Q24:S24"/>
    <mergeCell ref="Q25:S25"/>
    <mergeCell ref="Q18:S18"/>
    <mergeCell ref="Q19:S19"/>
    <mergeCell ref="I20:J20"/>
    <mergeCell ref="Q27:S27"/>
    <mergeCell ref="Q28:S28"/>
    <mergeCell ref="Q29:S29"/>
    <mergeCell ref="Q30:S30"/>
    <mergeCell ref="Q12:S12"/>
    <mergeCell ref="G37:J37"/>
    <mergeCell ref="Q37:S37"/>
    <mergeCell ref="D39:E39"/>
    <mergeCell ref="Q20:S20"/>
    <mergeCell ref="Q21:S21"/>
    <mergeCell ref="Q22:S22"/>
    <mergeCell ref="Q23:S23"/>
    <mergeCell ref="D31:D32"/>
    <mergeCell ref="Q31:S31"/>
    <mergeCell ref="Q33:S33"/>
    <mergeCell ref="G35:J35"/>
    <mergeCell ref="Q35:S35"/>
    <mergeCell ref="Q34:S34"/>
    <mergeCell ref="Q36:S36"/>
    <mergeCell ref="Q26:S26"/>
    <mergeCell ref="Q15:S15"/>
    <mergeCell ref="Q16:S16"/>
    <mergeCell ref="Q17:S17"/>
    <mergeCell ref="C27:C39"/>
    <mergeCell ref="B40:B45"/>
    <mergeCell ref="C40:C42"/>
    <mergeCell ref="C43:C44"/>
    <mergeCell ref="C45:E45"/>
    <mergeCell ref="B6:B39"/>
    <mergeCell ref="D26:E26"/>
    <mergeCell ref="D13:D14"/>
    <mergeCell ref="D22:D23"/>
    <mergeCell ref="D27:D29"/>
    <mergeCell ref="C6:C26"/>
    <mergeCell ref="D18:D21"/>
    <mergeCell ref="R11:S11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4"/>
  <sheetViews>
    <sheetView showZeros="0" zoomScale="75" zoomScaleNormal="75" zoomScaleSheetLayoutView="100" workbookViewId="0">
      <selection activeCell="C12" sqref="C12"/>
    </sheetView>
  </sheetViews>
  <sheetFormatPr defaultRowHeight="13.5" x14ac:dyDescent="0.15"/>
  <cols>
    <col min="1" max="1" width="1.625" style="52" customWidth="1"/>
    <col min="2" max="2" width="3.625" style="52" customWidth="1"/>
    <col min="3" max="3" width="15.625" style="52" customWidth="1"/>
    <col min="4" max="7" width="8.625" style="52" customWidth="1"/>
    <col min="8" max="8" width="1.625" style="186" customWidth="1"/>
    <col min="9" max="9" width="3.625" style="52" customWidth="1"/>
    <col min="10" max="10" width="15.625" style="52" customWidth="1"/>
    <col min="11" max="14" width="8.625" style="52" customWidth="1"/>
    <col min="15" max="15" width="3.5" style="52" customWidth="1"/>
    <col min="16" max="16" width="15.625" style="155" customWidth="1"/>
    <col min="17" max="17" width="8.625" style="52" customWidth="1"/>
    <col min="18" max="18" width="8.625" style="53" customWidth="1"/>
    <col min="19" max="21" width="8.625" style="52" customWidth="1"/>
    <col min="22" max="22" width="10.625" style="53" customWidth="1"/>
    <col min="23" max="262" width="9" style="52"/>
    <col min="263" max="263" width="1.375" style="52" customWidth="1"/>
    <col min="264" max="264" width="3.5" style="52" customWidth="1"/>
    <col min="265" max="265" width="22.125" style="52" customWidth="1"/>
    <col min="266" max="266" width="9.75" style="52" customWidth="1"/>
    <col min="267" max="267" width="7.375" style="52" customWidth="1"/>
    <col min="268" max="268" width="9" style="52"/>
    <col min="269" max="269" width="9.25" style="52" customWidth="1"/>
    <col min="270" max="270" width="3.5" style="52" customWidth="1"/>
    <col min="271" max="272" width="12.625" style="52" customWidth="1"/>
    <col min="273" max="273" width="9" style="52"/>
    <col min="274" max="274" width="7.75" style="52" customWidth="1"/>
    <col min="275" max="275" width="13.125" style="52" customWidth="1"/>
    <col min="276" max="276" width="6.125" style="52" customWidth="1"/>
    <col min="277" max="277" width="9.75" style="52" customWidth="1"/>
    <col min="278" max="278" width="1.375" style="52" customWidth="1"/>
    <col min="279" max="518" width="9" style="52"/>
    <col min="519" max="519" width="1.375" style="52" customWidth="1"/>
    <col min="520" max="520" width="3.5" style="52" customWidth="1"/>
    <col min="521" max="521" width="22.125" style="52" customWidth="1"/>
    <col min="522" max="522" width="9.75" style="52" customWidth="1"/>
    <col min="523" max="523" width="7.375" style="52" customWidth="1"/>
    <col min="524" max="524" width="9" style="52"/>
    <col min="525" max="525" width="9.25" style="52" customWidth="1"/>
    <col min="526" max="526" width="3.5" style="52" customWidth="1"/>
    <col min="527" max="528" width="12.625" style="52" customWidth="1"/>
    <col min="529" max="529" width="9" style="52"/>
    <col min="530" max="530" width="7.75" style="52" customWidth="1"/>
    <col min="531" max="531" width="13.125" style="52" customWidth="1"/>
    <col min="532" max="532" width="6.125" style="52" customWidth="1"/>
    <col min="533" max="533" width="9.75" style="52" customWidth="1"/>
    <col min="534" max="534" width="1.375" style="52" customWidth="1"/>
    <col min="535" max="774" width="9" style="52"/>
    <col min="775" max="775" width="1.375" style="52" customWidth="1"/>
    <col min="776" max="776" width="3.5" style="52" customWidth="1"/>
    <col min="777" max="777" width="22.125" style="52" customWidth="1"/>
    <col min="778" max="778" width="9.75" style="52" customWidth="1"/>
    <col min="779" max="779" width="7.375" style="52" customWidth="1"/>
    <col min="780" max="780" width="9" style="52"/>
    <col min="781" max="781" width="9.25" style="52" customWidth="1"/>
    <col min="782" max="782" width="3.5" style="52" customWidth="1"/>
    <col min="783" max="784" width="12.625" style="52" customWidth="1"/>
    <col min="785" max="785" width="9" style="52"/>
    <col min="786" max="786" width="7.75" style="52" customWidth="1"/>
    <col min="787" max="787" width="13.125" style="52" customWidth="1"/>
    <col min="788" max="788" width="6.125" style="52" customWidth="1"/>
    <col min="789" max="789" width="9.75" style="52" customWidth="1"/>
    <col min="790" max="790" width="1.375" style="52" customWidth="1"/>
    <col min="791" max="1030" width="9" style="52"/>
    <col min="1031" max="1031" width="1.375" style="52" customWidth="1"/>
    <col min="1032" max="1032" width="3.5" style="52" customWidth="1"/>
    <col min="1033" max="1033" width="22.125" style="52" customWidth="1"/>
    <col min="1034" max="1034" width="9.75" style="52" customWidth="1"/>
    <col min="1035" max="1035" width="7.375" style="52" customWidth="1"/>
    <col min="1036" max="1036" width="9" style="52"/>
    <col min="1037" max="1037" width="9.25" style="52" customWidth="1"/>
    <col min="1038" max="1038" width="3.5" style="52" customWidth="1"/>
    <col min="1039" max="1040" width="12.625" style="52" customWidth="1"/>
    <col min="1041" max="1041" width="9" style="52"/>
    <col min="1042" max="1042" width="7.75" style="52" customWidth="1"/>
    <col min="1043" max="1043" width="13.125" style="52" customWidth="1"/>
    <col min="1044" max="1044" width="6.125" style="52" customWidth="1"/>
    <col min="1045" max="1045" width="9.75" style="52" customWidth="1"/>
    <col min="1046" max="1046" width="1.375" style="52" customWidth="1"/>
    <col min="1047" max="1286" width="9" style="52"/>
    <col min="1287" max="1287" width="1.375" style="52" customWidth="1"/>
    <col min="1288" max="1288" width="3.5" style="52" customWidth="1"/>
    <col min="1289" max="1289" width="22.125" style="52" customWidth="1"/>
    <col min="1290" max="1290" width="9.75" style="52" customWidth="1"/>
    <col min="1291" max="1291" width="7.375" style="52" customWidth="1"/>
    <col min="1292" max="1292" width="9" style="52"/>
    <col min="1293" max="1293" width="9.25" style="52" customWidth="1"/>
    <col min="1294" max="1294" width="3.5" style="52" customWidth="1"/>
    <col min="1295" max="1296" width="12.625" style="52" customWidth="1"/>
    <col min="1297" max="1297" width="9" style="52"/>
    <col min="1298" max="1298" width="7.75" style="52" customWidth="1"/>
    <col min="1299" max="1299" width="13.125" style="52" customWidth="1"/>
    <col min="1300" max="1300" width="6.125" style="52" customWidth="1"/>
    <col min="1301" max="1301" width="9.75" style="52" customWidth="1"/>
    <col min="1302" max="1302" width="1.375" style="52" customWidth="1"/>
    <col min="1303" max="1542" width="9" style="52"/>
    <col min="1543" max="1543" width="1.375" style="52" customWidth="1"/>
    <col min="1544" max="1544" width="3.5" style="52" customWidth="1"/>
    <col min="1545" max="1545" width="22.125" style="52" customWidth="1"/>
    <col min="1546" max="1546" width="9.75" style="52" customWidth="1"/>
    <col min="1547" max="1547" width="7.375" style="52" customWidth="1"/>
    <col min="1548" max="1548" width="9" style="52"/>
    <col min="1549" max="1549" width="9.25" style="52" customWidth="1"/>
    <col min="1550" max="1550" width="3.5" style="52" customWidth="1"/>
    <col min="1551" max="1552" width="12.625" style="52" customWidth="1"/>
    <col min="1553" max="1553" width="9" style="52"/>
    <col min="1554" max="1554" width="7.75" style="52" customWidth="1"/>
    <col min="1555" max="1555" width="13.125" style="52" customWidth="1"/>
    <col min="1556" max="1556" width="6.125" style="52" customWidth="1"/>
    <col min="1557" max="1557" width="9.75" style="52" customWidth="1"/>
    <col min="1558" max="1558" width="1.375" style="52" customWidth="1"/>
    <col min="1559" max="1798" width="9" style="52"/>
    <col min="1799" max="1799" width="1.375" style="52" customWidth="1"/>
    <col min="1800" max="1800" width="3.5" style="52" customWidth="1"/>
    <col min="1801" max="1801" width="22.125" style="52" customWidth="1"/>
    <col min="1802" max="1802" width="9.75" style="52" customWidth="1"/>
    <col min="1803" max="1803" width="7.375" style="52" customWidth="1"/>
    <col min="1804" max="1804" width="9" style="52"/>
    <col min="1805" max="1805" width="9.25" style="52" customWidth="1"/>
    <col min="1806" max="1806" width="3.5" style="52" customWidth="1"/>
    <col min="1807" max="1808" width="12.625" style="52" customWidth="1"/>
    <col min="1809" max="1809" width="9" style="52"/>
    <col min="1810" max="1810" width="7.75" style="52" customWidth="1"/>
    <col min="1811" max="1811" width="13.125" style="52" customWidth="1"/>
    <col min="1812" max="1812" width="6.125" style="52" customWidth="1"/>
    <col min="1813" max="1813" width="9.75" style="52" customWidth="1"/>
    <col min="1814" max="1814" width="1.375" style="52" customWidth="1"/>
    <col min="1815" max="2054" width="9" style="52"/>
    <col min="2055" max="2055" width="1.375" style="52" customWidth="1"/>
    <col min="2056" max="2056" width="3.5" style="52" customWidth="1"/>
    <col min="2057" max="2057" width="22.125" style="52" customWidth="1"/>
    <col min="2058" max="2058" width="9.75" style="52" customWidth="1"/>
    <col min="2059" max="2059" width="7.375" style="52" customWidth="1"/>
    <col min="2060" max="2060" width="9" style="52"/>
    <col min="2061" max="2061" width="9.25" style="52" customWidth="1"/>
    <col min="2062" max="2062" width="3.5" style="52" customWidth="1"/>
    <col min="2063" max="2064" width="12.625" style="52" customWidth="1"/>
    <col min="2065" max="2065" width="9" style="52"/>
    <col min="2066" max="2066" width="7.75" style="52" customWidth="1"/>
    <col min="2067" max="2067" width="13.125" style="52" customWidth="1"/>
    <col min="2068" max="2068" width="6.125" style="52" customWidth="1"/>
    <col min="2069" max="2069" width="9.75" style="52" customWidth="1"/>
    <col min="2070" max="2070" width="1.375" style="52" customWidth="1"/>
    <col min="2071" max="2310" width="9" style="52"/>
    <col min="2311" max="2311" width="1.375" style="52" customWidth="1"/>
    <col min="2312" max="2312" width="3.5" style="52" customWidth="1"/>
    <col min="2313" max="2313" width="22.125" style="52" customWidth="1"/>
    <col min="2314" max="2314" width="9.75" style="52" customWidth="1"/>
    <col min="2315" max="2315" width="7.375" style="52" customWidth="1"/>
    <col min="2316" max="2316" width="9" style="52"/>
    <col min="2317" max="2317" width="9.25" style="52" customWidth="1"/>
    <col min="2318" max="2318" width="3.5" style="52" customWidth="1"/>
    <col min="2319" max="2320" width="12.625" style="52" customWidth="1"/>
    <col min="2321" max="2321" width="9" style="52"/>
    <col min="2322" max="2322" width="7.75" style="52" customWidth="1"/>
    <col min="2323" max="2323" width="13.125" style="52" customWidth="1"/>
    <col min="2324" max="2324" width="6.125" style="52" customWidth="1"/>
    <col min="2325" max="2325" width="9.75" style="52" customWidth="1"/>
    <col min="2326" max="2326" width="1.375" style="52" customWidth="1"/>
    <col min="2327" max="2566" width="9" style="52"/>
    <col min="2567" max="2567" width="1.375" style="52" customWidth="1"/>
    <col min="2568" max="2568" width="3.5" style="52" customWidth="1"/>
    <col min="2569" max="2569" width="22.125" style="52" customWidth="1"/>
    <col min="2570" max="2570" width="9.75" style="52" customWidth="1"/>
    <col min="2571" max="2571" width="7.375" style="52" customWidth="1"/>
    <col min="2572" max="2572" width="9" style="52"/>
    <col min="2573" max="2573" width="9.25" style="52" customWidth="1"/>
    <col min="2574" max="2574" width="3.5" style="52" customWidth="1"/>
    <col min="2575" max="2576" width="12.625" style="52" customWidth="1"/>
    <col min="2577" max="2577" width="9" style="52"/>
    <col min="2578" max="2578" width="7.75" style="52" customWidth="1"/>
    <col min="2579" max="2579" width="13.125" style="52" customWidth="1"/>
    <col min="2580" max="2580" width="6.125" style="52" customWidth="1"/>
    <col min="2581" max="2581" width="9.75" style="52" customWidth="1"/>
    <col min="2582" max="2582" width="1.375" style="52" customWidth="1"/>
    <col min="2583" max="2822" width="9" style="52"/>
    <col min="2823" max="2823" width="1.375" style="52" customWidth="1"/>
    <col min="2824" max="2824" width="3.5" style="52" customWidth="1"/>
    <col min="2825" max="2825" width="22.125" style="52" customWidth="1"/>
    <col min="2826" max="2826" width="9.75" style="52" customWidth="1"/>
    <col min="2827" max="2827" width="7.375" style="52" customWidth="1"/>
    <col min="2828" max="2828" width="9" style="52"/>
    <col min="2829" max="2829" width="9.25" style="52" customWidth="1"/>
    <col min="2830" max="2830" width="3.5" style="52" customWidth="1"/>
    <col min="2831" max="2832" width="12.625" style="52" customWidth="1"/>
    <col min="2833" max="2833" width="9" style="52"/>
    <col min="2834" max="2834" width="7.75" style="52" customWidth="1"/>
    <col min="2835" max="2835" width="13.125" style="52" customWidth="1"/>
    <col min="2836" max="2836" width="6.125" style="52" customWidth="1"/>
    <col min="2837" max="2837" width="9.75" style="52" customWidth="1"/>
    <col min="2838" max="2838" width="1.375" style="52" customWidth="1"/>
    <col min="2839" max="3078" width="9" style="52"/>
    <col min="3079" max="3079" width="1.375" style="52" customWidth="1"/>
    <col min="3080" max="3080" width="3.5" style="52" customWidth="1"/>
    <col min="3081" max="3081" width="22.125" style="52" customWidth="1"/>
    <col min="3082" max="3082" width="9.75" style="52" customWidth="1"/>
    <col min="3083" max="3083" width="7.375" style="52" customWidth="1"/>
    <col min="3084" max="3084" width="9" style="52"/>
    <col min="3085" max="3085" width="9.25" style="52" customWidth="1"/>
    <col min="3086" max="3086" width="3.5" style="52" customWidth="1"/>
    <col min="3087" max="3088" width="12.625" style="52" customWidth="1"/>
    <col min="3089" max="3089" width="9" style="52"/>
    <col min="3090" max="3090" width="7.75" style="52" customWidth="1"/>
    <col min="3091" max="3091" width="13.125" style="52" customWidth="1"/>
    <col min="3092" max="3092" width="6.125" style="52" customWidth="1"/>
    <col min="3093" max="3093" width="9.75" style="52" customWidth="1"/>
    <col min="3094" max="3094" width="1.375" style="52" customWidth="1"/>
    <col min="3095" max="3334" width="9" style="52"/>
    <col min="3335" max="3335" width="1.375" style="52" customWidth="1"/>
    <col min="3336" max="3336" width="3.5" style="52" customWidth="1"/>
    <col min="3337" max="3337" width="22.125" style="52" customWidth="1"/>
    <col min="3338" max="3338" width="9.75" style="52" customWidth="1"/>
    <col min="3339" max="3339" width="7.375" style="52" customWidth="1"/>
    <col min="3340" max="3340" width="9" style="52"/>
    <col min="3341" max="3341" width="9.25" style="52" customWidth="1"/>
    <col min="3342" max="3342" width="3.5" style="52" customWidth="1"/>
    <col min="3343" max="3344" width="12.625" style="52" customWidth="1"/>
    <col min="3345" max="3345" width="9" style="52"/>
    <col min="3346" max="3346" width="7.75" style="52" customWidth="1"/>
    <col min="3347" max="3347" width="13.125" style="52" customWidth="1"/>
    <col min="3348" max="3348" width="6.125" style="52" customWidth="1"/>
    <col min="3349" max="3349" width="9.75" style="52" customWidth="1"/>
    <col min="3350" max="3350" width="1.375" style="52" customWidth="1"/>
    <col min="3351" max="3590" width="9" style="52"/>
    <col min="3591" max="3591" width="1.375" style="52" customWidth="1"/>
    <col min="3592" max="3592" width="3.5" style="52" customWidth="1"/>
    <col min="3593" max="3593" width="22.125" style="52" customWidth="1"/>
    <col min="3594" max="3594" width="9.75" style="52" customWidth="1"/>
    <col min="3595" max="3595" width="7.375" style="52" customWidth="1"/>
    <col min="3596" max="3596" width="9" style="52"/>
    <col min="3597" max="3597" width="9.25" style="52" customWidth="1"/>
    <col min="3598" max="3598" width="3.5" style="52" customWidth="1"/>
    <col min="3599" max="3600" width="12.625" style="52" customWidth="1"/>
    <col min="3601" max="3601" width="9" style="52"/>
    <col min="3602" max="3602" width="7.75" style="52" customWidth="1"/>
    <col min="3603" max="3603" width="13.125" style="52" customWidth="1"/>
    <col min="3604" max="3604" width="6.125" style="52" customWidth="1"/>
    <col min="3605" max="3605" width="9.75" style="52" customWidth="1"/>
    <col min="3606" max="3606" width="1.375" style="52" customWidth="1"/>
    <col min="3607" max="3846" width="9" style="52"/>
    <col min="3847" max="3847" width="1.375" style="52" customWidth="1"/>
    <col min="3848" max="3848" width="3.5" style="52" customWidth="1"/>
    <col min="3849" max="3849" width="22.125" style="52" customWidth="1"/>
    <col min="3850" max="3850" width="9.75" style="52" customWidth="1"/>
    <col min="3851" max="3851" width="7.375" style="52" customWidth="1"/>
    <col min="3852" max="3852" width="9" style="52"/>
    <col min="3853" max="3853" width="9.25" style="52" customWidth="1"/>
    <col min="3854" max="3854" width="3.5" style="52" customWidth="1"/>
    <col min="3855" max="3856" width="12.625" style="52" customWidth="1"/>
    <col min="3857" max="3857" width="9" style="52"/>
    <col min="3858" max="3858" width="7.75" style="52" customWidth="1"/>
    <col min="3859" max="3859" width="13.125" style="52" customWidth="1"/>
    <col min="3860" max="3860" width="6.125" style="52" customWidth="1"/>
    <col min="3861" max="3861" width="9.75" style="52" customWidth="1"/>
    <col min="3862" max="3862" width="1.375" style="52" customWidth="1"/>
    <col min="3863" max="4102" width="9" style="52"/>
    <col min="4103" max="4103" width="1.375" style="52" customWidth="1"/>
    <col min="4104" max="4104" width="3.5" style="52" customWidth="1"/>
    <col min="4105" max="4105" width="22.125" style="52" customWidth="1"/>
    <col min="4106" max="4106" width="9.75" style="52" customWidth="1"/>
    <col min="4107" max="4107" width="7.375" style="52" customWidth="1"/>
    <col min="4108" max="4108" width="9" style="52"/>
    <col min="4109" max="4109" width="9.25" style="52" customWidth="1"/>
    <col min="4110" max="4110" width="3.5" style="52" customWidth="1"/>
    <col min="4111" max="4112" width="12.625" style="52" customWidth="1"/>
    <col min="4113" max="4113" width="9" style="52"/>
    <col min="4114" max="4114" width="7.75" style="52" customWidth="1"/>
    <col min="4115" max="4115" width="13.125" style="52" customWidth="1"/>
    <col min="4116" max="4116" width="6.125" style="52" customWidth="1"/>
    <col min="4117" max="4117" width="9.75" style="52" customWidth="1"/>
    <col min="4118" max="4118" width="1.375" style="52" customWidth="1"/>
    <col min="4119" max="4358" width="9" style="52"/>
    <col min="4359" max="4359" width="1.375" style="52" customWidth="1"/>
    <col min="4360" max="4360" width="3.5" style="52" customWidth="1"/>
    <col min="4361" max="4361" width="22.125" style="52" customWidth="1"/>
    <col min="4362" max="4362" width="9.75" style="52" customWidth="1"/>
    <col min="4363" max="4363" width="7.375" style="52" customWidth="1"/>
    <col min="4364" max="4364" width="9" style="52"/>
    <col min="4365" max="4365" width="9.25" style="52" customWidth="1"/>
    <col min="4366" max="4366" width="3.5" style="52" customWidth="1"/>
    <col min="4367" max="4368" width="12.625" style="52" customWidth="1"/>
    <col min="4369" max="4369" width="9" style="52"/>
    <col min="4370" max="4370" width="7.75" style="52" customWidth="1"/>
    <col min="4371" max="4371" width="13.125" style="52" customWidth="1"/>
    <col min="4372" max="4372" width="6.125" style="52" customWidth="1"/>
    <col min="4373" max="4373" width="9.75" style="52" customWidth="1"/>
    <col min="4374" max="4374" width="1.375" style="52" customWidth="1"/>
    <col min="4375" max="4614" width="9" style="52"/>
    <col min="4615" max="4615" width="1.375" style="52" customWidth="1"/>
    <col min="4616" max="4616" width="3.5" style="52" customWidth="1"/>
    <col min="4617" max="4617" width="22.125" style="52" customWidth="1"/>
    <col min="4618" max="4618" width="9.75" style="52" customWidth="1"/>
    <col min="4619" max="4619" width="7.375" style="52" customWidth="1"/>
    <col min="4620" max="4620" width="9" style="52"/>
    <col min="4621" max="4621" width="9.25" style="52" customWidth="1"/>
    <col min="4622" max="4622" width="3.5" style="52" customWidth="1"/>
    <col min="4623" max="4624" width="12.625" style="52" customWidth="1"/>
    <col min="4625" max="4625" width="9" style="52"/>
    <col min="4626" max="4626" width="7.75" style="52" customWidth="1"/>
    <col min="4627" max="4627" width="13.125" style="52" customWidth="1"/>
    <col min="4628" max="4628" width="6.125" style="52" customWidth="1"/>
    <col min="4629" max="4629" width="9.75" style="52" customWidth="1"/>
    <col min="4630" max="4630" width="1.375" style="52" customWidth="1"/>
    <col min="4631" max="4870" width="9" style="52"/>
    <col min="4871" max="4871" width="1.375" style="52" customWidth="1"/>
    <col min="4872" max="4872" width="3.5" style="52" customWidth="1"/>
    <col min="4873" max="4873" width="22.125" style="52" customWidth="1"/>
    <col min="4874" max="4874" width="9.75" style="52" customWidth="1"/>
    <col min="4875" max="4875" width="7.375" style="52" customWidth="1"/>
    <col min="4876" max="4876" width="9" style="52"/>
    <col min="4877" max="4877" width="9.25" style="52" customWidth="1"/>
    <col min="4878" max="4878" width="3.5" style="52" customWidth="1"/>
    <col min="4879" max="4880" width="12.625" style="52" customWidth="1"/>
    <col min="4881" max="4881" width="9" style="52"/>
    <col min="4882" max="4882" width="7.75" style="52" customWidth="1"/>
    <col min="4883" max="4883" width="13.125" style="52" customWidth="1"/>
    <col min="4884" max="4884" width="6.125" style="52" customWidth="1"/>
    <col min="4885" max="4885" width="9.75" style="52" customWidth="1"/>
    <col min="4886" max="4886" width="1.375" style="52" customWidth="1"/>
    <col min="4887" max="5126" width="9" style="52"/>
    <col min="5127" max="5127" width="1.375" style="52" customWidth="1"/>
    <col min="5128" max="5128" width="3.5" style="52" customWidth="1"/>
    <col min="5129" max="5129" width="22.125" style="52" customWidth="1"/>
    <col min="5130" max="5130" width="9.75" style="52" customWidth="1"/>
    <col min="5131" max="5131" width="7.375" style="52" customWidth="1"/>
    <col min="5132" max="5132" width="9" style="52"/>
    <col min="5133" max="5133" width="9.25" style="52" customWidth="1"/>
    <col min="5134" max="5134" width="3.5" style="52" customWidth="1"/>
    <col min="5135" max="5136" width="12.625" style="52" customWidth="1"/>
    <col min="5137" max="5137" width="9" style="52"/>
    <col min="5138" max="5138" width="7.75" style="52" customWidth="1"/>
    <col min="5139" max="5139" width="13.125" style="52" customWidth="1"/>
    <col min="5140" max="5140" width="6.125" style="52" customWidth="1"/>
    <col min="5141" max="5141" width="9.75" style="52" customWidth="1"/>
    <col min="5142" max="5142" width="1.375" style="52" customWidth="1"/>
    <col min="5143" max="5382" width="9" style="52"/>
    <col min="5383" max="5383" width="1.375" style="52" customWidth="1"/>
    <col min="5384" max="5384" width="3.5" style="52" customWidth="1"/>
    <col min="5385" max="5385" width="22.125" style="52" customWidth="1"/>
    <col min="5386" max="5386" width="9.75" style="52" customWidth="1"/>
    <col min="5387" max="5387" width="7.375" style="52" customWidth="1"/>
    <col min="5388" max="5388" width="9" style="52"/>
    <col min="5389" max="5389" width="9.25" style="52" customWidth="1"/>
    <col min="5390" max="5390" width="3.5" style="52" customWidth="1"/>
    <col min="5391" max="5392" width="12.625" style="52" customWidth="1"/>
    <col min="5393" max="5393" width="9" style="52"/>
    <col min="5394" max="5394" width="7.75" style="52" customWidth="1"/>
    <col min="5395" max="5395" width="13.125" style="52" customWidth="1"/>
    <col min="5396" max="5396" width="6.125" style="52" customWidth="1"/>
    <col min="5397" max="5397" width="9.75" style="52" customWidth="1"/>
    <col min="5398" max="5398" width="1.375" style="52" customWidth="1"/>
    <col min="5399" max="5638" width="9" style="52"/>
    <col min="5639" max="5639" width="1.375" style="52" customWidth="1"/>
    <col min="5640" max="5640" width="3.5" style="52" customWidth="1"/>
    <col min="5641" max="5641" width="22.125" style="52" customWidth="1"/>
    <col min="5642" max="5642" width="9.75" style="52" customWidth="1"/>
    <col min="5643" max="5643" width="7.375" style="52" customWidth="1"/>
    <col min="5644" max="5644" width="9" style="52"/>
    <col min="5645" max="5645" width="9.25" style="52" customWidth="1"/>
    <col min="5646" max="5646" width="3.5" style="52" customWidth="1"/>
    <col min="5647" max="5648" width="12.625" style="52" customWidth="1"/>
    <col min="5649" max="5649" width="9" style="52"/>
    <col min="5650" max="5650" width="7.75" style="52" customWidth="1"/>
    <col min="5651" max="5651" width="13.125" style="52" customWidth="1"/>
    <col min="5652" max="5652" width="6.125" style="52" customWidth="1"/>
    <col min="5653" max="5653" width="9.75" style="52" customWidth="1"/>
    <col min="5654" max="5654" width="1.375" style="52" customWidth="1"/>
    <col min="5655" max="5894" width="9" style="52"/>
    <col min="5895" max="5895" width="1.375" style="52" customWidth="1"/>
    <col min="5896" max="5896" width="3.5" style="52" customWidth="1"/>
    <col min="5897" max="5897" width="22.125" style="52" customWidth="1"/>
    <col min="5898" max="5898" width="9.75" style="52" customWidth="1"/>
    <col min="5899" max="5899" width="7.375" style="52" customWidth="1"/>
    <col min="5900" max="5900" width="9" style="52"/>
    <col min="5901" max="5901" width="9.25" style="52" customWidth="1"/>
    <col min="5902" max="5902" width="3.5" style="52" customWidth="1"/>
    <col min="5903" max="5904" width="12.625" style="52" customWidth="1"/>
    <col min="5905" max="5905" width="9" style="52"/>
    <col min="5906" max="5906" width="7.75" style="52" customWidth="1"/>
    <col min="5907" max="5907" width="13.125" style="52" customWidth="1"/>
    <col min="5908" max="5908" width="6.125" style="52" customWidth="1"/>
    <col min="5909" max="5909" width="9.75" style="52" customWidth="1"/>
    <col min="5910" max="5910" width="1.375" style="52" customWidth="1"/>
    <col min="5911" max="6150" width="9" style="52"/>
    <col min="6151" max="6151" width="1.375" style="52" customWidth="1"/>
    <col min="6152" max="6152" width="3.5" style="52" customWidth="1"/>
    <col min="6153" max="6153" width="22.125" style="52" customWidth="1"/>
    <col min="6154" max="6154" width="9.75" style="52" customWidth="1"/>
    <col min="6155" max="6155" width="7.375" style="52" customWidth="1"/>
    <col min="6156" max="6156" width="9" style="52"/>
    <col min="6157" max="6157" width="9.25" style="52" customWidth="1"/>
    <col min="6158" max="6158" width="3.5" style="52" customWidth="1"/>
    <col min="6159" max="6160" width="12.625" style="52" customWidth="1"/>
    <col min="6161" max="6161" width="9" style="52"/>
    <col min="6162" max="6162" width="7.75" style="52" customWidth="1"/>
    <col min="6163" max="6163" width="13.125" style="52" customWidth="1"/>
    <col min="6164" max="6164" width="6.125" style="52" customWidth="1"/>
    <col min="6165" max="6165" width="9.75" style="52" customWidth="1"/>
    <col min="6166" max="6166" width="1.375" style="52" customWidth="1"/>
    <col min="6167" max="6406" width="9" style="52"/>
    <col min="6407" max="6407" width="1.375" style="52" customWidth="1"/>
    <col min="6408" max="6408" width="3.5" style="52" customWidth="1"/>
    <col min="6409" max="6409" width="22.125" style="52" customWidth="1"/>
    <col min="6410" max="6410" width="9.75" style="52" customWidth="1"/>
    <col min="6411" max="6411" width="7.375" style="52" customWidth="1"/>
    <col min="6412" max="6412" width="9" style="52"/>
    <col min="6413" max="6413" width="9.25" style="52" customWidth="1"/>
    <col min="6414" max="6414" width="3.5" style="52" customWidth="1"/>
    <col min="6415" max="6416" width="12.625" style="52" customWidth="1"/>
    <col min="6417" max="6417" width="9" style="52"/>
    <col min="6418" max="6418" width="7.75" style="52" customWidth="1"/>
    <col min="6419" max="6419" width="13.125" style="52" customWidth="1"/>
    <col min="6420" max="6420" width="6.125" style="52" customWidth="1"/>
    <col min="6421" max="6421" width="9.75" style="52" customWidth="1"/>
    <col min="6422" max="6422" width="1.375" style="52" customWidth="1"/>
    <col min="6423" max="6662" width="9" style="52"/>
    <col min="6663" max="6663" width="1.375" style="52" customWidth="1"/>
    <col min="6664" max="6664" width="3.5" style="52" customWidth="1"/>
    <col min="6665" max="6665" width="22.125" style="52" customWidth="1"/>
    <col min="6666" max="6666" width="9.75" style="52" customWidth="1"/>
    <col min="6667" max="6667" width="7.375" style="52" customWidth="1"/>
    <col min="6668" max="6668" width="9" style="52"/>
    <col min="6669" max="6669" width="9.25" style="52" customWidth="1"/>
    <col min="6670" max="6670" width="3.5" style="52" customWidth="1"/>
    <col min="6671" max="6672" width="12.625" style="52" customWidth="1"/>
    <col min="6673" max="6673" width="9" style="52"/>
    <col min="6674" max="6674" width="7.75" style="52" customWidth="1"/>
    <col min="6675" max="6675" width="13.125" style="52" customWidth="1"/>
    <col min="6676" max="6676" width="6.125" style="52" customWidth="1"/>
    <col min="6677" max="6677" width="9.75" style="52" customWidth="1"/>
    <col min="6678" max="6678" width="1.375" style="52" customWidth="1"/>
    <col min="6679" max="6918" width="9" style="52"/>
    <col min="6919" max="6919" width="1.375" style="52" customWidth="1"/>
    <col min="6920" max="6920" width="3.5" style="52" customWidth="1"/>
    <col min="6921" max="6921" width="22.125" style="52" customWidth="1"/>
    <col min="6922" max="6922" width="9.75" style="52" customWidth="1"/>
    <col min="6923" max="6923" width="7.375" style="52" customWidth="1"/>
    <col min="6924" max="6924" width="9" style="52"/>
    <col min="6925" max="6925" width="9.25" style="52" customWidth="1"/>
    <col min="6926" max="6926" width="3.5" style="52" customWidth="1"/>
    <col min="6927" max="6928" width="12.625" style="52" customWidth="1"/>
    <col min="6929" max="6929" width="9" style="52"/>
    <col min="6930" max="6930" width="7.75" style="52" customWidth="1"/>
    <col min="6931" max="6931" width="13.125" style="52" customWidth="1"/>
    <col min="6932" max="6932" width="6.125" style="52" customWidth="1"/>
    <col min="6933" max="6933" width="9.75" style="52" customWidth="1"/>
    <col min="6934" max="6934" width="1.375" style="52" customWidth="1"/>
    <col min="6935" max="7174" width="9" style="52"/>
    <col min="7175" max="7175" width="1.375" style="52" customWidth="1"/>
    <col min="7176" max="7176" width="3.5" style="52" customWidth="1"/>
    <col min="7177" max="7177" width="22.125" style="52" customWidth="1"/>
    <col min="7178" max="7178" width="9.75" style="52" customWidth="1"/>
    <col min="7179" max="7179" width="7.375" style="52" customWidth="1"/>
    <col min="7180" max="7180" width="9" style="52"/>
    <col min="7181" max="7181" width="9.25" style="52" customWidth="1"/>
    <col min="7182" max="7182" width="3.5" style="52" customWidth="1"/>
    <col min="7183" max="7184" width="12.625" style="52" customWidth="1"/>
    <col min="7185" max="7185" width="9" style="52"/>
    <col min="7186" max="7186" width="7.75" style="52" customWidth="1"/>
    <col min="7187" max="7187" width="13.125" style="52" customWidth="1"/>
    <col min="7188" max="7188" width="6.125" style="52" customWidth="1"/>
    <col min="7189" max="7189" width="9.75" style="52" customWidth="1"/>
    <col min="7190" max="7190" width="1.375" style="52" customWidth="1"/>
    <col min="7191" max="7430" width="9" style="52"/>
    <col min="7431" max="7431" width="1.375" style="52" customWidth="1"/>
    <col min="7432" max="7432" width="3.5" style="52" customWidth="1"/>
    <col min="7433" max="7433" width="22.125" style="52" customWidth="1"/>
    <col min="7434" max="7434" width="9.75" style="52" customWidth="1"/>
    <col min="7435" max="7435" width="7.375" style="52" customWidth="1"/>
    <col min="7436" max="7436" width="9" style="52"/>
    <col min="7437" max="7437" width="9.25" style="52" customWidth="1"/>
    <col min="7438" max="7438" width="3.5" style="52" customWidth="1"/>
    <col min="7439" max="7440" width="12.625" style="52" customWidth="1"/>
    <col min="7441" max="7441" width="9" style="52"/>
    <col min="7442" max="7442" width="7.75" style="52" customWidth="1"/>
    <col min="7443" max="7443" width="13.125" style="52" customWidth="1"/>
    <col min="7444" max="7444" width="6.125" style="52" customWidth="1"/>
    <col min="7445" max="7445" width="9.75" style="52" customWidth="1"/>
    <col min="7446" max="7446" width="1.375" style="52" customWidth="1"/>
    <col min="7447" max="7686" width="9" style="52"/>
    <col min="7687" max="7687" width="1.375" style="52" customWidth="1"/>
    <col min="7688" max="7688" width="3.5" style="52" customWidth="1"/>
    <col min="7689" max="7689" width="22.125" style="52" customWidth="1"/>
    <col min="7690" max="7690" width="9.75" style="52" customWidth="1"/>
    <col min="7691" max="7691" width="7.375" style="52" customWidth="1"/>
    <col min="7692" max="7692" width="9" style="52"/>
    <col min="7693" max="7693" width="9.25" style="52" customWidth="1"/>
    <col min="7694" max="7694" width="3.5" style="52" customWidth="1"/>
    <col min="7695" max="7696" width="12.625" style="52" customWidth="1"/>
    <col min="7697" max="7697" width="9" style="52"/>
    <col min="7698" max="7698" width="7.75" style="52" customWidth="1"/>
    <col min="7699" max="7699" width="13.125" style="52" customWidth="1"/>
    <col min="7700" max="7700" width="6.125" style="52" customWidth="1"/>
    <col min="7701" max="7701" width="9.75" style="52" customWidth="1"/>
    <col min="7702" max="7702" width="1.375" style="52" customWidth="1"/>
    <col min="7703" max="7942" width="9" style="52"/>
    <col min="7943" max="7943" width="1.375" style="52" customWidth="1"/>
    <col min="7944" max="7944" width="3.5" style="52" customWidth="1"/>
    <col min="7945" max="7945" width="22.125" style="52" customWidth="1"/>
    <col min="7946" max="7946" width="9.75" style="52" customWidth="1"/>
    <col min="7947" max="7947" width="7.375" style="52" customWidth="1"/>
    <col min="7948" max="7948" width="9" style="52"/>
    <col min="7949" max="7949" width="9.25" style="52" customWidth="1"/>
    <col min="7950" max="7950" width="3.5" style="52" customWidth="1"/>
    <col min="7951" max="7952" width="12.625" style="52" customWidth="1"/>
    <col min="7953" max="7953" width="9" style="52"/>
    <col min="7954" max="7954" width="7.75" style="52" customWidth="1"/>
    <col min="7955" max="7955" width="13.125" style="52" customWidth="1"/>
    <col min="7956" max="7956" width="6.125" style="52" customWidth="1"/>
    <col min="7957" max="7957" width="9.75" style="52" customWidth="1"/>
    <col min="7958" max="7958" width="1.375" style="52" customWidth="1"/>
    <col min="7959" max="8198" width="9" style="52"/>
    <col min="8199" max="8199" width="1.375" style="52" customWidth="1"/>
    <col min="8200" max="8200" width="3.5" style="52" customWidth="1"/>
    <col min="8201" max="8201" width="22.125" style="52" customWidth="1"/>
    <col min="8202" max="8202" width="9.75" style="52" customWidth="1"/>
    <col min="8203" max="8203" width="7.375" style="52" customWidth="1"/>
    <col min="8204" max="8204" width="9" style="52"/>
    <col min="8205" max="8205" width="9.25" style="52" customWidth="1"/>
    <col min="8206" max="8206" width="3.5" style="52" customWidth="1"/>
    <col min="8207" max="8208" width="12.625" style="52" customWidth="1"/>
    <col min="8209" max="8209" width="9" style="52"/>
    <col min="8210" max="8210" width="7.75" style="52" customWidth="1"/>
    <col min="8211" max="8211" width="13.125" style="52" customWidth="1"/>
    <col min="8212" max="8212" width="6.125" style="52" customWidth="1"/>
    <col min="8213" max="8213" width="9.75" style="52" customWidth="1"/>
    <col min="8214" max="8214" width="1.375" style="52" customWidth="1"/>
    <col min="8215" max="8454" width="9" style="52"/>
    <col min="8455" max="8455" width="1.375" style="52" customWidth="1"/>
    <col min="8456" max="8456" width="3.5" style="52" customWidth="1"/>
    <col min="8457" max="8457" width="22.125" style="52" customWidth="1"/>
    <col min="8458" max="8458" width="9.75" style="52" customWidth="1"/>
    <col min="8459" max="8459" width="7.375" style="52" customWidth="1"/>
    <col min="8460" max="8460" width="9" style="52"/>
    <col min="8461" max="8461" width="9.25" style="52" customWidth="1"/>
    <col min="8462" max="8462" width="3.5" style="52" customWidth="1"/>
    <col min="8463" max="8464" width="12.625" style="52" customWidth="1"/>
    <col min="8465" max="8465" width="9" style="52"/>
    <col min="8466" max="8466" width="7.75" style="52" customWidth="1"/>
    <col min="8467" max="8467" width="13.125" style="52" customWidth="1"/>
    <col min="8468" max="8468" width="6.125" style="52" customWidth="1"/>
    <col min="8469" max="8469" width="9.75" style="52" customWidth="1"/>
    <col min="8470" max="8470" width="1.375" style="52" customWidth="1"/>
    <col min="8471" max="8710" width="9" style="52"/>
    <col min="8711" max="8711" width="1.375" style="52" customWidth="1"/>
    <col min="8712" max="8712" width="3.5" style="52" customWidth="1"/>
    <col min="8713" max="8713" width="22.125" style="52" customWidth="1"/>
    <col min="8714" max="8714" width="9.75" style="52" customWidth="1"/>
    <col min="8715" max="8715" width="7.375" style="52" customWidth="1"/>
    <col min="8716" max="8716" width="9" style="52"/>
    <col min="8717" max="8717" width="9.25" style="52" customWidth="1"/>
    <col min="8718" max="8718" width="3.5" style="52" customWidth="1"/>
    <col min="8719" max="8720" width="12.625" style="52" customWidth="1"/>
    <col min="8721" max="8721" width="9" style="52"/>
    <col min="8722" max="8722" width="7.75" style="52" customWidth="1"/>
    <col min="8723" max="8723" width="13.125" style="52" customWidth="1"/>
    <col min="8724" max="8724" width="6.125" style="52" customWidth="1"/>
    <col min="8725" max="8725" width="9.75" style="52" customWidth="1"/>
    <col min="8726" max="8726" width="1.375" style="52" customWidth="1"/>
    <col min="8727" max="8966" width="9" style="52"/>
    <col min="8967" max="8967" width="1.375" style="52" customWidth="1"/>
    <col min="8968" max="8968" width="3.5" style="52" customWidth="1"/>
    <col min="8969" max="8969" width="22.125" style="52" customWidth="1"/>
    <col min="8970" max="8970" width="9.75" style="52" customWidth="1"/>
    <col min="8971" max="8971" width="7.375" style="52" customWidth="1"/>
    <col min="8972" max="8972" width="9" style="52"/>
    <col min="8973" max="8973" width="9.25" style="52" customWidth="1"/>
    <col min="8974" max="8974" width="3.5" style="52" customWidth="1"/>
    <col min="8975" max="8976" width="12.625" style="52" customWidth="1"/>
    <col min="8977" max="8977" width="9" style="52"/>
    <col min="8978" max="8978" width="7.75" style="52" customWidth="1"/>
    <col min="8979" max="8979" width="13.125" style="52" customWidth="1"/>
    <col min="8980" max="8980" width="6.125" style="52" customWidth="1"/>
    <col min="8981" max="8981" width="9.75" style="52" customWidth="1"/>
    <col min="8982" max="8982" width="1.375" style="52" customWidth="1"/>
    <col min="8983" max="9222" width="9" style="52"/>
    <col min="9223" max="9223" width="1.375" style="52" customWidth="1"/>
    <col min="9224" max="9224" width="3.5" style="52" customWidth="1"/>
    <col min="9225" max="9225" width="22.125" style="52" customWidth="1"/>
    <col min="9226" max="9226" width="9.75" style="52" customWidth="1"/>
    <col min="9227" max="9227" width="7.375" style="52" customWidth="1"/>
    <col min="9228" max="9228" width="9" style="52"/>
    <col min="9229" max="9229" width="9.25" style="52" customWidth="1"/>
    <col min="9230" max="9230" width="3.5" style="52" customWidth="1"/>
    <col min="9231" max="9232" width="12.625" style="52" customWidth="1"/>
    <col min="9233" max="9233" width="9" style="52"/>
    <col min="9234" max="9234" width="7.75" style="52" customWidth="1"/>
    <col min="9235" max="9235" width="13.125" style="52" customWidth="1"/>
    <col min="9236" max="9236" width="6.125" style="52" customWidth="1"/>
    <col min="9237" max="9237" width="9.75" style="52" customWidth="1"/>
    <col min="9238" max="9238" width="1.375" style="52" customWidth="1"/>
    <col min="9239" max="9478" width="9" style="52"/>
    <col min="9479" max="9479" width="1.375" style="52" customWidth="1"/>
    <col min="9480" max="9480" width="3.5" style="52" customWidth="1"/>
    <col min="9481" max="9481" width="22.125" style="52" customWidth="1"/>
    <col min="9482" max="9482" width="9.75" style="52" customWidth="1"/>
    <col min="9483" max="9483" width="7.375" style="52" customWidth="1"/>
    <col min="9484" max="9484" width="9" style="52"/>
    <col min="9485" max="9485" width="9.25" style="52" customWidth="1"/>
    <col min="9486" max="9486" width="3.5" style="52" customWidth="1"/>
    <col min="9487" max="9488" width="12.625" style="52" customWidth="1"/>
    <col min="9489" max="9489" width="9" style="52"/>
    <col min="9490" max="9490" width="7.75" style="52" customWidth="1"/>
    <col min="9491" max="9491" width="13.125" style="52" customWidth="1"/>
    <col min="9492" max="9492" width="6.125" style="52" customWidth="1"/>
    <col min="9493" max="9493" width="9.75" style="52" customWidth="1"/>
    <col min="9494" max="9494" width="1.375" style="52" customWidth="1"/>
    <col min="9495" max="9734" width="9" style="52"/>
    <col min="9735" max="9735" width="1.375" style="52" customWidth="1"/>
    <col min="9736" max="9736" width="3.5" style="52" customWidth="1"/>
    <col min="9737" max="9737" width="22.125" style="52" customWidth="1"/>
    <col min="9738" max="9738" width="9.75" style="52" customWidth="1"/>
    <col min="9739" max="9739" width="7.375" style="52" customWidth="1"/>
    <col min="9740" max="9740" width="9" style="52"/>
    <col min="9741" max="9741" width="9.25" style="52" customWidth="1"/>
    <col min="9742" max="9742" width="3.5" style="52" customWidth="1"/>
    <col min="9743" max="9744" width="12.625" style="52" customWidth="1"/>
    <col min="9745" max="9745" width="9" style="52"/>
    <col min="9746" max="9746" width="7.75" style="52" customWidth="1"/>
    <col min="9747" max="9747" width="13.125" style="52" customWidth="1"/>
    <col min="9748" max="9748" width="6.125" style="52" customWidth="1"/>
    <col min="9749" max="9749" width="9.75" style="52" customWidth="1"/>
    <col min="9750" max="9750" width="1.375" style="52" customWidth="1"/>
    <col min="9751" max="9990" width="9" style="52"/>
    <col min="9991" max="9991" width="1.375" style="52" customWidth="1"/>
    <col min="9992" max="9992" width="3.5" style="52" customWidth="1"/>
    <col min="9993" max="9993" width="22.125" style="52" customWidth="1"/>
    <col min="9994" max="9994" width="9.75" style="52" customWidth="1"/>
    <col min="9995" max="9995" width="7.375" style="52" customWidth="1"/>
    <col min="9996" max="9996" width="9" style="52"/>
    <col min="9997" max="9997" width="9.25" style="52" customWidth="1"/>
    <col min="9998" max="9998" width="3.5" style="52" customWidth="1"/>
    <col min="9999" max="10000" width="12.625" style="52" customWidth="1"/>
    <col min="10001" max="10001" width="9" style="52"/>
    <col min="10002" max="10002" width="7.75" style="52" customWidth="1"/>
    <col min="10003" max="10003" width="13.125" style="52" customWidth="1"/>
    <col min="10004" max="10004" width="6.125" style="52" customWidth="1"/>
    <col min="10005" max="10005" width="9.75" style="52" customWidth="1"/>
    <col min="10006" max="10006" width="1.375" style="52" customWidth="1"/>
    <col min="10007" max="10246" width="9" style="52"/>
    <col min="10247" max="10247" width="1.375" style="52" customWidth="1"/>
    <col min="10248" max="10248" width="3.5" style="52" customWidth="1"/>
    <col min="10249" max="10249" width="22.125" style="52" customWidth="1"/>
    <col min="10250" max="10250" width="9.75" style="52" customWidth="1"/>
    <col min="10251" max="10251" width="7.375" style="52" customWidth="1"/>
    <col min="10252" max="10252" width="9" style="52"/>
    <col min="10253" max="10253" width="9.25" style="52" customWidth="1"/>
    <col min="10254" max="10254" width="3.5" style="52" customWidth="1"/>
    <col min="10255" max="10256" width="12.625" style="52" customWidth="1"/>
    <col min="10257" max="10257" width="9" style="52"/>
    <col min="10258" max="10258" width="7.75" style="52" customWidth="1"/>
    <col min="10259" max="10259" width="13.125" style="52" customWidth="1"/>
    <col min="10260" max="10260" width="6.125" style="52" customWidth="1"/>
    <col min="10261" max="10261" width="9.75" style="52" customWidth="1"/>
    <col min="10262" max="10262" width="1.375" style="52" customWidth="1"/>
    <col min="10263" max="10502" width="9" style="52"/>
    <col min="10503" max="10503" width="1.375" style="52" customWidth="1"/>
    <col min="10504" max="10504" width="3.5" style="52" customWidth="1"/>
    <col min="10505" max="10505" width="22.125" style="52" customWidth="1"/>
    <col min="10506" max="10506" width="9.75" style="52" customWidth="1"/>
    <col min="10507" max="10507" width="7.375" style="52" customWidth="1"/>
    <col min="10508" max="10508" width="9" style="52"/>
    <col min="10509" max="10509" width="9.25" style="52" customWidth="1"/>
    <col min="10510" max="10510" width="3.5" style="52" customWidth="1"/>
    <col min="10511" max="10512" width="12.625" style="52" customWidth="1"/>
    <col min="10513" max="10513" width="9" style="52"/>
    <col min="10514" max="10514" width="7.75" style="52" customWidth="1"/>
    <col min="10515" max="10515" width="13.125" style="52" customWidth="1"/>
    <col min="10516" max="10516" width="6.125" style="52" customWidth="1"/>
    <col min="10517" max="10517" width="9.75" style="52" customWidth="1"/>
    <col min="10518" max="10518" width="1.375" style="52" customWidth="1"/>
    <col min="10519" max="10758" width="9" style="52"/>
    <col min="10759" max="10759" width="1.375" style="52" customWidth="1"/>
    <col min="10760" max="10760" width="3.5" style="52" customWidth="1"/>
    <col min="10761" max="10761" width="22.125" style="52" customWidth="1"/>
    <col min="10762" max="10762" width="9.75" style="52" customWidth="1"/>
    <col min="10763" max="10763" width="7.375" style="52" customWidth="1"/>
    <col min="10764" max="10764" width="9" style="52"/>
    <col min="10765" max="10765" width="9.25" style="52" customWidth="1"/>
    <col min="10766" max="10766" width="3.5" style="52" customWidth="1"/>
    <col min="10767" max="10768" width="12.625" style="52" customWidth="1"/>
    <col min="10769" max="10769" width="9" style="52"/>
    <col min="10770" max="10770" width="7.75" style="52" customWidth="1"/>
    <col min="10771" max="10771" width="13.125" style="52" customWidth="1"/>
    <col min="10772" max="10772" width="6.125" style="52" customWidth="1"/>
    <col min="10773" max="10773" width="9.75" style="52" customWidth="1"/>
    <col min="10774" max="10774" width="1.375" style="52" customWidth="1"/>
    <col min="10775" max="11014" width="9" style="52"/>
    <col min="11015" max="11015" width="1.375" style="52" customWidth="1"/>
    <col min="11016" max="11016" width="3.5" style="52" customWidth="1"/>
    <col min="11017" max="11017" width="22.125" style="52" customWidth="1"/>
    <col min="11018" max="11018" width="9.75" style="52" customWidth="1"/>
    <col min="11019" max="11019" width="7.375" style="52" customWidth="1"/>
    <col min="11020" max="11020" width="9" style="52"/>
    <col min="11021" max="11021" width="9.25" style="52" customWidth="1"/>
    <col min="11022" max="11022" width="3.5" style="52" customWidth="1"/>
    <col min="11023" max="11024" width="12.625" style="52" customWidth="1"/>
    <col min="11025" max="11025" width="9" style="52"/>
    <col min="11026" max="11026" width="7.75" style="52" customWidth="1"/>
    <col min="11027" max="11027" width="13.125" style="52" customWidth="1"/>
    <col min="11028" max="11028" width="6.125" style="52" customWidth="1"/>
    <col min="11029" max="11029" width="9.75" style="52" customWidth="1"/>
    <col min="11030" max="11030" width="1.375" style="52" customWidth="1"/>
    <col min="11031" max="11270" width="9" style="52"/>
    <col min="11271" max="11271" width="1.375" style="52" customWidth="1"/>
    <col min="11272" max="11272" width="3.5" style="52" customWidth="1"/>
    <col min="11273" max="11273" width="22.125" style="52" customWidth="1"/>
    <col min="11274" max="11274" width="9.75" style="52" customWidth="1"/>
    <col min="11275" max="11275" width="7.375" style="52" customWidth="1"/>
    <col min="11276" max="11276" width="9" style="52"/>
    <col min="11277" max="11277" width="9.25" style="52" customWidth="1"/>
    <col min="11278" max="11278" width="3.5" style="52" customWidth="1"/>
    <col min="11279" max="11280" width="12.625" style="52" customWidth="1"/>
    <col min="11281" max="11281" width="9" style="52"/>
    <col min="11282" max="11282" width="7.75" style="52" customWidth="1"/>
    <col min="11283" max="11283" width="13.125" style="52" customWidth="1"/>
    <col min="11284" max="11284" width="6.125" style="52" customWidth="1"/>
    <col min="11285" max="11285" width="9.75" style="52" customWidth="1"/>
    <col min="11286" max="11286" width="1.375" style="52" customWidth="1"/>
    <col min="11287" max="11526" width="9" style="52"/>
    <col min="11527" max="11527" width="1.375" style="52" customWidth="1"/>
    <col min="11528" max="11528" width="3.5" style="52" customWidth="1"/>
    <col min="11529" max="11529" width="22.125" style="52" customWidth="1"/>
    <col min="11530" max="11530" width="9.75" style="52" customWidth="1"/>
    <col min="11531" max="11531" width="7.375" style="52" customWidth="1"/>
    <col min="11532" max="11532" width="9" style="52"/>
    <col min="11533" max="11533" width="9.25" style="52" customWidth="1"/>
    <col min="11534" max="11534" width="3.5" style="52" customWidth="1"/>
    <col min="11535" max="11536" width="12.625" style="52" customWidth="1"/>
    <col min="11537" max="11537" width="9" style="52"/>
    <col min="11538" max="11538" width="7.75" style="52" customWidth="1"/>
    <col min="11539" max="11539" width="13.125" style="52" customWidth="1"/>
    <col min="11540" max="11540" width="6.125" style="52" customWidth="1"/>
    <col min="11541" max="11541" width="9.75" style="52" customWidth="1"/>
    <col min="11542" max="11542" width="1.375" style="52" customWidth="1"/>
    <col min="11543" max="11782" width="9" style="52"/>
    <col min="11783" max="11783" width="1.375" style="52" customWidth="1"/>
    <col min="11784" max="11784" width="3.5" style="52" customWidth="1"/>
    <col min="11785" max="11785" width="22.125" style="52" customWidth="1"/>
    <col min="11786" max="11786" width="9.75" style="52" customWidth="1"/>
    <col min="11787" max="11787" width="7.375" style="52" customWidth="1"/>
    <col min="11788" max="11788" width="9" style="52"/>
    <col min="11789" max="11789" width="9.25" style="52" customWidth="1"/>
    <col min="11790" max="11790" width="3.5" style="52" customWidth="1"/>
    <col min="11791" max="11792" width="12.625" style="52" customWidth="1"/>
    <col min="11793" max="11793" width="9" style="52"/>
    <col min="11794" max="11794" width="7.75" style="52" customWidth="1"/>
    <col min="11795" max="11795" width="13.125" style="52" customWidth="1"/>
    <col min="11796" max="11796" width="6.125" style="52" customWidth="1"/>
    <col min="11797" max="11797" width="9.75" style="52" customWidth="1"/>
    <col min="11798" max="11798" width="1.375" style="52" customWidth="1"/>
    <col min="11799" max="12038" width="9" style="52"/>
    <col min="12039" max="12039" width="1.375" style="52" customWidth="1"/>
    <col min="12040" max="12040" width="3.5" style="52" customWidth="1"/>
    <col min="12041" max="12041" width="22.125" style="52" customWidth="1"/>
    <col min="12042" max="12042" width="9.75" style="52" customWidth="1"/>
    <col min="12043" max="12043" width="7.375" style="52" customWidth="1"/>
    <col min="12044" max="12044" width="9" style="52"/>
    <col min="12045" max="12045" width="9.25" style="52" customWidth="1"/>
    <col min="12046" max="12046" width="3.5" style="52" customWidth="1"/>
    <col min="12047" max="12048" width="12.625" style="52" customWidth="1"/>
    <col min="12049" max="12049" width="9" style="52"/>
    <col min="12050" max="12050" width="7.75" style="52" customWidth="1"/>
    <col min="12051" max="12051" width="13.125" style="52" customWidth="1"/>
    <col min="12052" max="12052" width="6.125" style="52" customWidth="1"/>
    <col min="12053" max="12053" width="9.75" style="52" customWidth="1"/>
    <col min="12054" max="12054" width="1.375" style="52" customWidth="1"/>
    <col min="12055" max="12294" width="9" style="52"/>
    <col min="12295" max="12295" width="1.375" style="52" customWidth="1"/>
    <col min="12296" max="12296" width="3.5" style="52" customWidth="1"/>
    <col min="12297" max="12297" width="22.125" style="52" customWidth="1"/>
    <col min="12298" max="12298" width="9.75" style="52" customWidth="1"/>
    <col min="12299" max="12299" width="7.375" style="52" customWidth="1"/>
    <col min="12300" max="12300" width="9" style="52"/>
    <col min="12301" max="12301" width="9.25" style="52" customWidth="1"/>
    <col min="12302" max="12302" width="3.5" style="52" customWidth="1"/>
    <col min="12303" max="12304" width="12.625" style="52" customWidth="1"/>
    <col min="12305" max="12305" width="9" style="52"/>
    <col min="12306" max="12306" width="7.75" style="52" customWidth="1"/>
    <col min="12307" max="12307" width="13.125" style="52" customWidth="1"/>
    <col min="12308" max="12308" width="6.125" style="52" customWidth="1"/>
    <col min="12309" max="12309" width="9.75" style="52" customWidth="1"/>
    <col min="12310" max="12310" width="1.375" style="52" customWidth="1"/>
    <col min="12311" max="12550" width="9" style="52"/>
    <col min="12551" max="12551" width="1.375" style="52" customWidth="1"/>
    <col min="12552" max="12552" width="3.5" style="52" customWidth="1"/>
    <col min="12553" max="12553" width="22.125" style="52" customWidth="1"/>
    <col min="12554" max="12554" width="9.75" style="52" customWidth="1"/>
    <col min="12555" max="12555" width="7.375" style="52" customWidth="1"/>
    <col min="12556" max="12556" width="9" style="52"/>
    <col min="12557" max="12557" width="9.25" style="52" customWidth="1"/>
    <col min="12558" max="12558" width="3.5" style="52" customWidth="1"/>
    <col min="12559" max="12560" width="12.625" style="52" customWidth="1"/>
    <col min="12561" max="12561" width="9" style="52"/>
    <col min="12562" max="12562" width="7.75" style="52" customWidth="1"/>
    <col min="12563" max="12563" width="13.125" style="52" customWidth="1"/>
    <col min="12564" max="12564" width="6.125" style="52" customWidth="1"/>
    <col min="12565" max="12565" width="9.75" style="52" customWidth="1"/>
    <col min="12566" max="12566" width="1.375" style="52" customWidth="1"/>
    <col min="12567" max="12806" width="9" style="52"/>
    <col min="12807" max="12807" width="1.375" style="52" customWidth="1"/>
    <col min="12808" max="12808" width="3.5" style="52" customWidth="1"/>
    <col min="12809" max="12809" width="22.125" style="52" customWidth="1"/>
    <col min="12810" max="12810" width="9.75" style="52" customWidth="1"/>
    <col min="12811" max="12811" width="7.375" style="52" customWidth="1"/>
    <col min="12812" max="12812" width="9" style="52"/>
    <col min="12813" max="12813" width="9.25" style="52" customWidth="1"/>
    <col min="12814" max="12814" width="3.5" style="52" customWidth="1"/>
    <col min="12815" max="12816" width="12.625" style="52" customWidth="1"/>
    <col min="12817" max="12817" width="9" style="52"/>
    <col min="12818" max="12818" width="7.75" style="52" customWidth="1"/>
    <col min="12819" max="12819" width="13.125" style="52" customWidth="1"/>
    <col min="12820" max="12820" width="6.125" style="52" customWidth="1"/>
    <col min="12821" max="12821" width="9.75" style="52" customWidth="1"/>
    <col min="12822" max="12822" width="1.375" style="52" customWidth="1"/>
    <col min="12823" max="13062" width="9" style="52"/>
    <col min="13063" max="13063" width="1.375" style="52" customWidth="1"/>
    <col min="13064" max="13064" width="3.5" style="52" customWidth="1"/>
    <col min="13065" max="13065" width="22.125" style="52" customWidth="1"/>
    <col min="13066" max="13066" width="9.75" style="52" customWidth="1"/>
    <col min="13067" max="13067" width="7.375" style="52" customWidth="1"/>
    <col min="13068" max="13068" width="9" style="52"/>
    <col min="13069" max="13069" width="9.25" style="52" customWidth="1"/>
    <col min="13070" max="13070" width="3.5" style="52" customWidth="1"/>
    <col min="13071" max="13072" width="12.625" style="52" customWidth="1"/>
    <col min="13073" max="13073" width="9" style="52"/>
    <col min="13074" max="13074" width="7.75" style="52" customWidth="1"/>
    <col min="13075" max="13075" width="13.125" style="52" customWidth="1"/>
    <col min="13076" max="13076" width="6.125" style="52" customWidth="1"/>
    <col min="13077" max="13077" width="9.75" style="52" customWidth="1"/>
    <col min="13078" max="13078" width="1.375" style="52" customWidth="1"/>
    <col min="13079" max="13318" width="9" style="52"/>
    <col min="13319" max="13319" width="1.375" style="52" customWidth="1"/>
    <col min="13320" max="13320" width="3.5" style="52" customWidth="1"/>
    <col min="13321" max="13321" width="22.125" style="52" customWidth="1"/>
    <col min="13322" max="13322" width="9.75" style="52" customWidth="1"/>
    <col min="13323" max="13323" width="7.375" style="52" customWidth="1"/>
    <col min="13324" max="13324" width="9" style="52"/>
    <col min="13325" max="13325" width="9.25" style="52" customWidth="1"/>
    <col min="13326" max="13326" width="3.5" style="52" customWidth="1"/>
    <col min="13327" max="13328" width="12.625" style="52" customWidth="1"/>
    <col min="13329" max="13329" width="9" style="52"/>
    <col min="13330" max="13330" width="7.75" style="52" customWidth="1"/>
    <col min="13331" max="13331" width="13.125" style="52" customWidth="1"/>
    <col min="13332" max="13332" width="6.125" style="52" customWidth="1"/>
    <col min="13333" max="13333" width="9.75" style="52" customWidth="1"/>
    <col min="13334" max="13334" width="1.375" style="52" customWidth="1"/>
    <col min="13335" max="13574" width="9" style="52"/>
    <col min="13575" max="13575" width="1.375" style="52" customWidth="1"/>
    <col min="13576" max="13576" width="3.5" style="52" customWidth="1"/>
    <col min="13577" max="13577" width="22.125" style="52" customWidth="1"/>
    <col min="13578" max="13578" width="9.75" style="52" customWidth="1"/>
    <col min="13579" max="13579" width="7.375" style="52" customWidth="1"/>
    <col min="13580" max="13580" width="9" style="52"/>
    <col min="13581" max="13581" width="9.25" style="52" customWidth="1"/>
    <col min="13582" max="13582" width="3.5" style="52" customWidth="1"/>
    <col min="13583" max="13584" width="12.625" style="52" customWidth="1"/>
    <col min="13585" max="13585" width="9" style="52"/>
    <col min="13586" max="13586" width="7.75" style="52" customWidth="1"/>
    <col min="13587" max="13587" width="13.125" style="52" customWidth="1"/>
    <col min="13588" max="13588" width="6.125" style="52" customWidth="1"/>
    <col min="13589" max="13589" width="9.75" style="52" customWidth="1"/>
    <col min="13590" max="13590" width="1.375" style="52" customWidth="1"/>
    <col min="13591" max="13830" width="9" style="52"/>
    <col min="13831" max="13831" width="1.375" style="52" customWidth="1"/>
    <col min="13832" max="13832" width="3.5" style="52" customWidth="1"/>
    <col min="13833" max="13833" width="22.125" style="52" customWidth="1"/>
    <col min="13834" max="13834" width="9.75" style="52" customWidth="1"/>
    <col min="13835" max="13835" width="7.375" style="52" customWidth="1"/>
    <col min="13836" max="13836" width="9" style="52"/>
    <col min="13837" max="13837" width="9.25" style="52" customWidth="1"/>
    <col min="13838" max="13838" width="3.5" style="52" customWidth="1"/>
    <col min="13839" max="13840" width="12.625" style="52" customWidth="1"/>
    <col min="13841" max="13841" width="9" style="52"/>
    <col min="13842" max="13842" width="7.75" style="52" customWidth="1"/>
    <col min="13843" max="13843" width="13.125" style="52" customWidth="1"/>
    <col min="13844" max="13844" width="6.125" style="52" customWidth="1"/>
    <col min="13845" max="13845" width="9.75" style="52" customWidth="1"/>
    <col min="13846" max="13846" width="1.375" style="52" customWidth="1"/>
    <col min="13847" max="14086" width="9" style="52"/>
    <col min="14087" max="14087" width="1.375" style="52" customWidth="1"/>
    <col min="14088" max="14088" width="3.5" style="52" customWidth="1"/>
    <col min="14089" max="14089" width="22.125" style="52" customWidth="1"/>
    <col min="14090" max="14090" width="9.75" style="52" customWidth="1"/>
    <col min="14091" max="14091" width="7.375" style="52" customWidth="1"/>
    <col min="14092" max="14092" width="9" style="52"/>
    <col min="14093" max="14093" width="9.25" style="52" customWidth="1"/>
    <col min="14094" max="14094" width="3.5" style="52" customWidth="1"/>
    <col min="14095" max="14096" width="12.625" style="52" customWidth="1"/>
    <col min="14097" max="14097" width="9" style="52"/>
    <col min="14098" max="14098" width="7.75" style="52" customWidth="1"/>
    <col min="14099" max="14099" width="13.125" style="52" customWidth="1"/>
    <col min="14100" max="14100" width="6.125" style="52" customWidth="1"/>
    <col min="14101" max="14101" width="9.75" style="52" customWidth="1"/>
    <col min="14102" max="14102" width="1.375" style="52" customWidth="1"/>
    <col min="14103" max="14342" width="9" style="52"/>
    <col min="14343" max="14343" width="1.375" style="52" customWidth="1"/>
    <col min="14344" max="14344" width="3.5" style="52" customWidth="1"/>
    <col min="14345" max="14345" width="22.125" style="52" customWidth="1"/>
    <col min="14346" max="14346" width="9.75" style="52" customWidth="1"/>
    <col min="14347" max="14347" width="7.375" style="52" customWidth="1"/>
    <col min="14348" max="14348" width="9" style="52"/>
    <col min="14349" max="14349" width="9.25" style="52" customWidth="1"/>
    <col min="14350" max="14350" width="3.5" style="52" customWidth="1"/>
    <col min="14351" max="14352" width="12.625" style="52" customWidth="1"/>
    <col min="14353" max="14353" width="9" style="52"/>
    <col min="14354" max="14354" width="7.75" style="52" customWidth="1"/>
    <col min="14355" max="14355" width="13.125" style="52" customWidth="1"/>
    <col min="14356" max="14356" width="6.125" style="52" customWidth="1"/>
    <col min="14357" max="14357" width="9.75" style="52" customWidth="1"/>
    <col min="14358" max="14358" width="1.375" style="52" customWidth="1"/>
    <col min="14359" max="14598" width="9" style="52"/>
    <col min="14599" max="14599" width="1.375" style="52" customWidth="1"/>
    <col min="14600" max="14600" width="3.5" style="52" customWidth="1"/>
    <col min="14601" max="14601" width="22.125" style="52" customWidth="1"/>
    <col min="14602" max="14602" width="9.75" style="52" customWidth="1"/>
    <col min="14603" max="14603" width="7.375" style="52" customWidth="1"/>
    <col min="14604" max="14604" width="9" style="52"/>
    <col min="14605" max="14605" width="9.25" style="52" customWidth="1"/>
    <col min="14606" max="14606" width="3.5" style="52" customWidth="1"/>
    <col min="14607" max="14608" width="12.625" style="52" customWidth="1"/>
    <col min="14609" max="14609" width="9" style="52"/>
    <col min="14610" max="14610" width="7.75" style="52" customWidth="1"/>
    <col min="14611" max="14611" width="13.125" style="52" customWidth="1"/>
    <col min="14612" max="14612" width="6.125" style="52" customWidth="1"/>
    <col min="14613" max="14613" width="9.75" style="52" customWidth="1"/>
    <col min="14614" max="14614" width="1.375" style="52" customWidth="1"/>
    <col min="14615" max="14854" width="9" style="52"/>
    <col min="14855" max="14855" width="1.375" style="52" customWidth="1"/>
    <col min="14856" max="14856" width="3.5" style="52" customWidth="1"/>
    <col min="14857" max="14857" width="22.125" style="52" customWidth="1"/>
    <col min="14858" max="14858" width="9.75" style="52" customWidth="1"/>
    <col min="14859" max="14859" width="7.375" style="52" customWidth="1"/>
    <col min="14860" max="14860" width="9" style="52"/>
    <col min="14861" max="14861" width="9.25" style="52" customWidth="1"/>
    <col min="14862" max="14862" width="3.5" style="52" customWidth="1"/>
    <col min="14863" max="14864" width="12.625" style="52" customWidth="1"/>
    <col min="14865" max="14865" width="9" style="52"/>
    <col min="14866" max="14866" width="7.75" style="52" customWidth="1"/>
    <col min="14867" max="14867" width="13.125" style="52" customWidth="1"/>
    <col min="14868" max="14868" width="6.125" style="52" customWidth="1"/>
    <col min="14869" max="14869" width="9.75" style="52" customWidth="1"/>
    <col min="14870" max="14870" width="1.375" style="52" customWidth="1"/>
    <col min="14871" max="15110" width="9" style="52"/>
    <col min="15111" max="15111" width="1.375" style="52" customWidth="1"/>
    <col min="15112" max="15112" width="3.5" style="52" customWidth="1"/>
    <col min="15113" max="15113" width="22.125" style="52" customWidth="1"/>
    <col min="15114" max="15114" width="9.75" style="52" customWidth="1"/>
    <col min="15115" max="15115" width="7.375" style="52" customWidth="1"/>
    <col min="15116" max="15116" width="9" style="52"/>
    <col min="15117" max="15117" width="9.25" style="52" customWidth="1"/>
    <col min="15118" max="15118" width="3.5" style="52" customWidth="1"/>
    <col min="15119" max="15120" width="12.625" style="52" customWidth="1"/>
    <col min="15121" max="15121" width="9" style="52"/>
    <col min="15122" max="15122" width="7.75" style="52" customWidth="1"/>
    <col min="15123" max="15123" width="13.125" style="52" customWidth="1"/>
    <col min="15124" max="15124" width="6.125" style="52" customWidth="1"/>
    <col min="15125" max="15125" width="9.75" style="52" customWidth="1"/>
    <col min="15126" max="15126" width="1.375" style="52" customWidth="1"/>
    <col min="15127" max="15366" width="9" style="52"/>
    <col min="15367" max="15367" width="1.375" style="52" customWidth="1"/>
    <col min="15368" max="15368" width="3.5" style="52" customWidth="1"/>
    <col min="15369" max="15369" width="22.125" style="52" customWidth="1"/>
    <col min="15370" max="15370" width="9.75" style="52" customWidth="1"/>
    <col min="15371" max="15371" width="7.375" style="52" customWidth="1"/>
    <col min="15372" max="15372" width="9" style="52"/>
    <col min="15373" max="15373" width="9.25" style="52" customWidth="1"/>
    <col min="15374" max="15374" width="3.5" style="52" customWidth="1"/>
    <col min="15375" max="15376" width="12.625" style="52" customWidth="1"/>
    <col min="15377" max="15377" width="9" style="52"/>
    <col min="15378" max="15378" width="7.75" style="52" customWidth="1"/>
    <col min="15379" max="15379" width="13.125" style="52" customWidth="1"/>
    <col min="15380" max="15380" width="6.125" style="52" customWidth="1"/>
    <col min="15381" max="15381" width="9.75" style="52" customWidth="1"/>
    <col min="15382" max="15382" width="1.375" style="52" customWidth="1"/>
    <col min="15383" max="15622" width="9" style="52"/>
    <col min="15623" max="15623" width="1.375" style="52" customWidth="1"/>
    <col min="15624" max="15624" width="3.5" style="52" customWidth="1"/>
    <col min="15625" max="15625" width="22.125" style="52" customWidth="1"/>
    <col min="15626" max="15626" width="9.75" style="52" customWidth="1"/>
    <col min="15627" max="15627" width="7.375" style="52" customWidth="1"/>
    <col min="15628" max="15628" width="9" style="52"/>
    <col min="15629" max="15629" width="9.25" style="52" customWidth="1"/>
    <col min="15630" max="15630" width="3.5" style="52" customWidth="1"/>
    <col min="15631" max="15632" width="12.625" style="52" customWidth="1"/>
    <col min="15633" max="15633" width="9" style="52"/>
    <col min="15634" max="15634" width="7.75" style="52" customWidth="1"/>
    <col min="15635" max="15635" width="13.125" style="52" customWidth="1"/>
    <col min="15636" max="15636" width="6.125" style="52" customWidth="1"/>
    <col min="15637" max="15637" width="9.75" style="52" customWidth="1"/>
    <col min="15638" max="15638" width="1.375" style="52" customWidth="1"/>
    <col min="15639" max="15878" width="9" style="52"/>
    <col min="15879" max="15879" width="1.375" style="52" customWidth="1"/>
    <col min="15880" max="15880" width="3.5" style="52" customWidth="1"/>
    <col min="15881" max="15881" width="22.125" style="52" customWidth="1"/>
    <col min="15882" max="15882" width="9.75" style="52" customWidth="1"/>
    <col min="15883" max="15883" width="7.375" style="52" customWidth="1"/>
    <col min="15884" max="15884" width="9" style="52"/>
    <col min="15885" max="15885" width="9.25" style="52" customWidth="1"/>
    <col min="15886" max="15886" width="3.5" style="52" customWidth="1"/>
    <col min="15887" max="15888" width="12.625" style="52" customWidth="1"/>
    <col min="15889" max="15889" width="9" style="52"/>
    <col min="15890" max="15890" width="7.75" style="52" customWidth="1"/>
    <col min="15891" max="15891" width="13.125" style="52" customWidth="1"/>
    <col min="15892" max="15892" width="6.125" style="52" customWidth="1"/>
    <col min="15893" max="15893" width="9.75" style="52" customWidth="1"/>
    <col min="15894" max="15894" width="1.375" style="52" customWidth="1"/>
    <col min="15895" max="16134" width="9" style="52"/>
    <col min="16135" max="16135" width="1.375" style="52" customWidth="1"/>
    <col min="16136" max="16136" width="3.5" style="52" customWidth="1"/>
    <col min="16137" max="16137" width="22.125" style="52" customWidth="1"/>
    <col min="16138" max="16138" width="9.75" style="52" customWidth="1"/>
    <col min="16139" max="16139" width="7.375" style="52" customWidth="1"/>
    <col min="16140" max="16140" width="9" style="52"/>
    <col min="16141" max="16141" width="9.25" style="52" customWidth="1"/>
    <col min="16142" max="16142" width="3.5" style="52" customWidth="1"/>
    <col min="16143" max="16144" width="12.625" style="52" customWidth="1"/>
    <col min="16145" max="16145" width="9" style="52"/>
    <col min="16146" max="16146" width="7.75" style="52" customWidth="1"/>
    <col min="16147" max="16147" width="13.125" style="52" customWidth="1"/>
    <col min="16148" max="16148" width="6.125" style="52" customWidth="1"/>
    <col min="16149" max="16149" width="9.75" style="52" customWidth="1"/>
    <col min="16150" max="16150" width="1.375" style="52" customWidth="1"/>
    <col min="16151" max="16384" width="9" style="52"/>
  </cols>
  <sheetData>
    <row r="1" spans="2:22" ht="9.9499999999999993" customHeight="1" x14ac:dyDescent="0.15"/>
    <row r="2" spans="2:22" ht="24.95" customHeight="1" x14ac:dyDescent="0.15">
      <c r="B2" s="1" t="s">
        <v>241</v>
      </c>
      <c r="C2" s="54"/>
      <c r="D2" s="5"/>
      <c r="E2" s="5"/>
      <c r="F2" s="54"/>
      <c r="G2" s="127"/>
      <c r="H2" s="137"/>
      <c r="I2" s="127"/>
      <c r="J2" s="127"/>
      <c r="K2" s="127"/>
      <c r="L2" s="127"/>
      <c r="M2" s="127"/>
      <c r="N2" s="127"/>
      <c r="O2" s="5"/>
    </row>
    <row r="3" spans="2:22" ht="15" customHeight="1" thickBot="1" x14ac:dyDescent="0.2">
      <c r="B3" s="52" t="s">
        <v>205</v>
      </c>
      <c r="I3" s="5" t="s">
        <v>206</v>
      </c>
      <c r="P3" s="52" t="s">
        <v>225</v>
      </c>
    </row>
    <row r="4" spans="2:22" ht="15" customHeight="1" x14ac:dyDescent="0.15">
      <c r="B4" s="285" t="s">
        <v>82</v>
      </c>
      <c r="C4" s="172" t="s">
        <v>165</v>
      </c>
      <c r="D4" s="172" t="s">
        <v>135</v>
      </c>
      <c r="E4" s="172" t="s">
        <v>136</v>
      </c>
      <c r="F4" s="172" t="s">
        <v>23</v>
      </c>
      <c r="G4" s="164" t="s">
        <v>137</v>
      </c>
      <c r="H4" s="173"/>
      <c r="I4" s="872" t="s">
        <v>82</v>
      </c>
      <c r="J4" s="865" t="s">
        <v>169</v>
      </c>
      <c r="K4" s="178" t="s">
        <v>166</v>
      </c>
      <c r="L4" s="178" t="s">
        <v>138</v>
      </c>
      <c r="M4" s="865" t="s">
        <v>23</v>
      </c>
      <c r="N4" s="867" t="s">
        <v>137</v>
      </c>
      <c r="O4" s="200"/>
      <c r="P4" s="286" t="s">
        <v>172</v>
      </c>
      <c r="Q4" s="287" t="s">
        <v>173</v>
      </c>
      <c r="R4" s="287" t="s">
        <v>174</v>
      </c>
      <c r="S4" s="287" t="s">
        <v>175</v>
      </c>
      <c r="T4" s="874" t="s">
        <v>176</v>
      </c>
      <c r="U4" s="811"/>
      <c r="V4" s="288" t="s">
        <v>177</v>
      </c>
    </row>
    <row r="5" spans="2:22" ht="15" customHeight="1" x14ac:dyDescent="0.15">
      <c r="B5" s="745" t="s">
        <v>160</v>
      </c>
      <c r="C5" s="447" t="s">
        <v>533</v>
      </c>
      <c r="D5" s="447">
        <v>30</v>
      </c>
      <c r="E5" s="448" t="s">
        <v>417</v>
      </c>
      <c r="F5" s="447">
        <v>5000</v>
      </c>
      <c r="G5" s="165">
        <f t="shared" ref="G5:G9" si="0">D5*F5</f>
        <v>150000</v>
      </c>
      <c r="H5" s="174"/>
      <c r="I5" s="873"/>
      <c r="J5" s="866"/>
      <c r="K5" s="180" t="s">
        <v>139</v>
      </c>
      <c r="L5" s="567" t="s">
        <v>260</v>
      </c>
      <c r="M5" s="866"/>
      <c r="N5" s="868"/>
      <c r="O5" s="200"/>
      <c r="P5" s="466" t="s">
        <v>427</v>
      </c>
      <c r="Q5" s="463">
        <v>420</v>
      </c>
      <c r="R5" s="465" t="s">
        <v>178</v>
      </c>
      <c r="S5" s="463">
        <v>100</v>
      </c>
      <c r="T5" s="871">
        <v>5</v>
      </c>
      <c r="U5" s="854"/>
      <c r="V5" s="464">
        <f t="shared" ref="V5:V8" si="1">Q5*S5/T5</f>
        <v>8400</v>
      </c>
    </row>
    <row r="6" spans="2:22" ht="15" customHeight="1" x14ac:dyDescent="0.15">
      <c r="B6" s="746"/>
      <c r="C6" s="447"/>
      <c r="D6" s="447"/>
      <c r="E6" s="448"/>
      <c r="F6" s="447"/>
      <c r="G6" s="166">
        <f t="shared" si="0"/>
        <v>0</v>
      </c>
      <c r="H6" s="174"/>
      <c r="I6" s="875" t="s">
        <v>168</v>
      </c>
      <c r="J6" s="461" t="s">
        <v>420</v>
      </c>
      <c r="K6" s="462">
        <v>2.2999999999999998</v>
      </c>
      <c r="L6" s="462">
        <v>2.5</v>
      </c>
      <c r="M6" s="462">
        <v>84.7</v>
      </c>
      <c r="N6" s="166">
        <f>K6*L6*M6</f>
        <v>487.02500000000003</v>
      </c>
      <c r="O6" s="200"/>
      <c r="P6" s="466" t="s">
        <v>428</v>
      </c>
      <c r="Q6" s="463">
        <v>6.8</v>
      </c>
      <c r="R6" s="465" t="s">
        <v>419</v>
      </c>
      <c r="S6" s="463">
        <v>2300</v>
      </c>
      <c r="T6" s="871">
        <v>1</v>
      </c>
      <c r="U6" s="854"/>
      <c r="V6" s="464">
        <f t="shared" si="1"/>
        <v>15640</v>
      </c>
    </row>
    <row r="7" spans="2:22" ht="15" customHeight="1" x14ac:dyDescent="0.15">
      <c r="B7" s="746"/>
      <c r="C7" s="452"/>
      <c r="D7" s="452"/>
      <c r="E7" s="453"/>
      <c r="F7" s="452"/>
      <c r="G7" s="166">
        <f t="shared" si="0"/>
        <v>0</v>
      </c>
      <c r="H7" s="174"/>
      <c r="I7" s="746"/>
      <c r="J7" s="461" t="s">
        <v>421</v>
      </c>
      <c r="K7" s="462">
        <v>0.56999999999999995</v>
      </c>
      <c r="L7" s="462">
        <v>2</v>
      </c>
      <c r="M7" s="462">
        <v>84.7</v>
      </c>
      <c r="N7" s="166">
        <f t="shared" ref="N7:N9" si="2">K7*L7*M7</f>
        <v>96.557999999999993</v>
      </c>
      <c r="O7" s="200"/>
      <c r="P7" s="466" t="s">
        <v>429</v>
      </c>
      <c r="Q7" s="463">
        <v>30</v>
      </c>
      <c r="R7" s="465" t="s">
        <v>142</v>
      </c>
      <c r="S7" s="463">
        <v>3500</v>
      </c>
      <c r="T7" s="871">
        <v>1</v>
      </c>
      <c r="U7" s="854"/>
      <c r="V7" s="464">
        <f t="shared" si="1"/>
        <v>105000</v>
      </c>
    </row>
    <row r="8" spans="2:22" ht="15" customHeight="1" x14ac:dyDescent="0.15">
      <c r="B8" s="746"/>
      <c r="C8" s="454"/>
      <c r="D8" s="454"/>
      <c r="E8" s="455"/>
      <c r="F8" s="454"/>
      <c r="G8" s="166">
        <f t="shared" si="0"/>
        <v>0</v>
      </c>
      <c r="H8" s="174"/>
      <c r="I8" s="746"/>
      <c r="J8" s="461" t="s">
        <v>422</v>
      </c>
      <c r="K8" s="462">
        <v>2</v>
      </c>
      <c r="L8" s="462">
        <v>7</v>
      </c>
      <c r="M8" s="462">
        <v>84.7</v>
      </c>
      <c r="N8" s="166">
        <f t="shared" si="2"/>
        <v>1185.8</v>
      </c>
      <c r="O8" s="200"/>
      <c r="P8" s="466" t="s">
        <v>430</v>
      </c>
      <c r="Q8" s="463">
        <v>150</v>
      </c>
      <c r="R8" s="465" t="s">
        <v>431</v>
      </c>
      <c r="S8" s="463">
        <v>800</v>
      </c>
      <c r="T8" s="871">
        <v>5</v>
      </c>
      <c r="U8" s="854"/>
      <c r="V8" s="464">
        <f t="shared" si="1"/>
        <v>24000</v>
      </c>
    </row>
    <row r="9" spans="2:22" ht="15" customHeight="1" x14ac:dyDescent="0.15">
      <c r="B9" s="746"/>
      <c r="C9" s="452"/>
      <c r="D9" s="452"/>
      <c r="E9" s="453"/>
      <c r="F9" s="452"/>
      <c r="G9" s="166">
        <f t="shared" si="0"/>
        <v>0</v>
      </c>
      <c r="H9" s="174"/>
      <c r="I9" s="746"/>
      <c r="J9" s="461" t="s">
        <v>423</v>
      </c>
      <c r="K9" s="462">
        <v>3.3</v>
      </c>
      <c r="L9" s="462">
        <v>5</v>
      </c>
      <c r="M9" s="462">
        <v>84.7</v>
      </c>
      <c r="N9" s="166">
        <f t="shared" si="2"/>
        <v>1397.55</v>
      </c>
      <c r="O9" s="200"/>
      <c r="P9" s="446"/>
      <c r="Q9" s="444"/>
      <c r="R9" s="445"/>
      <c r="S9" s="444"/>
      <c r="T9" s="853"/>
      <c r="U9" s="854"/>
      <c r="V9" s="464"/>
    </row>
    <row r="10" spans="2:22" ht="15" customHeight="1" thickBot="1" x14ac:dyDescent="0.2">
      <c r="B10" s="852"/>
      <c r="C10" s="449" t="s">
        <v>140</v>
      </c>
      <c r="D10" s="449"/>
      <c r="E10" s="449"/>
      <c r="F10" s="449"/>
      <c r="G10" s="167">
        <f>SUM(G5:G6)</f>
        <v>150000</v>
      </c>
      <c r="H10" s="174"/>
      <c r="I10" s="746"/>
      <c r="J10" s="461" t="s">
        <v>424</v>
      </c>
      <c r="K10" s="462">
        <v>8</v>
      </c>
      <c r="L10" s="462">
        <v>3</v>
      </c>
      <c r="M10" s="462">
        <v>84.7</v>
      </c>
      <c r="N10" s="166">
        <f t="shared" ref="N10:N12" si="3">K10*L10*M10</f>
        <v>2032.8000000000002</v>
      </c>
      <c r="O10" s="200"/>
      <c r="P10" s="289"/>
      <c r="Q10" s="162"/>
      <c r="R10" s="194"/>
      <c r="S10" s="162"/>
      <c r="T10" s="853"/>
      <c r="U10" s="854"/>
      <c r="V10" s="189"/>
    </row>
    <row r="11" spans="2:22" ht="15" customHeight="1" thickTop="1" x14ac:dyDescent="0.15">
      <c r="B11" s="850" t="s">
        <v>158</v>
      </c>
      <c r="C11" s="447" t="s">
        <v>534</v>
      </c>
      <c r="D11" s="447">
        <v>40</v>
      </c>
      <c r="E11" s="448" t="s">
        <v>418</v>
      </c>
      <c r="F11" s="447">
        <v>460</v>
      </c>
      <c r="G11" s="166">
        <f>D11*F11</f>
        <v>18400</v>
      </c>
      <c r="H11" s="174"/>
      <c r="I11" s="746"/>
      <c r="J11" s="461" t="s">
        <v>425</v>
      </c>
      <c r="K11" s="462">
        <v>1.37</v>
      </c>
      <c r="L11" s="462">
        <v>2</v>
      </c>
      <c r="M11" s="462">
        <v>84.7</v>
      </c>
      <c r="N11" s="166">
        <f t="shared" si="3"/>
        <v>232.07800000000003</v>
      </c>
      <c r="O11" s="200"/>
      <c r="P11" s="289"/>
      <c r="Q11" s="162"/>
      <c r="R11" s="194"/>
      <c r="S11" s="162"/>
      <c r="T11" s="853"/>
      <c r="U11" s="854"/>
      <c r="V11" s="189"/>
    </row>
    <row r="12" spans="2:22" ht="15" customHeight="1" x14ac:dyDescent="0.15">
      <c r="B12" s="746"/>
      <c r="C12" s="447"/>
      <c r="D12" s="447"/>
      <c r="E12" s="448"/>
      <c r="F12" s="447"/>
      <c r="G12" s="166">
        <f>D12*F12</f>
        <v>0</v>
      </c>
      <c r="H12" s="174"/>
      <c r="I12" s="746"/>
      <c r="J12" s="461" t="s">
        <v>426</v>
      </c>
      <c r="K12" s="462">
        <v>29.41</v>
      </c>
      <c r="L12" s="462">
        <v>4</v>
      </c>
      <c r="M12" s="462">
        <v>84.7</v>
      </c>
      <c r="N12" s="166">
        <f t="shared" si="3"/>
        <v>9964.1080000000002</v>
      </c>
      <c r="O12" s="200"/>
      <c r="P12" s="289"/>
      <c r="Q12" s="162"/>
      <c r="R12" s="194"/>
      <c r="S12" s="162"/>
      <c r="T12" s="853"/>
      <c r="U12" s="854"/>
      <c r="V12" s="189"/>
    </row>
    <row r="13" spans="2:22" ht="15" customHeight="1" thickBot="1" x14ac:dyDescent="0.2">
      <c r="B13" s="746"/>
      <c r="C13" s="447"/>
      <c r="D13" s="447"/>
      <c r="E13" s="448"/>
      <c r="F13" s="447"/>
      <c r="G13" s="166">
        <f>D13*F13</f>
        <v>0</v>
      </c>
      <c r="H13" s="174"/>
      <c r="I13" s="852"/>
      <c r="J13" s="290" t="s">
        <v>229</v>
      </c>
      <c r="K13" s="182">
        <f t="shared" ref="K13:L13" si="4">SUM(K6:K12)</f>
        <v>46.95</v>
      </c>
      <c r="L13" s="182">
        <f t="shared" si="4"/>
        <v>25.5</v>
      </c>
      <c r="M13" s="182"/>
      <c r="N13" s="177">
        <f>SUM(N6:N12)</f>
        <v>15395.919000000002</v>
      </c>
      <c r="O13" s="200"/>
      <c r="P13" s="289"/>
      <c r="Q13" s="162"/>
      <c r="R13" s="194"/>
      <c r="S13" s="162"/>
      <c r="T13" s="853"/>
      <c r="U13" s="854"/>
      <c r="V13" s="189"/>
    </row>
    <row r="14" spans="2:22" ht="15" customHeight="1" thickTop="1" thickBot="1" x14ac:dyDescent="0.2">
      <c r="B14" s="852"/>
      <c r="C14" s="450" t="s">
        <v>141</v>
      </c>
      <c r="D14" s="451"/>
      <c r="E14" s="451"/>
      <c r="F14" s="451"/>
      <c r="G14" s="168">
        <f>SUM(G11:G13)</f>
        <v>18400</v>
      </c>
      <c r="H14" s="174"/>
      <c r="I14" s="850" t="s">
        <v>230</v>
      </c>
      <c r="J14" s="51"/>
      <c r="K14" s="181"/>
      <c r="L14" s="181"/>
      <c r="M14" s="181"/>
      <c r="N14" s="166">
        <f>K14*L14*M14</f>
        <v>0</v>
      </c>
      <c r="O14" s="200"/>
      <c r="P14" s="289"/>
      <c r="Q14" s="162"/>
      <c r="R14" s="194"/>
      <c r="S14" s="162"/>
      <c r="T14" s="853"/>
      <c r="U14" s="854"/>
      <c r="V14" s="189"/>
    </row>
    <row r="15" spans="2:22" ht="15" customHeight="1" thickTop="1" x14ac:dyDescent="0.15">
      <c r="B15" s="850" t="s">
        <v>159</v>
      </c>
      <c r="C15" s="447" t="s">
        <v>520</v>
      </c>
      <c r="D15" s="447">
        <v>60</v>
      </c>
      <c r="E15" s="448" t="s">
        <v>419</v>
      </c>
      <c r="F15" s="447">
        <v>3100</v>
      </c>
      <c r="G15" s="166">
        <f>D15*F15</f>
        <v>186000</v>
      </c>
      <c r="H15" s="174"/>
      <c r="I15" s="746"/>
      <c r="J15" s="51"/>
      <c r="K15" s="181"/>
      <c r="L15" s="181"/>
      <c r="M15" s="181"/>
      <c r="N15" s="166">
        <f t="shared" ref="N15:N17" si="5">K15*L15*M15</f>
        <v>0</v>
      </c>
      <c r="O15" s="200"/>
      <c r="P15" s="289"/>
      <c r="Q15" s="162"/>
      <c r="R15" s="194"/>
      <c r="S15" s="162"/>
      <c r="T15" s="853"/>
      <c r="U15" s="854"/>
      <c r="V15" s="189"/>
    </row>
    <row r="16" spans="2:22" ht="15" customHeight="1" x14ac:dyDescent="0.15">
      <c r="B16" s="746"/>
      <c r="C16" s="447" t="s">
        <v>521</v>
      </c>
      <c r="D16" s="447">
        <v>25</v>
      </c>
      <c r="E16" s="448" t="s">
        <v>419</v>
      </c>
      <c r="F16" s="447">
        <v>2430</v>
      </c>
      <c r="G16" s="166">
        <f>D16*F16</f>
        <v>60750</v>
      </c>
      <c r="H16" s="174"/>
      <c r="I16" s="746"/>
      <c r="J16" s="51"/>
      <c r="K16" s="181"/>
      <c r="L16" s="181"/>
      <c r="M16" s="181"/>
      <c r="N16" s="166">
        <f t="shared" si="5"/>
        <v>0</v>
      </c>
      <c r="O16" s="200"/>
      <c r="P16" s="289"/>
      <c r="Q16" s="162"/>
      <c r="R16" s="194"/>
      <c r="S16" s="162"/>
      <c r="T16" s="853"/>
      <c r="U16" s="854"/>
      <c r="V16" s="189"/>
    </row>
    <row r="17" spans="2:22" ht="15" customHeight="1" x14ac:dyDescent="0.15">
      <c r="B17" s="746"/>
      <c r="C17" s="447"/>
      <c r="D17" s="447"/>
      <c r="E17" s="448"/>
      <c r="F17" s="447"/>
      <c r="G17" s="166">
        <f>D17*F17</f>
        <v>0</v>
      </c>
      <c r="H17" s="174"/>
      <c r="I17" s="746"/>
      <c r="J17" s="51"/>
      <c r="K17" s="181"/>
      <c r="L17" s="181"/>
      <c r="M17" s="181"/>
      <c r="N17" s="166">
        <f t="shared" si="5"/>
        <v>0</v>
      </c>
      <c r="O17" s="200"/>
      <c r="P17" s="289"/>
      <c r="Q17" s="162"/>
      <c r="R17" s="194"/>
      <c r="S17" s="162"/>
      <c r="T17" s="853"/>
      <c r="U17" s="854"/>
      <c r="V17" s="189"/>
    </row>
    <row r="18" spans="2:22" ht="15" customHeight="1" thickBot="1" x14ac:dyDescent="0.2">
      <c r="B18" s="746"/>
      <c r="C18" s="447"/>
      <c r="D18" s="447"/>
      <c r="E18" s="447"/>
      <c r="F18" s="447"/>
      <c r="G18" s="166">
        <f t="shared" ref="G18" si="6">D18*F18</f>
        <v>0</v>
      </c>
      <c r="H18" s="174"/>
      <c r="I18" s="852"/>
      <c r="J18" s="290" t="s">
        <v>229</v>
      </c>
      <c r="K18" s="182">
        <f t="shared" ref="K18" si="7">SUM(K14:K17)</f>
        <v>0</v>
      </c>
      <c r="L18" s="182">
        <f t="shared" ref="L18" si="8">SUM(L14:L17)</f>
        <v>0</v>
      </c>
      <c r="M18" s="182"/>
      <c r="N18" s="177">
        <f>SUM(N14:N17)</f>
        <v>0</v>
      </c>
      <c r="O18" s="200"/>
      <c r="P18" s="289"/>
      <c r="Q18" s="162"/>
      <c r="R18" s="194"/>
      <c r="S18" s="162"/>
      <c r="T18" s="853"/>
      <c r="U18" s="854"/>
      <c r="V18" s="189"/>
    </row>
    <row r="19" spans="2:22" ht="15" customHeight="1" thickTop="1" thickBot="1" x14ac:dyDescent="0.2">
      <c r="B19" s="852"/>
      <c r="C19" s="450" t="s">
        <v>141</v>
      </c>
      <c r="D19" s="451"/>
      <c r="E19" s="451"/>
      <c r="F19" s="451"/>
      <c r="G19" s="168">
        <f>SUM(G15:G18)</f>
        <v>246750</v>
      </c>
      <c r="H19" s="174"/>
      <c r="I19" s="850" t="s">
        <v>170</v>
      </c>
      <c r="J19" s="51"/>
      <c r="K19" s="181"/>
      <c r="L19" s="181"/>
      <c r="M19" s="181"/>
      <c r="N19" s="166">
        <f>K19*L19*M19</f>
        <v>0</v>
      </c>
      <c r="O19" s="200"/>
      <c r="P19" s="289"/>
      <c r="Q19" s="162"/>
      <c r="R19" s="317"/>
      <c r="S19" s="162"/>
      <c r="T19" s="853"/>
      <c r="U19" s="854"/>
      <c r="V19" s="189"/>
    </row>
    <row r="20" spans="2:22" ht="15" customHeight="1" thickTop="1" x14ac:dyDescent="0.15">
      <c r="B20" s="850" t="s">
        <v>161</v>
      </c>
      <c r="C20" s="447"/>
      <c r="D20" s="447"/>
      <c r="E20" s="448"/>
      <c r="F20" s="447"/>
      <c r="G20" s="166">
        <f t="shared" ref="G20" si="9">D20*F20</f>
        <v>0</v>
      </c>
      <c r="H20" s="174"/>
      <c r="I20" s="746"/>
      <c r="J20" s="51"/>
      <c r="K20" s="181"/>
      <c r="L20" s="181"/>
      <c r="M20" s="181"/>
      <c r="N20" s="166">
        <f t="shared" ref="N20:N21" si="10">K20*L20*M20</f>
        <v>0</v>
      </c>
      <c r="O20" s="200"/>
      <c r="P20" s="289"/>
      <c r="Q20" s="162"/>
      <c r="R20" s="317"/>
      <c r="S20" s="162"/>
      <c r="T20" s="853"/>
      <c r="U20" s="854"/>
      <c r="V20" s="189"/>
    </row>
    <row r="21" spans="2:22" ht="15" customHeight="1" x14ac:dyDescent="0.15">
      <c r="B21" s="746"/>
      <c r="C21" s="447"/>
      <c r="D21" s="447"/>
      <c r="E21" s="448"/>
      <c r="F21" s="447"/>
      <c r="G21" s="166">
        <f>D21*F21</f>
        <v>0</v>
      </c>
      <c r="H21" s="174"/>
      <c r="I21" s="746"/>
      <c r="J21" s="51"/>
      <c r="K21" s="181"/>
      <c r="L21" s="181"/>
      <c r="M21" s="181"/>
      <c r="N21" s="166">
        <f t="shared" si="10"/>
        <v>0</v>
      </c>
      <c r="O21" s="200"/>
      <c r="P21" s="289"/>
      <c r="Q21" s="162"/>
      <c r="R21" s="194"/>
      <c r="S21" s="162"/>
      <c r="T21" s="853"/>
      <c r="U21" s="854"/>
      <c r="V21" s="189"/>
    </row>
    <row r="22" spans="2:22" ht="15" customHeight="1" thickBot="1" x14ac:dyDescent="0.2">
      <c r="B22" s="746"/>
      <c r="C22" s="447"/>
      <c r="D22" s="447"/>
      <c r="E22" s="447"/>
      <c r="F22" s="447"/>
      <c r="G22" s="166">
        <f t="shared" ref="G22" si="11">D22*F22</f>
        <v>0</v>
      </c>
      <c r="H22" s="174"/>
      <c r="I22" s="852"/>
      <c r="J22" s="290" t="s">
        <v>231</v>
      </c>
      <c r="K22" s="182">
        <f>SUM(K19:K21)</f>
        <v>0</v>
      </c>
      <c r="L22" s="183">
        <f>SUM(L19:L21)</f>
        <v>0</v>
      </c>
      <c r="M22" s="184"/>
      <c r="N22" s="177">
        <f>SUM(N19:N21)</f>
        <v>0</v>
      </c>
      <c r="O22" s="200"/>
      <c r="P22" s="289"/>
      <c r="Q22" s="162"/>
      <c r="R22" s="194"/>
      <c r="S22" s="162"/>
      <c r="T22" s="853"/>
      <c r="U22" s="854"/>
      <c r="V22" s="189"/>
    </row>
    <row r="23" spans="2:22" ht="15" customHeight="1" thickTop="1" thickBot="1" x14ac:dyDescent="0.2">
      <c r="B23" s="852"/>
      <c r="C23" s="450" t="s">
        <v>141</v>
      </c>
      <c r="D23" s="451"/>
      <c r="E23" s="451"/>
      <c r="F23" s="451"/>
      <c r="G23" s="168">
        <f>SUM(G20:G22)</f>
        <v>0</v>
      </c>
      <c r="H23" s="174"/>
      <c r="I23" s="850" t="s">
        <v>171</v>
      </c>
      <c r="J23" s="51"/>
      <c r="K23" s="181"/>
      <c r="L23" s="181"/>
      <c r="M23" s="181"/>
      <c r="N23" s="166">
        <f>K23*L23*M23</f>
        <v>0</v>
      </c>
      <c r="O23" s="200"/>
      <c r="P23" s="190" t="s">
        <v>28</v>
      </c>
      <c r="Q23" s="191"/>
      <c r="R23" s="191"/>
      <c r="S23" s="191"/>
      <c r="T23" s="869"/>
      <c r="U23" s="870"/>
      <c r="V23" s="192">
        <f>SUM(V5:V22)</f>
        <v>153040</v>
      </c>
    </row>
    <row r="24" spans="2:22" ht="15" customHeight="1" thickTop="1" x14ac:dyDescent="0.15">
      <c r="B24" s="850" t="s">
        <v>162</v>
      </c>
      <c r="C24" s="447"/>
      <c r="D24" s="447"/>
      <c r="E24" s="448"/>
      <c r="F24" s="447"/>
      <c r="G24" s="166">
        <f>D24*F24</f>
        <v>0</v>
      </c>
      <c r="H24" s="174"/>
      <c r="I24" s="746"/>
      <c r="J24" s="51"/>
      <c r="K24" s="181"/>
      <c r="L24" s="181"/>
      <c r="M24" s="181"/>
      <c r="N24" s="166">
        <f t="shared" ref="N24:N25" si="12">K24*L24*M24</f>
        <v>0</v>
      </c>
      <c r="O24" s="200"/>
    </row>
    <row r="25" spans="2:22" ht="15" customHeight="1" thickBot="1" x14ac:dyDescent="0.2">
      <c r="B25" s="746"/>
      <c r="C25" s="447"/>
      <c r="D25" s="447"/>
      <c r="E25" s="448"/>
      <c r="F25" s="447"/>
      <c r="G25" s="166">
        <f>D25*F25</f>
        <v>0</v>
      </c>
      <c r="H25" s="174"/>
      <c r="I25" s="746"/>
      <c r="J25" s="51"/>
      <c r="K25" s="181"/>
      <c r="L25" s="181"/>
      <c r="M25" s="181"/>
      <c r="N25" s="166">
        <f t="shared" si="12"/>
        <v>0</v>
      </c>
      <c r="O25" s="200"/>
      <c r="P25" s="52" t="s">
        <v>226</v>
      </c>
    </row>
    <row r="26" spans="2:22" ht="15" customHeight="1" thickBot="1" x14ac:dyDescent="0.2">
      <c r="B26" s="746"/>
      <c r="C26" s="447"/>
      <c r="D26" s="447"/>
      <c r="E26" s="448"/>
      <c r="F26" s="447"/>
      <c r="G26" s="166">
        <f>D26*F26</f>
        <v>0</v>
      </c>
      <c r="H26" s="174"/>
      <c r="I26" s="852"/>
      <c r="J26" s="290" t="s">
        <v>231</v>
      </c>
      <c r="K26" s="182">
        <f>SUM(K23:K25)</f>
        <v>0</v>
      </c>
      <c r="L26" s="183">
        <f>SUM(L23:L25)</f>
        <v>0</v>
      </c>
      <c r="M26" s="184"/>
      <c r="N26" s="177">
        <f>SUM(N23:N25)</f>
        <v>0</v>
      </c>
      <c r="O26" s="200"/>
      <c r="P26" s="286" t="s">
        <v>179</v>
      </c>
      <c r="Q26" s="287" t="s">
        <v>173</v>
      </c>
      <c r="R26" s="287" t="s">
        <v>174</v>
      </c>
      <c r="S26" s="287" t="s">
        <v>232</v>
      </c>
      <c r="T26" s="287" t="s">
        <v>176</v>
      </c>
      <c r="U26" s="157" t="s">
        <v>180</v>
      </c>
      <c r="V26" s="288" t="s">
        <v>177</v>
      </c>
    </row>
    <row r="27" spans="2:22" ht="15" customHeight="1" thickTop="1" thickBot="1" x14ac:dyDescent="0.2">
      <c r="B27" s="851"/>
      <c r="C27" s="169" t="s">
        <v>144</v>
      </c>
      <c r="D27" s="170"/>
      <c r="E27" s="170"/>
      <c r="F27" s="176"/>
      <c r="G27" s="171">
        <f>SUM(G24:G26)</f>
        <v>0</v>
      </c>
      <c r="I27" s="850" t="s">
        <v>247</v>
      </c>
      <c r="J27" s="51"/>
      <c r="K27" s="181"/>
      <c r="L27" s="181"/>
      <c r="M27" s="181"/>
      <c r="N27" s="166">
        <f>K27*L27*M27</f>
        <v>0</v>
      </c>
      <c r="O27" s="200"/>
      <c r="P27" s="470" t="s">
        <v>432</v>
      </c>
      <c r="Q27" s="467">
        <v>5</v>
      </c>
      <c r="R27" s="469" t="s">
        <v>142</v>
      </c>
      <c r="S27" s="467">
        <v>2000</v>
      </c>
      <c r="T27" s="467">
        <v>2</v>
      </c>
      <c r="U27" s="468">
        <v>12</v>
      </c>
      <c r="V27" s="189">
        <f>Q27*S27/T27/U27</f>
        <v>416.66666666666669</v>
      </c>
    </row>
    <row r="28" spans="2:22" ht="15" customHeight="1" x14ac:dyDescent="0.15">
      <c r="H28" s="175"/>
      <c r="I28" s="746"/>
      <c r="J28" s="51"/>
      <c r="K28" s="181"/>
      <c r="L28" s="181"/>
      <c r="M28" s="181"/>
      <c r="N28" s="166">
        <f t="shared" ref="N28:N29" si="13">K28*L28*M28</f>
        <v>0</v>
      </c>
      <c r="O28" s="200"/>
      <c r="P28" s="470" t="s">
        <v>433</v>
      </c>
      <c r="Q28" s="467">
        <v>2</v>
      </c>
      <c r="R28" s="469" t="s">
        <v>94</v>
      </c>
      <c r="S28" s="467">
        <v>50000</v>
      </c>
      <c r="T28" s="467">
        <v>7</v>
      </c>
      <c r="U28" s="468">
        <v>12</v>
      </c>
      <c r="V28" s="189">
        <f t="shared" ref="V28" si="14">Q28*S28/T28/U28</f>
        <v>1190.4761904761906</v>
      </c>
    </row>
    <row r="29" spans="2:22" ht="15" customHeight="1" thickBot="1" x14ac:dyDescent="0.2">
      <c r="B29" s="5" t="s">
        <v>233</v>
      </c>
      <c r="C29" s="5"/>
      <c r="D29" s="54"/>
      <c r="E29" s="5"/>
      <c r="F29" s="54"/>
      <c r="G29" s="58"/>
      <c r="H29" s="173"/>
      <c r="I29" s="746"/>
      <c r="J29" s="51"/>
      <c r="K29" s="181"/>
      <c r="L29" s="181"/>
      <c r="M29" s="181"/>
      <c r="N29" s="166">
        <f t="shared" si="13"/>
        <v>0</v>
      </c>
      <c r="O29" s="200"/>
      <c r="P29" s="289"/>
      <c r="Q29" s="162"/>
      <c r="R29" s="194"/>
      <c r="S29" s="162"/>
      <c r="T29" s="162"/>
      <c r="U29" s="163"/>
      <c r="V29" s="189"/>
    </row>
    <row r="30" spans="2:22" ht="15" customHeight="1" thickBot="1" x14ac:dyDescent="0.2">
      <c r="B30" s="285" t="s">
        <v>82</v>
      </c>
      <c r="C30" s="172" t="s">
        <v>134</v>
      </c>
      <c r="D30" s="172" t="s">
        <v>135</v>
      </c>
      <c r="E30" s="172" t="s">
        <v>136</v>
      </c>
      <c r="F30" s="172" t="s">
        <v>23</v>
      </c>
      <c r="G30" s="164" t="s">
        <v>137</v>
      </c>
      <c r="H30" s="174"/>
      <c r="I30" s="852"/>
      <c r="J30" s="290" t="s">
        <v>229</v>
      </c>
      <c r="K30" s="182">
        <f>SUM(K27:K29)</f>
        <v>0</v>
      </c>
      <c r="L30" s="183">
        <f>SUM(L27:L29)</f>
        <v>0</v>
      </c>
      <c r="M30" s="184"/>
      <c r="N30" s="177">
        <f>SUM(N27:N29)</f>
        <v>0</v>
      </c>
      <c r="O30" s="200"/>
      <c r="P30" s="289"/>
      <c r="Q30" s="162"/>
      <c r="R30" s="194"/>
      <c r="S30" s="162"/>
      <c r="T30" s="162"/>
      <c r="U30" s="163"/>
      <c r="V30" s="189"/>
    </row>
    <row r="31" spans="2:22" ht="15" customHeight="1" thickTop="1" x14ac:dyDescent="0.15">
      <c r="B31" s="745" t="s">
        <v>29</v>
      </c>
      <c r="C31" s="456" t="s">
        <v>522</v>
      </c>
      <c r="D31" s="456">
        <v>1.2</v>
      </c>
      <c r="E31" s="457" t="s">
        <v>142</v>
      </c>
      <c r="F31" s="456">
        <v>1629</v>
      </c>
      <c r="G31" s="165">
        <f t="shared" ref="G31:G40" si="15">D31*F31</f>
        <v>1954.8</v>
      </c>
      <c r="H31" s="174"/>
      <c r="I31" s="850" t="s">
        <v>167</v>
      </c>
      <c r="J31" s="51"/>
      <c r="K31" s="181"/>
      <c r="L31" s="181"/>
      <c r="M31" s="181"/>
      <c r="N31" s="166">
        <f>K31*L31*M31</f>
        <v>0</v>
      </c>
      <c r="O31" s="200"/>
      <c r="P31" s="289"/>
      <c r="Q31" s="162"/>
      <c r="R31" s="194"/>
      <c r="S31" s="162"/>
      <c r="T31" s="162"/>
      <c r="U31" s="163"/>
      <c r="V31" s="189"/>
    </row>
    <row r="32" spans="2:22" ht="15" customHeight="1" x14ac:dyDescent="0.15">
      <c r="B32" s="746"/>
      <c r="C32" s="456" t="s">
        <v>523</v>
      </c>
      <c r="D32" s="456">
        <v>1</v>
      </c>
      <c r="E32" s="457" t="s">
        <v>418</v>
      </c>
      <c r="F32" s="456">
        <v>2312</v>
      </c>
      <c r="G32" s="166">
        <f t="shared" si="15"/>
        <v>2312</v>
      </c>
      <c r="H32" s="174"/>
      <c r="I32" s="746"/>
      <c r="J32" s="51"/>
      <c r="K32" s="181"/>
      <c r="L32" s="181"/>
      <c r="M32" s="181"/>
      <c r="N32" s="166">
        <f t="shared" ref="N32:N33" si="16">K32*L32*M32</f>
        <v>0</v>
      </c>
      <c r="O32" s="53"/>
      <c r="P32" s="289"/>
      <c r="Q32" s="162"/>
      <c r="R32" s="317"/>
      <c r="S32" s="162"/>
      <c r="T32" s="162"/>
      <c r="U32" s="318"/>
      <c r="V32" s="189"/>
    </row>
    <row r="33" spans="2:22" ht="15" customHeight="1" x14ac:dyDescent="0.15">
      <c r="B33" s="746"/>
      <c r="C33" s="456" t="s">
        <v>524</v>
      </c>
      <c r="D33" s="456">
        <v>2</v>
      </c>
      <c r="E33" s="457" t="s">
        <v>419</v>
      </c>
      <c r="F33" s="456">
        <v>47153</v>
      </c>
      <c r="G33" s="166">
        <f t="shared" si="15"/>
        <v>94306</v>
      </c>
      <c r="H33" s="174"/>
      <c r="I33" s="746"/>
      <c r="J33" s="51"/>
      <c r="K33" s="181"/>
      <c r="L33" s="181"/>
      <c r="M33" s="181"/>
      <c r="N33" s="166">
        <f t="shared" si="16"/>
        <v>0</v>
      </c>
      <c r="P33" s="289"/>
      <c r="Q33" s="162"/>
      <c r="R33" s="317"/>
      <c r="S33" s="162"/>
      <c r="T33" s="162"/>
      <c r="U33" s="318"/>
      <c r="V33" s="189"/>
    </row>
    <row r="34" spans="2:22" ht="15" customHeight="1" thickBot="1" x14ac:dyDescent="0.2">
      <c r="B34" s="746"/>
      <c r="C34" s="456" t="s">
        <v>525</v>
      </c>
      <c r="D34" s="456">
        <v>2</v>
      </c>
      <c r="E34" s="457" t="s">
        <v>142</v>
      </c>
      <c r="F34" s="456">
        <v>6961</v>
      </c>
      <c r="G34" s="166">
        <f t="shared" si="15"/>
        <v>13922</v>
      </c>
      <c r="H34" s="174"/>
      <c r="I34" s="851"/>
      <c r="J34" s="291" t="s">
        <v>234</v>
      </c>
      <c r="K34" s="185">
        <f>SUM(K31:K33)</f>
        <v>0</v>
      </c>
      <c r="L34" s="187">
        <f>SUM(L31:L33)</f>
        <v>0</v>
      </c>
      <c r="M34" s="188"/>
      <c r="N34" s="179">
        <f>SUM(N31:N33)</f>
        <v>0</v>
      </c>
      <c r="P34" s="289"/>
      <c r="Q34" s="162"/>
      <c r="R34" s="194"/>
      <c r="S34" s="162"/>
      <c r="T34" s="162"/>
      <c r="U34" s="163"/>
      <c r="V34" s="189"/>
    </row>
    <row r="35" spans="2:22" ht="15" customHeight="1" x14ac:dyDescent="0.15">
      <c r="B35" s="746"/>
      <c r="C35" s="456" t="s">
        <v>526</v>
      </c>
      <c r="D35" s="456">
        <v>2</v>
      </c>
      <c r="E35" s="457" t="s">
        <v>142</v>
      </c>
      <c r="F35" s="456">
        <v>3992</v>
      </c>
      <c r="G35" s="166">
        <f t="shared" si="15"/>
        <v>7984</v>
      </c>
      <c r="H35" s="174"/>
      <c r="I35" s="156"/>
      <c r="J35" s="156"/>
      <c r="K35" s="156"/>
      <c r="L35" s="156"/>
      <c r="M35" s="156"/>
      <c r="N35" s="156"/>
      <c r="P35" s="289"/>
      <c r="Q35" s="162"/>
      <c r="R35" s="194"/>
      <c r="S35" s="162"/>
      <c r="T35" s="162"/>
      <c r="U35" s="163"/>
      <c r="V35" s="189"/>
    </row>
    <row r="36" spans="2:22" ht="15" customHeight="1" thickBot="1" x14ac:dyDescent="0.2">
      <c r="B36" s="746"/>
      <c r="C36" s="456"/>
      <c r="D36" s="456"/>
      <c r="E36" s="457"/>
      <c r="F36" s="456"/>
      <c r="G36" s="166">
        <f t="shared" si="15"/>
        <v>0</v>
      </c>
      <c r="H36" s="174"/>
      <c r="I36" s="146" t="s">
        <v>224</v>
      </c>
      <c r="J36" s="146"/>
      <c r="K36" s="146"/>
      <c r="L36" s="146"/>
      <c r="M36" s="146"/>
      <c r="P36" s="289"/>
      <c r="Q36" s="162"/>
      <c r="R36" s="194"/>
      <c r="S36" s="162"/>
      <c r="T36" s="162"/>
      <c r="U36" s="163"/>
      <c r="V36" s="189"/>
    </row>
    <row r="37" spans="2:22" ht="15" customHeight="1" thickBot="1" x14ac:dyDescent="0.2">
      <c r="B37" s="746"/>
      <c r="C37" s="456"/>
      <c r="D37" s="456"/>
      <c r="E37" s="457"/>
      <c r="F37" s="456"/>
      <c r="G37" s="166">
        <f t="shared" si="15"/>
        <v>0</v>
      </c>
      <c r="H37" s="174"/>
      <c r="I37" s="268" t="s">
        <v>212</v>
      </c>
      <c r="J37" s="269" t="s">
        <v>5</v>
      </c>
      <c r="K37" s="855" t="s">
        <v>213</v>
      </c>
      <c r="L37" s="856"/>
      <c r="M37" s="292" t="s">
        <v>180</v>
      </c>
      <c r="N37" s="293" t="s">
        <v>235</v>
      </c>
      <c r="P37" s="294" t="s">
        <v>217</v>
      </c>
      <c r="Q37" s="191"/>
      <c r="R37" s="191"/>
      <c r="S37" s="191"/>
      <c r="T37" s="191"/>
      <c r="U37" s="193"/>
      <c r="V37" s="192">
        <f>SUM(V27:V36)</f>
        <v>1607.1428571428573</v>
      </c>
    </row>
    <row r="38" spans="2:22" ht="15" customHeight="1" x14ac:dyDescent="0.15">
      <c r="B38" s="746"/>
      <c r="C38" s="456"/>
      <c r="D38" s="456"/>
      <c r="E38" s="457"/>
      <c r="F38" s="456"/>
      <c r="G38" s="166">
        <f t="shared" si="15"/>
        <v>0</v>
      </c>
      <c r="H38" s="174"/>
      <c r="I38" s="877" t="s">
        <v>2</v>
      </c>
      <c r="J38" s="471" t="s">
        <v>339</v>
      </c>
      <c r="K38" s="849">
        <v>4320000</v>
      </c>
      <c r="L38" s="849"/>
      <c r="M38" s="472">
        <v>12</v>
      </c>
      <c r="N38" s="281">
        <f t="shared" ref="N38:N39" si="17">+K38/M38*0.014</f>
        <v>5040</v>
      </c>
    </row>
    <row r="39" spans="2:22" ht="15" customHeight="1" thickBot="1" x14ac:dyDescent="0.2">
      <c r="B39" s="746"/>
      <c r="C39" s="456"/>
      <c r="D39" s="456"/>
      <c r="E39" s="457"/>
      <c r="F39" s="456"/>
      <c r="G39" s="166">
        <f t="shared" si="15"/>
        <v>0</v>
      </c>
      <c r="H39" s="174"/>
      <c r="I39" s="878"/>
      <c r="J39" s="471" t="s">
        <v>48</v>
      </c>
      <c r="K39" s="849">
        <v>6000000</v>
      </c>
      <c r="L39" s="849"/>
      <c r="M39" s="472">
        <v>12</v>
      </c>
      <c r="N39" s="281">
        <f t="shared" si="17"/>
        <v>7000</v>
      </c>
      <c r="P39" s="146" t="s">
        <v>218</v>
      </c>
      <c r="Q39" s="146"/>
      <c r="R39" s="146"/>
      <c r="S39" s="146"/>
      <c r="T39" s="146"/>
    </row>
    <row r="40" spans="2:22" ht="15" customHeight="1" x14ac:dyDescent="0.15">
      <c r="B40" s="746"/>
      <c r="C40" s="456"/>
      <c r="D40" s="456"/>
      <c r="E40" s="457"/>
      <c r="F40" s="456"/>
      <c r="G40" s="166">
        <f t="shared" si="15"/>
        <v>0</v>
      </c>
      <c r="H40" s="174"/>
      <c r="I40" s="878"/>
      <c r="J40" s="471"/>
      <c r="K40" s="849"/>
      <c r="L40" s="849"/>
      <c r="M40" s="472"/>
      <c r="N40" s="281"/>
      <c r="O40" s="186"/>
      <c r="P40" s="268" t="s">
        <v>211</v>
      </c>
      <c r="Q40" s="857" t="s">
        <v>219</v>
      </c>
      <c r="R40" s="857"/>
      <c r="S40" s="280" t="s">
        <v>222</v>
      </c>
      <c r="T40" s="280" t="s">
        <v>221</v>
      </c>
      <c r="U40" s="295" t="s">
        <v>180</v>
      </c>
      <c r="V40" s="296" t="s">
        <v>235</v>
      </c>
    </row>
    <row r="41" spans="2:22" ht="15" customHeight="1" thickBot="1" x14ac:dyDescent="0.2">
      <c r="B41" s="852"/>
      <c r="C41" s="458" t="s">
        <v>140</v>
      </c>
      <c r="D41" s="458"/>
      <c r="E41" s="458"/>
      <c r="F41" s="458"/>
      <c r="G41" s="167">
        <f>SUM(G31:G40)</f>
        <v>120478.8</v>
      </c>
      <c r="H41" s="174"/>
      <c r="I41" s="878"/>
      <c r="J41" s="471"/>
      <c r="K41" s="849"/>
      <c r="L41" s="849"/>
      <c r="M41" s="472"/>
      <c r="N41" s="281"/>
      <c r="O41" s="186"/>
      <c r="P41" s="863" t="s">
        <v>220</v>
      </c>
      <c r="Q41" s="505"/>
      <c r="R41" s="510"/>
      <c r="S41" s="506"/>
      <c r="T41" s="511"/>
      <c r="U41" s="506"/>
      <c r="V41" s="281"/>
    </row>
    <row r="42" spans="2:22" ht="15" customHeight="1" thickTop="1" x14ac:dyDescent="0.15">
      <c r="B42" s="850" t="s">
        <v>163</v>
      </c>
      <c r="C42" s="487" t="s">
        <v>522</v>
      </c>
      <c r="D42" s="456">
        <v>3.4</v>
      </c>
      <c r="E42" s="457" t="s">
        <v>142</v>
      </c>
      <c r="F42" s="456">
        <v>7878</v>
      </c>
      <c r="G42" s="166">
        <f>D42*F42</f>
        <v>26785.200000000001</v>
      </c>
      <c r="H42" s="174"/>
      <c r="I42" s="878"/>
      <c r="J42" s="471"/>
      <c r="K42" s="849"/>
      <c r="L42" s="849"/>
      <c r="M42" s="472"/>
      <c r="N42" s="281"/>
      <c r="O42" s="186"/>
      <c r="P42" s="861"/>
      <c r="Q42" s="505"/>
      <c r="R42" s="510"/>
      <c r="S42" s="506"/>
      <c r="T42" s="511"/>
      <c r="U42" s="506"/>
      <c r="V42" s="281"/>
    </row>
    <row r="43" spans="2:22" ht="15" customHeight="1" x14ac:dyDescent="0.15">
      <c r="B43" s="746"/>
      <c r="C43" s="487" t="s">
        <v>523</v>
      </c>
      <c r="D43" s="456">
        <v>16.7</v>
      </c>
      <c r="E43" s="457" t="s">
        <v>419</v>
      </c>
      <c r="F43" s="456">
        <v>874</v>
      </c>
      <c r="G43" s="166">
        <f>D43*F43</f>
        <v>14595.8</v>
      </c>
      <c r="H43" s="174"/>
      <c r="I43" s="878"/>
      <c r="J43" s="471"/>
      <c r="K43" s="849"/>
      <c r="L43" s="849"/>
      <c r="M43" s="472"/>
      <c r="N43" s="281"/>
      <c r="O43" s="186"/>
      <c r="P43" s="861"/>
      <c r="Q43" s="505"/>
      <c r="R43" s="510"/>
      <c r="S43" s="506"/>
      <c r="T43" s="511"/>
      <c r="U43" s="506"/>
      <c r="V43" s="281"/>
    </row>
    <row r="44" spans="2:22" ht="15" customHeight="1" x14ac:dyDescent="0.15">
      <c r="B44" s="746"/>
      <c r="C44" s="487" t="s">
        <v>524</v>
      </c>
      <c r="D44" s="456">
        <v>1</v>
      </c>
      <c r="E44" s="457" t="s">
        <v>142</v>
      </c>
      <c r="F44" s="456">
        <v>11101</v>
      </c>
      <c r="G44" s="166">
        <f>D44*F44</f>
        <v>11101</v>
      </c>
      <c r="H44" s="174"/>
      <c r="I44" s="878"/>
      <c r="J44" s="471"/>
      <c r="K44" s="849"/>
      <c r="L44" s="849"/>
      <c r="M44" s="472"/>
      <c r="N44" s="281"/>
      <c r="O44" s="186"/>
      <c r="P44" s="861"/>
      <c r="Q44" s="505"/>
      <c r="R44" s="510"/>
      <c r="S44" s="506"/>
      <c r="T44" s="511"/>
      <c r="U44" s="506"/>
      <c r="V44" s="281"/>
    </row>
    <row r="45" spans="2:22" ht="15" customHeight="1" thickBot="1" x14ac:dyDescent="0.2">
      <c r="B45" s="746"/>
      <c r="C45" s="487" t="s">
        <v>525</v>
      </c>
      <c r="D45" s="456">
        <v>1</v>
      </c>
      <c r="E45" s="457" t="s">
        <v>142</v>
      </c>
      <c r="F45" s="456">
        <v>5152</v>
      </c>
      <c r="G45" s="166">
        <f t="shared" ref="G45:G50" si="18">D45*F45</f>
        <v>5152</v>
      </c>
      <c r="H45" s="174"/>
      <c r="I45" s="879"/>
      <c r="J45" s="473" t="s">
        <v>141</v>
      </c>
      <c r="K45" s="841"/>
      <c r="L45" s="842"/>
      <c r="M45" s="474"/>
      <c r="N45" s="277">
        <f>SUM(N38:N44)</f>
        <v>12040</v>
      </c>
      <c r="O45" s="186"/>
      <c r="P45" s="861"/>
      <c r="Q45" s="505"/>
      <c r="R45" s="510"/>
      <c r="S45" s="506"/>
      <c r="T45" s="511"/>
      <c r="U45" s="506"/>
      <c r="V45" s="281"/>
    </row>
    <row r="46" spans="2:22" ht="15" customHeight="1" thickTop="1" x14ac:dyDescent="0.15">
      <c r="B46" s="746"/>
      <c r="C46" s="487" t="s">
        <v>526</v>
      </c>
      <c r="D46" s="456">
        <v>1</v>
      </c>
      <c r="E46" s="457" t="s">
        <v>419</v>
      </c>
      <c r="F46" s="456">
        <v>10827</v>
      </c>
      <c r="G46" s="166">
        <f t="shared" si="18"/>
        <v>10827</v>
      </c>
      <c r="H46" s="174"/>
      <c r="I46" s="882" t="s">
        <v>214</v>
      </c>
      <c r="J46" s="475" t="s">
        <v>434</v>
      </c>
      <c r="K46" s="843">
        <v>16400</v>
      </c>
      <c r="L46" s="843"/>
      <c r="M46" s="476">
        <v>12</v>
      </c>
      <c r="N46" s="297">
        <f>+K46/M46</f>
        <v>1366.6666666666667</v>
      </c>
      <c r="O46" s="186"/>
      <c r="P46" s="861"/>
      <c r="Q46" s="505"/>
      <c r="R46" s="510"/>
      <c r="S46" s="506"/>
      <c r="T46" s="511"/>
      <c r="U46" s="506"/>
      <c r="V46" s="281"/>
    </row>
    <row r="47" spans="2:22" ht="15" customHeight="1" thickBot="1" x14ac:dyDescent="0.2">
      <c r="B47" s="746"/>
      <c r="C47" s="456"/>
      <c r="D47" s="456"/>
      <c r="E47" s="457"/>
      <c r="F47" s="456"/>
      <c r="G47" s="166">
        <f t="shared" si="18"/>
        <v>0</v>
      </c>
      <c r="H47" s="174"/>
      <c r="I47" s="883"/>
      <c r="J47" s="477"/>
      <c r="K47" s="849"/>
      <c r="L47" s="849"/>
      <c r="M47" s="472"/>
      <c r="N47" s="281"/>
      <c r="O47" s="186"/>
      <c r="P47" s="864"/>
      <c r="Q47" s="507" t="s">
        <v>223</v>
      </c>
      <c r="R47" s="508"/>
      <c r="S47" s="508"/>
      <c r="T47" s="508"/>
      <c r="U47" s="508"/>
      <c r="V47" s="282">
        <f>SUM(V41:V46)</f>
        <v>0</v>
      </c>
    </row>
    <row r="48" spans="2:22" ht="15" customHeight="1" thickTop="1" x14ac:dyDescent="0.15">
      <c r="B48" s="746"/>
      <c r="C48" s="456"/>
      <c r="D48" s="456"/>
      <c r="E48" s="457"/>
      <c r="F48" s="456"/>
      <c r="G48" s="166">
        <f t="shared" si="18"/>
        <v>0</v>
      </c>
      <c r="H48" s="174"/>
      <c r="I48" s="883"/>
      <c r="J48" s="471"/>
      <c r="K48" s="849"/>
      <c r="L48" s="849"/>
      <c r="M48" s="472"/>
      <c r="N48" s="281"/>
      <c r="O48" s="186"/>
      <c r="P48" s="860" t="s">
        <v>227</v>
      </c>
      <c r="Q48" s="844" t="s">
        <v>236</v>
      </c>
      <c r="R48" s="512" t="s">
        <v>508</v>
      </c>
      <c r="S48" s="503">
        <v>17270</v>
      </c>
      <c r="T48" s="513">
        <v>1</v>
      </c>
      <c r="U48" s="503">
        <v>12</v>
      </c>
      <c r="V48" s="297">
        <f>+S48*T48/U48</f>
        <v>1439.1666666666667</v>
      </c>
    </row>
    <row r="49" spans="2:22" ht="15" customHeight="1" thickBot="1" x14ac:dyDescent="0.2">
      <c r="B49" s="746"/>
      <c r="C49" s="456"/>
      <c r="D49" s="456"/>
      <c r="E49" s="456"/>
      <c r="F49" s="456"/>
      <c r="G49" s="166">
        <f t="shared" si="18"/>
        <v>0</v>
      </c>
      <c r="H49" s="174"/>
      <c r="I49" s="890"/>
      <c r="J49" s="473" t="s">
        <v>141</v>
      </c>
      <c r="K49" s="841"/>
      <c r="L49" s="842"/>
      <c r="M49" s="474"/>
      <c r="N49" s="277">
        <f>SUM(N46:N48)</f>
        <v>1366.6666666666667</v>
      </c>
      <c r="O49" s="186"/>
      <c r="P49" s="861"/>
      <c r="Q49" s="845"/>
      <c r="R49" s="514"/>
      <c r="S49" s="505"/>
      <c r="T49" s="511"/>
      <c r="U49" s="505"/>
      <c r="V49" s="281"/>
    </row>
    <row r="50" spans="2:22" ht="15" customHeight="1" thickTop="1" x14ac:dyDescent="0.15">
      <c r="B50" s="746"/>
      <c r="C50" s="456"/>
      <c r="D50" s="456"/>
      <c r="E50" s="456"/>
      <c r="F50" s="456"/>
      <c r="G50" s="166">
        <f t="shared" si="18"/>
        <v>0</v>
      </c>
      <c r="H50" s="174"/>
      <c r="I50" s="882" t="s">
        <v>215</v>
      </c>
      <c r="J50" s="475" t="s">
        <v>435</v>
      </c>
      <c r="K50" s="843">
        <v>11500</v>
      </c>
      <c r="L50" s="843"/>
      <c r="M50" s="476">
        <v>12</v>
      </c>
      <c r="N50" s="297">
        <f>+K50/M50</f>
        <v>958.33333333333337</v>
      </c>
      <c r="O50" s="186"/>
      <c r="P50" s="861"/>
      <c r="Q50" s="845"/>
      <c r="R50" s="514"/>
      <c r="S50" s="505"/>
      <c r="T50" s="505"/>
      <c r="U50" s="493"/>
      <c r="V50" s="300"/>
    </row>
    <row r="51" spans="2:22" ht="15" customHeight="1" x14ac:dyDescent="0.15">
      <c r="B51" s="746"/>
      <c r="C51" s="456"/>
      <c r="D51" s="456"/>
      <c r="E51" s="456"/>
      <c r="F51" s="456"/>
      <c r="G51" s="166">
        <f t="shared" ref="G51:G55" si="19">D51*F51</f>
        <v>0</v>
      </c>
      <c r="H51" s="174"/>
      <c r="I51" s="883"/>
      <c r="J51" s="477"/>
      <c r="K51" s="849"/>
      <c r="L51" s="849"/>
      <c r="M51" s="472"/>
      <c r="N51" s="281"/>
      <c r="O51" s="186"/>
      <c r="P51" s="861"/>
      <c r="Q51" s="845"/>
      <c r="R51" s="514"/>
      <c r="S51" s="505"/>
      <c r="T51" s="511"/>
      <c r="U51" s="505"/>
      <c r="V51" s="281"/>
    </row>
    <row r="52" spans="2:22" ht="15" customHeight="1" thickBot="1" x14ac:dyDescent="0.2">
      <c r="B52" s="852"/>
      <c r="C52" s="459" t="s">
        <v>141</v>
      </c>
      <c r="D52" s="460"/>
      <c r="E52" s="460"/>
      <c r="F52" s="460"/>
      <c r="G52" s="168">
        <f>SUM(G42:G51)</f>
        <v>68461</v>
      </c>
      <c r="H52" s="174"/>
      <c r="I52" s="883"/>
      <c r="J52" s="471"/>
      <c r="K52" s="849"/>
      <c r="L52" s="849"/>
      <c r="M52" s="472"/>
      <c r="N52" s="281"/>
      <c r="O52" s="186"/>
      <c r="P52" s="861"/>
      <c r="Q52" s="846"/>
      <c r="R52" s="514"/>
      <c r="S52" s="505"/>
      <c r="T52" s="505"/>
      <c r="U52" s="493"/>
      <c r="V52" s="300"/>
    </row>
    <row r="53" spans="2:22" ht="15" customHeight="1" thickTop="1" thickBot="1" x14ac:dyDescent="0.2">
      <c r="B53" s="850" t="s">
        <v>31</v>
      </c>
      <c r="C53" s="487" t="s">
        <v>522</v>
      </c>
      <c r="D53" s="456">
        <v>1.5</v>
      </c>
      <c r="E53" s="457" t="s">
        <v>142</v>
      </c>
      <c r="F53" s="456">
        <v>4315</v>
      </c>
      <c r="G53" s="166">
        <f t="shared" si="19"/>
        <v>6472.5</v>
      </c>
      <c r="H53" s="174"/>
      <c r="I53" s="890"/>
      <c r="J53" s="473" t="s">
        <v>141</v>
      </c>
      <c r="K53" s="841"/>
      <c r="L53" s="842"/>
      <c r="M53" s="474"/>
      <c r="N53" s="277">
        <f>SUM(N50:N52)</f>
        <v>958.33333333333337</v>
      </c>
      <c r="O53" s="186"/>
      <c r="P53" s="861"/>
      <c r="Q53" s="507" t="s">
        <v>223</v>
      </c>
      <c r="R53" s="508"/>
      <c r="S53" s="508"/>
      <c r="T53" s="508"/>
      <c r="U53" s="508"/>
      <c r="V53" s="282">
        <f>SUM(V48:V52)</f>
        <v>1439.1666666666667</v>
      </c>
    </row>
    <row r="54" spans="2:22" ht="15" customHeight="1" thickTop="1" x14ac:dyDescent="0.15">
      <c r="B54" s="746"/>
      <c r="C54" s="487" t="s">
        <v>523</v>
      </c>
      <c r="D54" s="456">
        <v>0.6</v>
      </c>
      <c r="E54" s="457" t="s">
        <v>142</v>
      </c>
      <c r="F54" s="456">
        <v>16702</v>
      </c>
      <c r="G54" s="166">
        <f t="shared" si="19"/>
        <v>10021.199999999999</v>
      </c>
      <c r="H54" s="174"/>
      <c r="I54" s="882" t="s">
        <v>216</v>
      </c>
      <c r="J54" s="475"/>
      <c r="K54" s="886"/>
      <c r="L54" s="887"/>
      <c r="M54" s="478"/>
      <c r="N54" s="298"/>
      <c r="O54" s="186"/>
      <c r="P54" s="861"/>
      <c r="Q54" s="844" t="s">
        <v>237</v>
      </c>
      <c r="R54" s="512" t="s">
        <v>508</v>
      </c>
      <c r="S54" s="503">
        <v>120000</v>
      </c>
      <c r="T54" s="513">
        <v>1</v>
      </c>
      <c r="U54" s="503">
        <v>12</v>
      </c>
      <c r="V54" s="297">
        <f>+S54*T54/U54</f>
        <v>10000</v>
      </c>
    </row>
    <row r="55" spans="2:22" ht="15" customHeight="1" x14ac:dyDescent="0.15">
      <c r="B55" s="746"/>
      <c r="C55" s="456"/>
      <c r="D55" s="456"/>
      <c r="E55" s="456"/>
      <c r="F55" s="456"/>
      <c r="G55" s="166">
        <f t="shared" si="19"/>
        <v>0</v>
      </c>
      <c r="H55" s="174"/>
      <c r="I55" s="883"/>
      <c r="J55" s="477"/>
      <c r="K55" s="847"/>
      <c r="L55" s="848"/>
      <c r="M55" s="479"/>
      <c r="N55" s="281"/>
      <c r="O55" s="186"/>
      <c r="P55" s="861"/>
      <c r="Q55" s="845"/>
      <c r="R55" s="514"/>
      <c r="S55" s="505"/>
      <c r="T55" s="511"/>
      <c r="U55" s="505"/>
      <c r="V55" s="281"/>
    </row>
    <row r="56" spans="2:22" ht="14.25" thickBot="1" x14ac:dyDescent="0.2">
      <c r="B56" s="852"/>
      <c r="C56" s="459" t="s">
        <v>141</v>
      </c>
      <c r="D56" s="460"/>
      <c r="E56" s="460"/>
      <c r="F56" s="460"/>
      <c r="G56" s="168">
        <f>SUM(G53:G55)</f>
        <v>16493.699999999997</v>
      </c>
      <c r="I56" s="883"/>
      <c r="J56" s="477"/>
      <c r="K56" s="847"/>
      <c r="L56" s="848"/>
      <c r="M56" s="479"/>
      <c r="N56" s="281"/>
      <c r="O56" s="186"/>
      <c r="P56" s="861"/>
      <c r="Q56" s="845"/>
      <c r="R56" s="514"/>
      <c r="S56" s="505"/>
      <c r="T56" s="505"/>
      <c r="U56" s="493"/>
      <c r="V56" s="300"/>
    </row>
    <row r="57" spans="2:22" ht="14.25" thickTop="1" x14ac:dyDescent="0.15">
      <c r="B57" s="850" t="s">
        <v>164</v>
      </c>
      <c r="C57" s="487" t="s">
        <v>522</v>
      </c>
      <c r="D57" s="456">
        <v>2.1</v>
      </c>
      <c r="E57" s="457" t="s">
        <v>143</v>
      </c>
      <c r="F57" s="456">
        <v>349</v>
      </c>
      <c r="G57" s="166">
        <f>D57*F57</f>
        <v>732.9</v>
      </c>
      <c r="I57" s="883"/>
      <c r="J57" s="472"/>
      <c r="K57" s="888"/>
      <c r="L57" s="889"/>
      <c r="M57" s="479"/>
      <c r="N57" s="281"/>
      <c r="O57" s="186"/>
      <c r="P57" s="861"/>
      <c r="Q57" s="845"/>
      <c r="R57" s="514"/>
      <c r="S57" s="505"/>
      <c r="T57" s="511"/>
      <c r="U57" s="505"/>
      <c r="V57" s="281"/>
    </row>
    <row r="58" spans="2:22" x14ac:dyDescent="0.15">
      <c r="B58" s="746"/>
      <c r="C58" s="456"/>
      <c r="D58" s="456"/>
      <c r="E58" s="457"/>
      <c r="F58" s="456"/>
      <c r="G58" s="166">
        <f>D58*F58</f>
        <v>0</v>
      </c>
      <c r="I58" s="883"/>
      <c r="J58" s="477"/>
      <c r="K58" s="847"/>
      <c r="L58" s="848"/>
      <c r="M58" s="479"/>
      <c r="N58" s="299"/>
      <c r="O58" s="186"/>
      <c r="P58" s="861"/>
      <c r="Q58" s="846"/>
      <c r="R58" s="514"/>
      <c r="S58" s="505"/>
      <c r="T58" s="505"/>
      <c r="U58" s="493"/>
      <c r="V58" s="300"/>
    </row>
    <row r="59" spans="2:22" x14ac:dyDescent="0.15">
      <c r="B59" s="746"/>
      <c r="C59" s="456"/>
      <c r="D59" s="456"/>
      <c r="E59" s="457"/>
      <c r="F59" s="456"/>
      <c r="G59" s="166">
        <f>D59*F59</f>
        <v>0</v>
      </c>
      <c r="I59" s="877"/>
      <c r="J59" s="274" t="s">
        <v>141</v>
      </c>
      <c r="K59" s="884"/>
      <c r="L59" s="885"/>
      <c r="M59" s="275"/>
      <c r="N59" s="278">
        <f>SUM(N54:N58)</f>
        <v>0</v>
      </c>
      <c r="O59" s="186"/>
      <c r="P59" s="862"/>
      <c r="Q59" s="303" t="s">
        <v>223</v>
      </c>
      <c r="R59" s="304"/>
      <c r="S59" s="304"/>
      <c r="T59" s="304"/>
      <c r="U59" s="304"/>
      <c r="V59" s="305">
        <f>SUM(V54:V58)</f>
        <v>10000</v>
      </c>
    </row>
    <row r="60" spans="2:22" ht="14.25" thickBot="1" x14ac:dyDescent="0.2">
      <c r="B60" s="851"/>
      <c r="C60" s="169" t="s">
        <v>144</v>
      </c>
      <c r="D60" s="170"/>
      <c r="E60" s="170"/>
      <c r="F60" s="170"/>
      <c r="G60" s="171">
        <f>SUM(G57:G59)</f>
        <v>732.9</v>
      </c>
      <c r="I60" s="876" t="s">
        <v>217</v>
      </c>
      <c r="J60" s="870"/>
      <c r="K60" s="880"/>
      <c r="L60" s="881"/>
      <c r="M60" s="193"/>
      <c r="N60" s="279">
        <f>SUM(N45,N49,N53,N59)</f>
        <v>14365</v>
      </c>
      <c r="O60" s="186"/>
      <c r="P60" s="858" t="s">
        <v>217</v>
      </c>
      <c r="Q60" s="859"/>
      <c r="R60" s="301"/>
      <c r="S60" s="301"/>
      <c r="T60" s="301"/>
      <c r="U60" s="301"/>
      <c r="V60" s="302">
        <f>SUM(V47,V53,V59)</f>
        <v>11439.166666666666</v>
      </c>
    </row>
    <row r="61" spans="2:22" x14ac:dyDescent="0.15">
      <c r="O61" s="186"/>
      <c r="V61" s="52"/>
    </row>
    <row r="62" spans="2:22" x14ac:dyDescent="0.15">
      <c r="I62" s="186"/>
      <c r="J62" s="186"/>
      <c r="K62" s="186"/>
      <c r="L62" s="186"/>
      <c r="M62" s="186"/>
      <c r="N62" s="186"/>
      <c r="O62" s="186"/>
    </row>
    <row r="63" spans="2:22" x14ac:dyDescent="0.15">
      <c r="I63" s="186"/>
      <c r="J63" s="186"/>
      <c r="K63" s="186"/>
      <c r="L63" s="186"/>
      <c r="M63" s="186"/>
      <c r="N63" s="186"/>
      <c r="O63" s="186"/>
    </row>
    <row r="64" spans="2:22" x14ac:dyDescent="0.15">
      <c r="I64" s="186"/>
      <c r="J64" s="186"/>
      <c r="K64" s="186"/>
      <c r="L64" s="186"/>
      <c r="M64" s="186"/>
      <c r="N64" s="186"/>
      <c r="O64" s="186"/>
    </row>
    <row r="65" spans="9:15" x14ac:dyDescent="0.15">
      <c r="I65" s="186"/>
      <c r="J65" s="186"/>
      <c r="K65" s="186"/>
      <c r="L65" s="186"/>
      <c r="M65" s="186"/>
      <c r="N65" s="186"/>
      <c r="O65" s="186"/>
    </row>
    <row r="66" spans="9:15" x14ac:dyDescent="0.15">
      <c r="I66" s="186"/>
      <c r="J66" s="186"/>
      <c r="K66" s="186"/>
      <c r="L66" s="186"/>
      <c r="M66" s="186"/>
      <c r="N66" s="186"/>
      <c r="O66" s="186"/>
    </row>
    <row r="67" spans="9:15" x14ac:dyDescent="0.15">
      <c r="I67" s="186"/>
      <c r="J67" s="186"/>
      <c r="K67" s="186"/>
      <c r="L67" s="186"/>
      <c r="M67" s="186"/>
      <c r="N67" s="186"/>
      <c r="O67" s="186"/>
    </row>
    <row r="68" spans="9:15" x14ac:dyDescent="0.15">
      <c r="I68" s="186"/>
      <c r="J68" s="186"/>
      <c r="K68" s="186"/>
      <c r="L68" s="186"/>
      <c r="M68" s="186"/>
      <c r="N68" s="186"/>
      <c r="O68" s="186"/>
    </row>
    <row r="69" spans="9:15" x14ac:dyDescent="0.15">
      <c r="I69" s="186"/>
      <c r="J69" s="186"/>
      <c r="K69" s="186"/>
      <c r="L69" s="186"/>
      <c r="M69" s="186"/>
      <c r="N69" s="186"/>
      <c r="O69" s="186"/>
    </row>
    <row r="70" spans="9:15" x14ac:dyDescent="0.15">
      <c r="I70" s="186"/>
      <c r="J70" s="186"/>
      <c r="K70" s="186"/>
      <c r="L70" s="186"/>
      <c r="M70" s="186"/>
      <c r="N70" s="186"/>
      <c r="O70" s="186"/>
    </row>
    <row r="71" spans="9:15" x14ac:dyDescent="0.15">
      <c r="I71" s="186"/>
      <c r="J71" s="186"/>
      <c r="K71" s="186"/>
      <c r="L71" s="186"/>
      <c r="M71" s="186"/>
      <c r="N71" s="186"/>
      <c r="O71" s="186"/>
    </row>
    <row r="72" spans="9:15" x14ac:dyDescent="0.15">
      <c r="I72" s="186"/>
      <c r="J72" s="186"/>
      <c r="K72" s="186"/>
      <c r="L72" s="186"/>
      <c r="M72" s="186"/>
      <c r="N72" s="186"/>
      <c r="O72" s="186"/>
    </row>
    <row r="73" spans="9:15" x14ac:dyDescent="0.15">
      <c r="I73" s="186"/>
      <c r="J73" s="186"/>
      <c r="K73" s="186"/>
      <c r="L73" s="186"/>
      <c r="M73" s="186"/>
      <c r="N73" s="186"/>
      <c r="O73" s="186"/>
    </row>
    <row r="74" spans="9:15" x14ac:dyDescent="0.15">
      <c r="I74" s="186"/>
      <c r="J74" s="186"/>
      <c r="K74" s="186"/>
      <c r="L74" s="186"/>
      <c r="M74" s="186"/>
      <c r="N74" s="186"/>
      <c r="O74" s="186"/>
    </row>
    <row r="75" spans="9:15" x14ac:dyDescent="0.15">
      <c r="I75" s="186"/>
      <c r="J75" s="186"/>
      <c r="K75" s="186"/>
      <c r="L75" s="186"/>
      <c r="M75" s="186"/>
      <c r="N75" s="186"/>
      <c r="O75" s="186"/>
    </row>
    <row r="76" spans="9:15" x14ac:dyDescent="0.15">
      <c r="I76" s="186"/>
      <c r="J76" s="186"/>
      <c r="K76" s="186"/>
      <c r="L76" s="186"/>
      <c r="M76" s="186"/>
      <c r="N76" s="186"/>
      <c r="O76" s="186"/>
    </row>
    <row r="77" spans="9:15" x14ac:dyDescent="0.15">
      <c r="I77" s="186"/>
      <c r="J77" s="186"/>
      <c r="K77" s="186"/>
      <c r="L77" s="186"/>
      <c r="M77" s="186"/>
      <c r="N77" s="186"/>
      <c r="O77" s="186"/>
    </row>
    <row r="78" spans="9:15" x14ac:dyDescent="0.15">
      <c r="I78" s="186"/>
      <c r="J78" s="186"/>
      <c r="K78" s="186"/>
      <c r="L78" s="186"/>
      <c r="M78" s="186"/>
      <c r="N78" s="186"/>
      <c r="O78" s="186"/>
    </row>
    <row r="79" spans="9:15" x14ac:dyDescent="0.15">
      <c r="I79" s="186"/>
      <c r="J79" s="186"/>
      <c r="K79" s="186"/>
      <c r="L79" s="186"/>
      <c r="M79" s="186"/>
      <c r="N79" s="186"/>
      <c r="O79" s="186"/>
    </row>
    <row r="80" spans="9:15" x14ac:dyDescent="0.15">
      <c r="I80" s="186"/>
      <c r="J80" s="186"/>
      <c r="K80" s="186"/>
      <c r="L80" s="186"/>
      <c r="M80" s="186"/>
      <c r="N80" s="186"/>
      <c r="O80" s="186"/>
    </row>
    <row r="81" spans="2:15" x14ac:dyDescent="0.15">
      <c r="I81" s="186"/>
      <c r="J81" s="186"/>
      <c r="K81" s="186"/>
      <c r="L81" s="186"/>
      <c r="M81" s="186"/>
      <c r="N81" s="186"/>
      <c r="O81" s="186"/>
    </row>
    <row r="82" spans="2:15" x14ac:dyDescent="0.15">
      <c r="I82" s="186"/>
      <c r="J82" s="186"/>
      <c r="K82" s="186"/>
      <c r="L82" s="186"/>
      <c r="M82" s="186"/>
      <c r="N82" s="186"/>
      <c r="O82" s="186"/>
    </row>
    <row r="83" spans="2:15" x14ac:dyDescent="0.15">
      <c r="I83" s="186"/>
      <c r="J83" s="186"/>
      <c r="K83" s="186"/>
      <c r="L83" s="186"/>
      <c r="M83" s="186"/>
      <c r="N83" s="186"/>
      <c r="O83" s="186"/>
    </row>
    <row r="84" spans="2:15" x14ac:dyDescent="0.15">
      <c r="I84" s="186"/>
      <c r="J84" s="186"/>
      <c r="K84" s="186"/>
      <c r="L84" s="186"/>
      <c r="M84" s="186"/>
      <c r="N84" s="186"/>
      <c r="O84" s="186"/>
    </row>
    <row r="85" spans="2:15" x14ac:dyDescent="0.15">
      <c r="I85" s="186"/>
      <c r="J85" s="186"/>
      <c r="K85" s="186"/>
      <c r="L85" s="186"/>
      <c r="M85" s="186"/>
      <c r="N85" s="186"/>
      <c r="O85" s="186"/>
    </row>
    <row r="86" spans="2:15" x14ac:dyDescent="0.15">
      <c r="B86" s="173"/>
      <c r="C86" s="174"/>
      <c r="D86" s="174"/>
      <c r="E86" s="174"/>
      <c r="F86" s="174"/>
      <c r="I86" s="186"/>
      <c r="J86" s="186"/>
      <c r="K86" s="186"/>
      <c r="L86" s="186"/>
      <c r="M86" s="186"/>
      <c r="N86" s="186"/>
      <c r="O86" s="186"/>
    </row>
    <row r="87" spans="2:15" x14ac:dyDescent="0.15">
      <c r="B87" s="173"/>
      <c r="C87" s="174"/>
      <c r="D87" s="174"/>
      <c r="E87" s="174"/>
      <c r="F87" s="174"/>
      <c r="I87" s="186"/>
      <c r="J87" s="186"/>
      <c r="K87" s="186"/>
      <c r="L87" s="186"/>
      <c r="M87" s="186"/>
      <c r="N87" s="186"/>
      <c r="O87" s="186"/>
    </row>
    <row r="88" spans="2:15" x14ac:dyDescent="0.15">
      <c r="I88" s="186"/>
      <c r="J88" s="186"/>
      <c r="K88" s="186"/>
      <c r="L88" s="186"/>
      <c r="M88" s="186"/>
      <c r="N88" s="186"/>
      <c r="O88" s="186"/>
    </row>
    <row r="89" spans="2:15" x14ac:dyDescent="0.15">
      <c r="I89" s="186"/>
      <c r="J89" s="186"/>
      <c r="K89" s="186"/>
      <c r="L89" s="186"/>
      <c r="M89" s="186"/>
      <c r="N89" s="186"/>
      <c r="O89" s="186"/>
    </row>
    <row r="90" spans="2:15" x14ac:dyDescent="0.15">
      <c r="I90" s="186"/>
      <c r="J90" s="186"/>
      <c r="K90" s="186"/>
      <c r="L90" s="186"/>
      <c r="M90" s="186"/>
      <c r="N90" s="186"/>
      <c r="O90" s="186"/>
    </row>
    <row r="91" spans="2:15" x14ac:dyDescent="0.15">
      <c r="I91" s="186"/>
      <c r="J91" s="186"/>
      <c r="K91" s="186"/>
      <c r="L91" s="186"/>
      <c r="M91" s="186"/>
      <c r="N91" s="186"/>
      <c r="O91" s="186"/>
    </row>
    <row r="92" spans="2:15" x14ac:dyDescent="0.15">
      <c r="I92" s="186"/>
      <c r="J92" s="186"/>
      <c r="K92" s="186"/>
      <c r="L92" s="186"/>
      <c r="M92" s="186"/>
      <c r="N92" s="186"/>
      <c r="O92" s="186"/>
    </row>
    <row r="93" spans="2:15" x14ac:dyDescent="0.15">
      <c r="I93" s="186"/>
      <c r="J93" s="186"/>
      <c r="K93" s="186"/>
      <c r="L93" s="186"/>
      <c r="M93" s="186"/>
      <c r="N93" s="186"/>
      <c r="O93" s="186"/>
    </row>
    <row r="94" spans="2:15" x14ac:dyDescent="0.15">
      <c r="I94" s="186"/>
      <c r="J94" s="186"/>
      <c r="K94" s="186"/>
      <c r="L94" s="186"/>
      <c r="M94" s="186"/>
      <c r="N94" s="186"/>
      <c r="O94" s="186"/>
    </row>
    <row r="95" spans="2:15" x14ac:dyDescent="0.15">
      <c r="I95" s="186"/>
      <c r="J95" s="186"/>
      <c r="K95" s="186"/>
      <c r="L95" s="186"/>
      <c r="M95" s="186"/>
      <c r="N95" s="186"/>
      <c r="O95" s="186"/>
    </row>
    <row r="96" spans="2:15" x14ac:dyDescent="0.15">
      <c r="I96" s="186"/>
      <c r="J96" s="186"/>
      <c r="K96" s="186"/>
      <c r="L96" s="186"/>
      <c r="M96" s="186"/>
      <c r="N96" s="186"/>
      <c r="O96" s="186"/>
    </row>
    <row r="97" spans="9:15" x14ac:dyDescent="0.15">
      <c r="I97" s="186"/>
      <c r="J97" s="186"/>
      <c r="K97" s="186"/>
      <c r="L97" s="186"/>
      <c r="M97" s="186"/>
      <c r="N97" s="186"/>
      <c r="O97" s="186"/>
    </row>
    <row r="98" spans="9:15" x14ac:dyDescent="0.15">
      <c r="I98" s="186"/>
      <c r="J98" s="186"/>
      <c r="K98" s="186"/>
      <c r="L98" s="186"/>
      <c r="M98" s="186"/>
      <c r="N98" s="186"/>
      <c r="O98" s="186"/>
    </row>
    <row r="99" spans="9:15" x14ac:dyDescent="0.15">
      <c r="I99" s="186"/>
      <c r="J99" s="186"/>
      <c r="K99" s="186"/>
      <c r="L99" s="186"/>
      <c r="M99" s="186"/>
      <c r="N99" s="186"/>
      <c r="O99" s="186"/>
    </row>
    <row r="100" spans="9:15" x14ac:dyDescent="0.15">
      <c r="I100" s="186"/>
      <c r="J100" s="186"/>
      <c r="K100" s="186"/>
      <c r="L100" s="186"/>
      <c r="M100" s="186"/>
      <c r="N100" s="186"/>
      <c r="O100" s="186"/>
    </row>
    <row r="101" spans="9:15" x14ac:dyDescent="0.15">
      <c r="I101" s="186"/>
      <c r="J101" s="186"/>
      <c r="K101" s="186"/>
      <c r="L101" s="186"/>
      <c r="M101" s="186"/>
      <c r="N101" s="186"/>
      <c r="O101" s="186"/>
    </row>
    <row r="102" spans="9:15" x14ac:dyDescent="0.15">
      <c r="I102" s="186"/>
      <c r="J102" s="186"/>
      <c r="K102" s="186"/>
      <c r="L102" s="186"/>
      <c r="M102" s="186"/>
      <c r="N102" s="186"/>
      <c r="O102" s="186"/>
    </row>
    <row r="103" spans="9:15" x14ac:dyDescent="0.15">
      <c r="I103" s="186"/>
      <c r="J103" s="186"/>
      <c r="K103" s="186"/>
      <c r="L103" s="186"/>
      <c r="M103" s="186"/>
      <c r="N103" s="186"/>
      <c r="O103" s="186"/>
    </row>
    <row r="104" spans="9:15" x14ac:dyDescent="0.15">
      <c r="I104" s="186"/>
      <c r="J104" s="186"/>
      <c r="K104" s="186"/>
      <c r="L104" s="186"/>
      <c r="M104" s="186"/>
      <c r="N104" s="186"/>
      <c r="O104" s="186"/>
    </row>
    <row r="105" spans="9:15" x14ac:dyDescent="0.15">
      <c r="I105" s="186"/>
      <c r="J105" s="186"/>
      <c r="K105" s="186"/>
      <c r="L105" s="186"/>
      <c r="M105" s="186"/>
      <c r="N105" s="186"/>
      <c r="O105" s="186"/>
    </row>
    <row r="106" spans="9:15" x14ac:dyDescent="0.15">
      <c r="I106" s="186"/>
      <c r="J106" s="186"/>
      <c r="K106" s="186"/>
      <c r="L106" s="186"/>
      <c r="M106" s="186"/>
      <c r="N106" s="186"/>
      <c r="O106" s="186"/>
    </row>
    <row r="107" spans="9:15" x14ac:dyDescent="0.15">
      <c r="I107" s="186"/>
      <c r="J107" s="186"/>
      <c r="K107" s="186"/>
      <c r="L107" s="186"/>
      <c r="M107" s="186"/>
      <c r="N107" s="186"/>
      <c r="O107" s="186"/>
    </row>
    <row r="108" spans="9:15" x14ac:dyDescent="0.15">
      <c r="I108" s="186"/>
      <c r="J108" s="186"/>
      <c r="K108" s="186"/>
      <c r="L108" s="186"/>
      <c r="M108" s="186"/>
      <c r="N108" s="186"/>
      <c r="O108" s="186"/>
    </row>
    <row r="109" spans="9:15" x14ac:dyDescent="0.15">
      <c r="I109" s="186"/>
      <c r="J109" s="186"/>
      <c r="K109" s="186"/>
      <c r="L109" s="186"/>
      <c r="M109" s="186"/>
      <c r="N109" s="186"/>
      <c r="O109" s="186"/>
    </row>
    <row r="110" spans="9:15" x14ac:dyDescent="0.15">
      <c r="I110" s="186"/>
      <c r="J110" s="186"/>
      <c r="K110" s="186"/>
      <c r="L110" s="186"/>
      <c r="M110" s="186"/>
      <c r="N110" s="186"/>
      <c r="O110" s="186"/>
    </row>
    <row r="111" spans="9:15" x14ac:dyDescent="0.15">
      <c r="I111" s="186"/>
      <c r="J111" s="186"/>
      <c r="K111" s="186"/>
      <c r="L111" s="186"/>
      <c r="M111" s="186"/>
      <c r="N111" s="186"/>
      <c r="O111" s="186"/>
    </row>
    <row r="112" spans="9:15" x14ac:dyDescent="0.15">
      <c r="I112" s="186"/>
      <c r="J112" s="186"/>
      <c r="K112" s="186"/>
      <c r="L112" s="186"/>
      <c r="M112" s="186"/>
      <c r="N112" s="186"/>
      <c r="O112" s="186"/>
    </row>
    <row r="113" spans="9:15" x14ac:dyDescent="0.15">
      <c r="I113" s="186"/>
      <c r="J113" s="186"/>
      <c r="K113" s="186"/>
      <c r="L113" s="186"/>
      <c r="M113" s="186"/>
      <c r="N113" s="186"/>
      <c r="O113" s="186"/>
    </row>
    <row r="114" spans="9:15" x14ac:dyDescent="0.15">
      <c r="I114" s="186"/>
      <c r="J114" s="186"/>
      <c r="K114" s="186"/>
      <c r="L114" s="186"/>
      <c r="M114" s="186"/>
      <c r="N114" s="186"/>
      <c r="O114" s="186"/>
    </row>
    <row r="115" spans="9:15" x14ac:dyDescent="0.15">
      <c r="I115" s="186"/>
      <c r="J115" s="186"/>
      <c r="K115" s="186"/>
      <c r="L115" s="186"/>
      <c r="M115" s="186"/>
      <c r="N115" s="186"/>
      <c r="O115" s="186"/>
    </row>
    <row r="116" spans="9:15" x14ac:dyDescent="0.15">
      <c r="I116" s="186"/>
      <c r="J116" s="186"/>
      <c r="K116" s="186"/>
      <c r="L116" s="186"/>
      <c r="M116" s="186"/>
      <c r="N116" s="186"/>
      <c r="O116" s="186"/>
    </row>
    <row r="117" spans="9:15" x14ac:dyDescent="0.15">
      <c r="I117" s="186"/>
      <c r="J117" s="186"/>
      <c r="K117" s="186"/>
      <c r="L117" s="186"/>
      <c r="M117" s="186"/>
      <c r="N117" s="186"/>
      <c r="O117" s="186"/>
    </row>
    <row r="118" spans="9:15" x14ac:dyDescent="0.15">
      <c r="I118" s="186"/>
      <c r="J118" s="186"/>
      <c r="K118" s="186"/>
      <c r="L118" s="186"/>
      <c r="M118" s="186"/>
      <c r="N118" s="186"/>
      <c r="O118" s="186"/>
    </row>
    <row r="119" spans="9:15" x14ac:dyDescent="0.15">
      <c r="I119" s="186"/>
      <c r="J119" s="186"/>
      <c r="K119" s="186"/>
      <c r="L119" s="186"/>
      <c r="M119" s="186"/>
      <c r="N119" s="186"/>
      <c r="O119" s="186"/>
    </row>
    <row r="120" spans="9:15" x14ac:dyDescent="0.15">
      <c r="I120" s="186"/>
      <c r="J120" s="186"/>
      <c r="K120" s="186"/>
      <c r="L120" s="186"/>
      <c r="M120" s="186"/>
      <c r="N120" s="186"/>
      <c r="O120" s="186"/>
    </row>
    <row r="121" spans="9:15" x14ac:dyDescent="0.15">
      <c r="I121" s="186"/>
      <c r="J121" s="186"/>
      <c r="K121" s="186"/>
      <c r="L121" s="186"/>
      <c r="M121" s="186"/>
      <c r="N121" s="186"/>
      <c r="O121" s="186"/>
    </row>
    <row r="122" spans="9:15" x14ac:dyDescent="0.15">
      <c r="I122" s="186"/>
      <c r="J122" s="186"/>
      <c r="K122" s="186"/>
      <c r="L122" s="186"/>
      <c r="M122" s="186"/>
      <c r="N122" s="186"/>
      <c r="O122" s="186"/>
    </row>
    <row r="123" spans="9:15" x14ac:dyDescent="0.15">
      <c r="I123" s="186"/>
      <c r="J123" s="186"/>
      <c r="K123" s="186"/>
      <c r="L123" s="186"/>
      <c r="M123" s="186"/>
      <c r="N123" s="186"/>
      <c r="O123" s="186"/>
    </row>
    <row r="124" spans="9:15" x14ac:dyDescent="0.15">
      <c r="I124" s="186"/>
      <c r="J124" s="186"/>
      <c r="K124" s="186"/>
      <c r="L124" s="186"/>
      <c r="M124" s="186"/>
      <c r="N124" s="186"/>
      <c r="O124" s="186"/>
    </row>
    <row r="125" spans="9:15" x14ac:dyDescent="0.15">
      <c r="I125" s="186"/>
      <c r="J125" s="186"/>
      <c r="K125" s="186"/>
      <c r="L125" s="186"/>
      <c r="M125" s="186"/>
      <c r="N125" s="186"/>
      <c r="O125" s="186"/>
    </row>
    <row r="126" spans="9:15" x14ac:dyDescent="0.15">
      <c r="I126" s="186"/>
      <c r="J126" s="186"/>
      <c r="K126" s="186"/>
      <c r="L126" s="186"/>
      <c r="M126" s="186"/>
      <c r="N126" s="186"/>
      <c r="O126" s="186"/>
    </row>
    <row r="127" spans="9:15" x14ac:dyDescent="0.15">
      <c r="I127" s="186"/>
      <c r="J127" s="186"/>
      <c r="K127" s="186"/>
      <c r="L127" s="186"/>
      <c r="M127" s="186"/>
      <c r="N127" s="186"/>
      <c r="O127" s="186"/>
    </row>
    <row r="128" spans="9:15" x14ac:dyDescent="0.15">
      <c r="I128" s="186"/>
      <c r="J128" s="186"/>
      <c r="K128" s="186"/>
      <c r="L128" s="186"/>
      <c r="M128" s="186"/>
      <c r="N128" s="186"/>
      <c r="O128" s="186"/>
    </row>
    <row r="129" spans="9:15" x14ac:dyDescent="0.15">
      <c r="I129" s="186"/>
      <c r="J129" s="186"/>
      <c r="K129" s="186"/>
      <c r="L129" s="186"/>
      <c r="M129" s="186"/>
      <c r="N129" s="186"/>
      <c r="O129" s="186"/>
    </row>
    <row r="130" spans="9:15" x14ac:dyDescent="0.15">
      <c r="I130" s="186"/>
      <c r="J130" s="186"/>
      <c r="K130" s="186"/>
      <c r="L130" s="186"/>
      <c r="M130" s="186"/>
      <c r="N130" s="186"/>
      <c r="O130" s="186"/>
    </row>
    <row r="131" spans="9:15" x14ac:dyDescent="0.15">
      <c r="I131" s="186"/>
      <c r="J131" s="186"/>
      <c r="K131" s="186"/>
      <c r="L131" s="186"/>
      <c r="M131" s="186"/>
      <c r="N131" s="186"/>
      <c r="O131" s="186"/>
    </row>
    <row r="132" spans="9:15" x14ac:dyDescent="0.15">
      <c r="I132" s="186"/>
      <c r="J132" s="186"/>
      <c r="K132" s="186"/>
      <c r="L132" s="186"/>
      <c r="M132" s="186"/>
      <c r="N132" s="186"/>
      <c r="O132" s="186"/>
    </row>
    <row r="133" spans="9:15" x14ac:dyDescent="0.15">
      <c r="I133" s="186"/>
      <c r="J133" s="186"/>
      <c r="K133" s="186"/>
      <c r="L133" s="186"/>
      <c r="M133" s="186"/>
      <c r="N133" s="186"/>
      <c r="O133" s="186"/>
    </row>
    <row r="134" spans="9:15" x14ac:dyDescent="0.15">
      <c r="I134" s="186"/>
      <c r="J134" s="186"/>
      <c r="K134" s="186"/>
      <c r="L134" s="186"/>
      <c r="M134" s="186"/>
      <c r="N134" s="186"/>
      <c r="O134" s="186"/>
    </row>
    <row r="135" spans="9:15" x14ac:dyDescent="0.15">
      <c r="I135" s="186"/>
      <c r="J135" s="186"/>
      <c r="K135" s="186"/>
      <c r="L135" s="186"/>
      <c r="M135" s="186"/>
      <c r="N135" s="186"/>
      <c r="O135" s="186"/>
    </row>
    <row r="136" spans="9:15" x14ac:dyDescent="0.15">
      <c r="I136" s="186"/>
      <c r="J136" s="186"/>
      <c r="K136" s="186"/>
      <c r="L136" s="186"/>
      <c r="M136" s="186"/>
      <c r="N136" s="186"/>
      <c r="O136" s="186"/>
    </row>
    <row r="137" spans="9:15" x14ac:dyDescent="0.15">
      <c r="I137" s="186"/>
      <c r="J137" s="186"/>
      <c r="K137" s="186"/>
      <c r="L137" s="186"/>
      <c r="M137" s="186"/>
      <c r="N137" s="186"/>
      <c r="O137" s="186"/>
    </row>
    <row r="138" spans="9:15" x14ac:dyDescent="0.15">
      <c r="I138" s="186"/>
      <c r="J138" s="186"/>
      <c r="K138" s="186"/>
      <c r="L138" s="186"/>
      <c r="M138" s="186"/>
      <c r="N138" s="186"/>
      <c r="O138" s="186"/>
    </row>
    <row r="139" spans="9:15" x14ac:dyDescent="0.15">
      <c r="I139" s="186"/>
      <c r="J139" s="186"/>
      <c r="K139" s="186"/>
      <c r="L139" s="186"/>
      <c r="M139" s="186"/>
      <c r="N139" s="186"/>
      <c r="O139" s="186"/>
    </row>
    <row r="140" spans="9:15" x14ac:dyDescent="0.15">
      <c r="I140" s="186"/>
      <c r="J140" s="186"/>
      <c r="K140" s="186"/>
      <c r="L140" s="186"/>
      <c r="M140" s="186"/>
      <c r="N140" s="186"/>
      <c r="O140" s="186"/>
    </row>
    <row r="141" spans="9:15" x14ac:dyDescent="0.15">
      <c r="I141" s="186"/>
      <c r="J141" s="186"/>
      <c r="K141" s="186"/>
      <c r="L141" s="186"/>
      <c r="M141" s="186"/>
      <c r="N141" s="186"/>
      <c r="O141" s="186"/>
    </row>
    <row r="142" spans="9:15" x14ac:dyDescent="0.15">
      <c r="I142" s="186"/>
      <c r="J142" s="186"/>
      <c r="K142" s="186"/>
      <c r="L142" s="186"/>
      <c r="M142" s="186"/>
      <c r="N142" s="186"/>
    </row>
    <row r="143" spans="9:15" x14ac:dyDescent="0.15">
      <c r="I143" s="186"/>
      <c r="J143" s="186"/>
      <c r="K143" s="186"/>
      <c r="L143" s="186"/>
      <c r="M143" s="186"/>
      <c r="N143" s="186"/>
    </row>
    <row r="144" spans="9:15" x14ac:dyDescent="0.15">
      <c r="I144" s="186"/>
      <c r="J144" s="186"/>
      <c r="K144" s="186"/>
      <c r="L144" s="186"/>
      <c r="M144" s="186"/>
      <c r="N144" s="186"/>
    </row>
    <row r="145" spans="9:14" x14ac:dyDescent="0.15">
      <c r="I145" s="186"/>
      <c r="J145" s="186"/>
      <c r="K145" s="186"/>
      <c r="L145" s="186"/>
      <c r="M145" s="186"/>
      <c r="N145" s="186"/>
    </row>
    <row r="146" spans="9:14" x14ac:dyDescent="0.15">
      <c r="I146" s="186"/>
      <c r="J146" s="186"/>
      <c r="K146" s="186"/>
      <c r="L146" s="186"/>
      <c r="M146" s="186"/>
      <c r="N146" s="186"/>
    </row>
    <row r="147" spans="9:14" x14ac:dyDescent="0.15">
      <c r="I147" s="186"/>
      <c r="J147" s="186"/>
      <c r="K147" s="186"/>
      <c r="L147" s="186"/>
      <c r="M147" s="186"/>
      <c r="N147" s="186"/>
    </row>
    <row r="148" spans="9:14" x14ac:dyDescent="0.15">
      <c r="I148" s="186"/>
      <c r="J148" s="186"/>
      <c r="K148" s="186"/>
      <c r="L148" s="186"/>
      <c r="M148" s="186"/>
      <c r="N148" s="186"/>
    </row>
    <row r="149" spans="9:14" x14ac:dyDescent="0.15">
      <c r="I149" s="186"/>
      <c r="J149" s="186"/>
      <c r="K149" s="186"/>
      <c r="L149" s="186"/>
      <c r="M149" s="186"/>
      <c r="N149" s="186"/>
    </row>
    <row r="150" spans="9:14" x14ac:dyDescent="0.15">
      <c r="I150" s="186"/>
      <c r="J150" s="186"/>
      <c r="K150" s="186"/>
      <c r="L150" s="186"/>
      <c r="M150" s="186"/>
      <c r="N150" s="186"/>
    </row>
    <row r="151" spans="9:14" x14ac:dyDescent="0.15">
      <c r="I151" s="186"/>
      <c r="J151" s="186"/>
      <c r="K151" s="186"/>
      <c r="L151" s="186"/>
      <c r="M151" s="186"/>
      <c r="N151" s="186"/>
    </row>
    <row r="152" spans="9:14" x14ac:dyDescent="0.15">
      <c r="I152" s="186"/>
      <c r="J152" s="186"/>
      <c r="K152" s="186"/>
      <c r="L152" s="186"/>
      <c r="M152" s="186"/>
      <c r="N152" s="186"/>
    </row>
    <row r="153" spans="9:14" x14ac:dyDescent="0.15">
      <c r="I153" s="186"/>
      <c r="J153" s="186"/>
      <c r="K153" s="186"/>
      <c r="L153" s="186"/>
      <c r="M153" s="186"/>
      <c r="N153" s="186"/>
    </row>
    <row r="154" spans="9:14" x14ac:dyDescent="0.15">
      <c r="I154" s="186"/>
      <c r="J154" s="186"/>
      <c r="K154" s="186"/>
      <c r="L154" s="186"/>
      <c r="M154" s="186"/>
      <c r="N154" s="186"/>
    </row>
    <row r="155" spans="9:14" x14ac:dyDescent="0.15">
      <c r="I155" s="186"/>
      <c r="J155" s="186"/>
      <c r="K155" s="186"/>
      <c r="L155" s="186"/>
      <c r="M155" s="186"/>
      <c r="N155" s="186"/>
    </row>
    <row r="156" spans="9:14" x14ac:dyDescent="0.15">
      <c r="I156" s="186"/>
      <c r="J156" s="186"/>
      <c r="K156" s="186"/>
      <c r="L156" s="186"/>
      <c r="M156" s="186"/>
      <c r="N156" s="186"/>
    </row>
    <row r="157" spans="9:14" x14ac:dyDescent="0.15">
      <c r="I157" s="186"/>
      <c r="J157" s="186"/>
      <c r="K157" s="186"/>
      <c r="L157" s="186"/>
      <c r="M157" s="186"/>
      <c r="N157" s="186"/>
    </row>
    <row r="158" spans="9:14" x14ac:dyDescent="0.15">
      <c r="J158" s="186"/>
      <c r="K158" s="186"/>
      <c r="L158" s="186"/>
      <c r="M158" s="186"/>
      <c r="N158" s="186"/>
    </row>
    <row r="159" spans="9:14" x14ac:dyDescent="0.15">
      <c r="J159" s="186"/>
      <c r="K159" s="186"/>
      <c r="L159" s="186"/>
      <c r="M159" s="186"/>
      <c r="N159" s="186"/>
    </row>
    <row r="175" spans="15:15" x14ac:dyDescent="0.15">
      <c r="O175" s="186"/>
    </row>
    <row r="176" spans="15:15" x14ac:dyDescent="0.15">
      <c r="O176" s="186"/>
    </row>
    <row r="177" spans="15:15" x14ac:dyDescent="0.15">
      <c r="O177" s="186"/>
    </row>
    <row r="178" spans="15:15" x14ac:dyDescent="0.15">
      <c r="O178" s="186"/>
    </row>
    <row r="179" spans="15:15" x14ac:dyDescent="0.15">
      <c r="O179" s="186"/>
    </row>
    <row r="180" spans="15:15" x14ac:dyDescent="0.15">
      <c r="O180" s="186"/>
    </row>
    <row r="181" spans="15:15" x14ac:dyDescent="0.15">
      <c r="O181" s="186"/>
    </row>
    <row r="182" spans="15:15" x14ac:dyDescent="0.15">
      <c r="O182" s="186"/>
    </row>
    <row r="183" spans="15:15" x14ac:dyDescent="0.15">
      <c r="O183" s="186"/>
    </row>
    <row r="184" spans="15:15" x14ac:dyDescent="0.15">
      <c r="O184" s="186"/>
    </row>
    <row r="185" spans="15:15" x14ac:dyDescent="0.15">
      <c r="O185" s="186"/>
    </row>
    <row r="186" spans="15:15" x14ac:dyDescent="0.15">
      <c r="O186" s="186"/>
    </row>
    <row r="187" spans="15:15" x14ac:dyDescent="0.15">
      <c r="O187" s="186"/>
    </row>
    <row r="188" spans="15:15" x14ac:dyDescent="0.15">
      <c r="O188" s="186"/>
    </row>
    <row r="189" spans="15:15" x14ac:dyDescent="0.15">
      <c r="O189" s="186"/>
    </row>
    <row r="190" spans="15:15" x14ac:dyDescent="0.15">
      <c r="O190" s="186"/>
    </row>
    <row r="191" spans="15:15" x14ac:dyDescent="0.15">
      <c r="O191" s="186"/>
    </row>
    <row r="192" spans="15:15" x14ac:dyDescent="0.15">
      <c r="O192" s="186"/>
    </row>
    <row r="193" spans="15:15" x14ac:dyDescent="0.15">
      <c r="O193" s="186"/>
    </row>
    <row r="194" spans="15:15" x14ac:dyDescent="0.15">
      <c r="O194" s="186"/>
    </row>
  </sheetData>
  <mergeCells count="74">
    <mergeCell ref="I60:J60"/>
    <mergeCell ref="I38:I45"/>
    <mergeCell ref="K60:L60"/>
    <mergeCell ref="I54:I59"/>
    <mergeCell ref="K59:L59"/>
    <mergeCell ref="K53:L53"/>
    <mergeCell ref="K54:L54"/>
    <mergeCell ref="K55:L55"/>
    <mergeCell ref="K56:L56"/>
    <mergeCell ref="K57:L57"/>
    <mergeCell ref="I46:I49"/>
    <mergeCell ref="I50:I53"/>
    <mergeCell ref="K47:L47"/>
    <mergeCell ref="K42:L42"/>
    <mergeCell ref="K43:L43"/>
    <mergeCell ref="K44:L44"/>
    <mergeCell ref="B57:B60"/>
    <mergeCell ref="B53:B56"/>
    <mergeCell ref="B5:B10"/>
    <mergeCell ref="B11:B14"/>
    <mergeCell ref="B15:B19"/>
    <mergeCell ref="B24:B27"/>
    <mergeCell ref="B20:B23"/>
    <mergeCell ref="B42:B52"/>
    <mergeCell ref="I14:I18"/>
    <mergeCell ref="T17:U17"/>
    <mergeCell ref="T18:U18"/>
    <mergeCell ref="T21:U21"/>
    <mergeCell ref="T22:U22"/>
    <mergeCell ref="J4:J5"/>
    <mergeCell ref="I4:I5"/>
    <mergeCell ref="T4:U4"/>
    <mergeCell ref="T10:U10"/>
    <mergeCell ref="T11:U11"/>
    <mergeCell ref="I6:I13"/>
    <mergeCell ref="P60:Q60"/>
    <mergeCell ref="P48:P59"/>
    <mergeCell ref="P41:P47"/>
    <mergeCell ref="T16:U16"/>
    <mergeCell ref="M4:M5"/>
    <mergeCell ref="N4:N5"/>
    <mergeCell ref="T12:U12"/>
    <mergeCell ref="T13:U13"/>
    <mergeCell ref="T14:U14"/>
    <mergeCell ref="T15:U15"/>
    <mergeCell ref="T23:U23"/>
    <mergeCell ref="T5:U5"/>
    <mergeCell ref="T6:U6"/>
    <mergeCell ref="T7:U7"/>
    <mergeCell ref="T8:U8"/>
    <mergeCell ref="T9:U9"/>
    <mergeCell ref="I31:I34"/>
    <mergeCell ref="I27:I30"/>
    <mergeCell ref="T19:U19"/>
    <mergeCell ref="T20:U20"/>
    <mergeCell ref="B31:B41"/>
    <mergeCell ref="I19:I22"/>
    <mergeCell ref="I23:I26"/>
    <mergeCell ref="K37:L37"/>
    <mergeCell ref="Q40:R40"/>
    <mergeCell ref="K41:L41"/>
    <mergeCell ref="K38:L38"/>
    <mergeCell ref="K39:L39"/>
    <mergeCell ref="K40:L40"/>
    <mergeCell ref="K45:L45"/>
    <mergeCell ref="K46:L46"/>
    <mergeCell ref="Q54:Q58"/>
    <mergeCell ref="Q48:Q52"/>
    <mergeCell ref="K58:L58"/>
    <mergeCell ref="K48:L48"/>
    <mergeCell ref="K49:L49"/>
    <mergeCell ref="K50:L50"/>
    <mergeCell ref="K51:L51"/>
    <mergeCell ref="K52:L52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4"/>
  <sheetViews>
    <sheetView showZeros="0"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3.625" style="52" customWidth="1"/>
    <col min="3" max="3" width="15.625" style="52" customWidth="1"/>
    <col min="4" max="7" width="8.625" style="52" customWidth="1"/>
    <col min="8" max="8" width="1.625" style="186" customWidth="1"/>
    <col min="9" max="9" width="3.625" style="52" customWidth="1"/>
    <col min="10" max="10" width="15.625" style="52" customWidth="1"/>
    <col min="11" max="14" width="8.625" style="52" customWidth="1"/>
    <col min="15" max="15" width="3.5" style="52" customWidth="1"/>
    <col min="16" max="16" width="15.625" style="155" customWidth="1"/>
    <col min="17" max="17" width="8.625" style="52" customWidth="1"/>
    <col min="18" max="18" width="8.625" style="53" customWidth="1"/>
    <col min="19" max="21" width="8.625" style="52" customWidth="1"/>
    <col min="22" max="22" width="10.625" style="53" customWidth="1"/>
    <col min="23" max="262" width="9" style="52"/>
    <col min="263" max="263" width="1.375" style="52" customWidth="1"/>
    <col min="264" max="264" width="3.5" style="52" customWidth="1"/>
    <col min="265" max="265" width="22.125" style="52" customWidth="1"/>
    <col min="266" max="266" width="9.75" style="52" customWidth="1"/>
    <col min="267" max="267" width="7.375" style="52" customWidth="1"/>
    <col min="268" max="268" width="9" style="52"/>
    <col min="269" max="269" width="9.25" style="52" customWidth="1"/>
    <col min="270" max="270" width="3.5" style="52" customWidth="1"/>
    <col min="271" max="272" width="12.625" style="52" customWidth="1"/>
    <col min="273" max="273" width="9" style="52"/>
    <col min="274" max="274" width="7.75" style="52" customWidth="1"/>
    <col min="275" max="275" width="13.125" style="52" customWidth="1"/>
    <col min="276" max="276" width="6.125" style="52" customWidth="1"/>
    <col min="277" max="277" width="9.75" style="52" customWidth="1"/>
    <col min="278" max="278" width="1.375" style="52" customWidth="1"/>
    <col min="279" max="518" width="9" style="52"/>
    <col min="519" max="519" width="1.375" style="52" customWidth="1"/>
    <col min="520" max="520" width="3.5" style="52" customWidth="1"/>
    <col min="521" max="521" width="22.125" style="52" customWidth="1"/>
    <col min="522" max="522" width="9.75" style="52" customWidth="1"/>
    <col min="523" max="523" width="7.375" style="52" customWidth="1"/>
    <col min="524" max="524" width="9" style="52"/>
    <col min="525" max="525" width="9.25" style="52" customWidth="1"/>
    <col min="526" max="526" width="3.5" style="52" customWidth="1"/>
    <col min="527" max="528" width="12.625" style="52" customWidth="1"/>
    <col min="529" max="529" width="9" style="52"/>
    <col min="530" max="530" width="7.75" style="52" customWidth="1"/>
    <col min="531" max="531" width="13.125" style="52" customWidth="1"/>
    <col min="532" max="532" width="6.125" style="52" customWidth="1"/>
    <col min="533" max="533" width="9.75" style="52" customWidth="1"/>
    <col min="534" max="534" width="1.375" style="52" customWidth="1"/>
    <col min="535" max="774" width="9" style="52"/>
    <col min="775" max="775" width="1.375" style="52" customWidth="1"/>
    <col min="776" max="776" width="3.5" style="52" customWidth="1"/>
    <col min="777" max="777" width="22.125" style="52" customWidth="1"/>
    <col min="778" max="778" width="9.75" style="52" customWidth="1"/>
    <col min="779" max="779" width="7.375" style="52" customWidth="1"/>
    <col min="780" max="780" width="9" style="52"/>
    <col min="781" max="781" width="9.25" style="52" customWidth="1"/>
    <col min="782" max="782" width="3.5" style="52" customWidth="1"/>
    <col min="783" max="784" width="12.625" style="52" customWidth="1"/>
    <col min="785" max="785" width="9" style="52"/>
    <col min="786" max="786" width="7.75" style="52" customWidth="1"/>
    <col min="787" max="787" width="13.125" style="52" customWidth="1"/>
    <col min="788" max="788" width="6.125" style="52" customWidth="1"/>
    <col min="789" max="789" width="9.75" style="52" customWidth="1"/>
    <col min="790" max="790" width="1.375" style="52" customWidth="1"/>
    <col min="791" max="1030" width="9" style="52"/>
    <col min="1031" max="1031" width="1.375" style="52" customWidth="1"/>
    <col min="1032" max="1032" width="3.5" style="52" customWidth="1"/>
    <col min="1033" max="1033" width="22.125" style="52" customWidth="1"/>
    <col min="1034" max="1034" width="9.75" style="52" customWidth="1"/>
    <col min="1035" max="1035" width="7.375" style="52" customWidth="1"/>
    <col min="1036" max="1036" width="9" style="52"/>
    <col min="1037" max="1037" width="9.25" style="52" customWidth="1"/>
    <col min="1038" max="1038" width="3.5" style="52" customWidth="1"/>
    <col min="1039" max="1040" width="12.625" style="52" customWidth="1"/>
    <col min="1041" max="1041" width="9" style="52"/>
    <col min="1042" max="1042" width="7.75" style="52" customWidth="1"/>
    <col min="1043" max="1043" width="13.125" style="52" customWidth="1"/>
    <col min="1044" max="1044" width="6.125" style="52" customWidth="1"/>
    <col min="1045" max="1045" width="9.75" style="52" customWidth="1"/>
    <col min="1046" max="1046" width="1.375" style="52" customWidth="1"/>
    <col min="1047" max="1286" width="9" style="52"/>
    <col min="1287" max="1287" width="1.375" style="52" customWidth="1"/>
    <col min="1288" max="1288" width="3.5" style="52" customWidth="1"/>
    <col min="1289" max="1289" width="22.125" style="52" customWidth="1"/>
    <col min="1290" max="1290" width="9.75" style="52" customWidth="1"/>
    <col min="1291" max="1291" width="7.375" style="52" customWidth="1"/>
    <col min="1292" max="1292" width="9" style="52"/>
    <col min="1293" max="1293" width="9.25" style="52" customWidth="1"/>
    <col min="1294" max="1294" width="3.5" style="52" customWidth="1"/>
    <col min="1295" max="1296" width="12.625" style="52" customWidth="1"/>
    <col min="1297" max="1297" width="9" style="52"/>
    <col min="1298" max="1298" width="7.75" style="52" customWidth="1"/>
    <col min="1299" max="1299" width="13.125" style="52" customWidth="1"/>
    <col min="1300" max="1300" width="6.125" style="52" customWidth="1"/>
    <col min="1301" max="1301" width="9.75" style="52" customWidth="1"/>
    <col min="1302" max="1302" width="1.375" style="52" customWidth="1"/>
    <col min="1303" max="1542" width="9" style="52"/>
    <col min="1543" max="1543" width="1.375" style="52" customWidth="1"/>
    <col min="1544" max="1544" width="3.5" style="52" customWidth="1"/>
    <col min="1545" max="1545" width="22.125" style="52" customWidth="1"/>
    <col min="1546" max="1546" width="9.75" style="52" customWidth="1"/>
    <col min="1547" max="1547" width="7.375" style="52" customWidth="1"/>
    <col min="1548" max="1548" width="9" style="52"/>
    <col min="1549" max="1549" width="9.25" style="52" customWidth="1"/>
    <col min="1550" max="1550" width="3.5" style="52" customWidth="1"/>
    <col min="1551" max="1552" width="12.625" style="52" customWidth="1"/>
    <col min="1553" max="1553" width="9" style="52"/>
    <col min="1554" max="1554" width="7.75" style="52" customWidth="1"/>
    <col min="1555" max="1555" width="13.125" style="52" customWidth="1"/>
    <col min="1556" max="1556" width="6.125" style="52" customWidth="1"/>
    <col min="1557" max="1557" width="9.75" style="52" customWidth="1"/>
    <col min="1558" max="1558" width="1.375" style="52" customWidth="1"/>
    <col min="1559" max="1798" width="9" style="52"/>
    <col min="1799" max="1799" width="1.375" style="52" customWidth="1"/>
    <col min="1800" max="1800" width="3.5" style="52" customWidth="1"/>
    <col min="1801" max="1801" width="22.125" style="52" customWidth="1"/>
    <col min="1802" max="1802" width="9.75" style="52" customWidth="1"/>
    <col min="1803" max="1803" width="7.375" style="52" customWidth="1"/>
    <col min="1804" max="1804" width="9" style="52"/>
    <col min="1805" max="1805" width="9.25" style="52" customWidth="1"/>
    <col min="1806" max="1806" width="3.5" style="52" customWidth="1"/>
    <col min="1807" max="1808" width="12.625" style="52" customWidth="1"/>
    <col min="1809" max="1809" width="9" style="52"/>
    <col min="1810" max="1810" width="7.75" style="52" customWidth="1"/>
    <col min="1811" max="1811" width="13.125" style="52" customWidth="1"/>
    <col min="1812" max="1812" width="6.125" style="52" customWidth="1"/>
    <col min="1813" max="1813" width="9.75" style="52" customWidth="1"/>
    <col min="1814" max="1814" width="1.375" style="52" customWidth="1"/>
    <col min="1815" max="2054" width="9" style="52"/>
    <col min="2055" max="2055" width="1.375" style="52" customWidth="1"/>
    <col min="2056" max="2056" width="3.5" style="52" customWidth="1"/>
    <col min="2057" max="2057" width="22.125" style="52" customWidth="1"/>
    <col min="2058" max="2058" width="9.75" style="52" customWidth="1"/>
    <col min="2059" max="2059" width="7.375" style="52" customWidth="1"/>
    <col min="2060" max="2060" width="9" style="52"/>
    <col min="2061" max="2061" width="9.25" style="52" customWidth="1"/>
    <col min="2062" max="2062" width="3.5" style="52" customWidth="1"/>
    <col min="2063" max="2064" width="12.625" style="52" customWidth="1"/>
    <col min="2065" max="2065" width="9" style="52"/>
    <col min="2066" max="2066" width="7.75" style="52" customWidth="1"/>
    <col min="2067" max="2067" width="13.125" style="52" customWidth="1"/>
    <col min="2068" max="2068" width="6.125" style="52" customWidth="1"/>
    <col min="2069" max="2069" width="9.75" style="52" customWidth="1"/>
    <col min="2070" max="2070" width="1.375" style="52" customWidth="1"/>
    <col min="2071" max="2310" width="9" style="52"/>
    <col min="2311" max="2311" width="1.375" style="52" customWidth="1"/>
    <col min="2312" max="2312" width="3.5" style="52" customWidth="1"/>
    <col min="2313" max="2313" width="22.125" style="52" customWidth="1"/>
    <col min="2314" max="2314" width="9.75" style="52" customWidth="1"/>
    <col min="2315" max="2315" width="7.375" style="52" customWidth="1"/>
    <col min="2316" max="2316" width="9" style="52"/>
    <col min="2317" max="2317" width="9.25" style="52" customWidth="1"/>
    <col min="2318" max="2318" width="3.5" style="52" customWidth="1"/>
    <col min="2319" max="2320" width="12.625" style="52" customWidth="1"/>
    <col min="2321" max="2321" width="9" style="52"/>
    <col min="2322" max="2322" width="7.75" style="52" customWidth="1"/>
    <col min="2323" max="2323" width="13.125" style="52" customWidth="1"/>
    <col min="2324" max="2324" width="6.125" style="52" customWidth="1"/>
    <col min="2325" max="2325" width="9.75" style="52" customWidth="1"/>
    <col min="2326" max="2326" width="1.375" style="52" customWidth="1"/>
    <col min="2327" max="2566" width="9" style="52"/>
    <col min="2567" max="2567" width="1.375" style="52" customWidth="1"/>
    <col min="2568" max="2568" width="3.5" style="52" customWidth="1"/>
    <col min="2569" max="2569" width="22.125" style="52" customWidth="1"/>
    <col min="2570" max="2570" width="9.75" style="52" customWidth="1"/>
    <col min="2571" max="2571" width="7.375" style="52" customWidth="1"/>
    <col min="2572" max="2572" width="9" style="52"/>
    <col min="2573" max="2573" width="9.25" style="52" customWidth="1"/>
    <col min="2574" max="2574" width="3.5" style="52" customWidth="1"/>
    <col min="2575" max="2576" width="12.625" style="52" customWidth="1"/>
    <col min="2577" max="2577" width="9" style="52"/>
    <col min="2578" max="2578" width="7.75" style="52" customWidth="1"/>
    <col min="2579" max="2579" width="13.125" style="52" customWidth="1"/>
    <col min="2580" max="2580" width="6.125" style="52" customWidth="1"/>
    <col min="2581" max="2581" width="9.75" style="52" customWidth="1"/>
    <col min="2582" max="2582" width="1.375" style="52" customWidth="1"/>
    <col min="2583" max="2822" width="9" style="52"/>
    <col min="2823" max="2823" width="1.375" style="52" customWidth="1"/>
    <col min="2824" max="2824" width="3.5" style="52" customWidth="1"/>
    <col min="2825" max="2825" width="22.125" style="52" customWidth="1"/>
    <col min="2826" max="2826" width="9.75" style="52" customWidth="1"/>
    <col min="2827" max="2827" width="7.375" style="52" customWidth="1"/>
    <col min="2828" max="2828" width="9" style="52"/>
    <col min="2829" max="2829" width="9.25" style="52" customWidth="1"/>
    <col min="2830" max="2830" width="3.5" style="52" customWidth="1"/>
    <col min="2831" max="2832" width="12.625" style="52" customWidth="1"/>
    <col min="2833" max="2833" width="9" style="52"/>
    <col min="2834" max="2834" width="7.75" style="52" customWidth="1"/>
    <col min="2835" max="2835" width="13.125" style="52" customWidth="1"/>
    <col min="2836" max="2836" width="6.125" style="52" customWidth="1"/>
    <col min="2837" max="2837" width="9.75" style="52" customWidth="1"/>
    <col min="2838" max="2838" width="1.375" style="52" customWidth="1"/>
    <col min="2839" max="3078" width="9" style="52"/>
    <col min="3079" max="3079" width="1.375" style="52" customWidth="1"/>
    <col min="3080" max="3080" width="3.5" style="52" customWidth="1"/>
    <col min="3081" max="3081" width="22.125" style="52" customWidth="1"/>
    <col min="3082" max="3082" width="9.75" style="52" customWidth="1"/>
    <col min="3083" max="3083" width="7.375" style="52" customWidth="1"/>
    <col min="3084" max="3084" width="9" style="52"/>
    <col min="3085" max="3085" width="9.25" style="52" customWidth="1"/>
    <col min="3086" max="3086" width="3.5" style="52" customWidth="1"/>
    <col min="3087" max="3088" width="12.625" style="52" customWidth="1"/>
    <col min="3089" max="3089" width="9" style="52"/>
    <col min="3090" max="3090" width="7.75" style="52" customWidth="1"/>
    <col min="3091" max="3091" width="13.125" style="52" customWidth="1"/>
    <col min="3092" max="3092" width="6.125" style="52" customWidth="1"/>
    <col min="3093" max="3093" width="9.75" style="52" customWidth="1"/>
    <col min="3094" max="3094" width="1.375" style="52" customWidth="1"/>
    <col min="3095" max="3334" width="9" style="52"/>
    <col min="3335" max="3335" width="1.375" style="52" customWidth="1"/>
    <col min="3336" max="3336" width="3.5" style="52" customWidth="1"/>
    <col min="3337" max="3337" width="22.125" style="52" customWidth="1"/>
    <col min="3338" max="3338" width="9.75" style="52" customWidth="1"/>
    <col min="3339" max="3339" width="7.375" style="52" customWidth="1"/>
    <col min="3340" max="3340" width="9" style="52"/>
    <col min="3341" max="3341" width="9.25" style="52" customWidth="1"/>
    <col min="3342" max="3342" width="3.5" style="52" customWidth="1"/>
    <col min="3343" max="3344" width="12.625" style="52" customWidth="1"/>
    <col min="3345" max="3345" width="9" style="52"/>
    <col min="3346" max="3346" width="7.75" style="52" customWidth="1"/>
    <col min="3347" max="3347" width="13.125" style="52" customWidth="1"/>
    <col min="3348" max="3348" width="6.125" style="52" customWidth="1"/>
    <col min="3349" max="3349" width="9.75" style="52" customWidth="1"/>
    <col min="3350" max="3350" width="1.375" style="52" customWidth="1"/>
    <col min="3351" max="3590" width="9" style="52"/>
    <col min="3591" max="3591" width="1.375" style="52" customWidth="1"/>
    <col min="3592" max="3592" width="3.5" style="52" customWidth="1"/>
    <col min="3593" max="3593" width="22.125" style="52" customWidth="1"/>
    <col min="3594" max="3594" width="9.75" style="52" customWidth="1"/>
    <col min="3595" max="3595" width="7.375" style="52" customWidth="1"/>
    <col min="3596" max="3596" width="9" style="52"/>
    <col min="3597" max="3597" width="9.25" style="52" customWidth="1"/>
    <col min="3598" max="3598" width="3.5" style="52" customWidth="1"/>
    <col min="3599" max="3600" width="12.625" style="52" customWidth="1"/>
    <col min="3601" max="3601" width="9" style="52"/>
    <col min="3602" max="3602" width="7.75" style="52" customWidth="1"/>
    <col min="3603" max="3603" width="13.125" style="52" customWidth="1"/>
    <col min="3604" max="3604" width="6.125" style="52" customWidth="1"/>
    <col min="3605" max="3605" width="9.75" style="52" customWidth="1"/>
    <col min="3606" max="3606" width="1.375" style="52" customWidth="1"/>
    <col min="3607" max="3846" width="9" style="52"/>
    <col min="3847" max="3847" width="1.375" style="52" customWidth="1"/>
    <col min="3848" max="3848" width="3.5" style="52" customWidth="1"/>
    <col min="3849" max="3849" width="22.125" style="52" customWidth="1"/>
    <col min="3850" max="3850" width="9.75" style="52" customWidth="1"/>
    <col min="3851" max="3851" width="7.375" style="52" customWidth="1"/>
    <col min="3852" max="3852" width="9" style="52"/>
    <col min="3853" max="3853" width="9.25" style="52" customWidth="1"/>
    <col min="3854" max="3854" width="3.5" style="52" customWidth="1"/>
    <col min="3855" max="3856" width="12.625" style="52" customWidth="1"/>
    <col min="3857" max="3857" width="9" style="52"/>
    <col min="3858" max="3858" width="7.75" style="52" customWidth="1"/>
    <col min="3859" max="3859" width="13.125" style="52" customWidth="1"/>
    <col min="3860" max="3860" width="6.125" style="52" customWidth="1"/>
    <col min="3861" max="3861" width="9.75" style="52" customWidth="1"/>
    <col min="3862" max="3862" width="1.375" style="52" customWidth="1"/>
    <col min="3863" max="4102" width="9" style="52"/>
    <col min="4103" max="4103" width="1.375" style="52" customWidth="1"/>
    <col min="4104" max="4104" width="3.5" style="52" customWidth="1"/>
    <col min="4105" max="4105" width="22.125" style="52" customWidth="1"/>
    <col min="4106" max="4106" width="9.75" style="52" customWidth="1"/>
    <col min="4107" max="4107" width="7.375" style="52" customWidth="1"/>
    <col min="4108" max="4108" width="9" style="52"/>
    <col min="4109" max="4109" width="9.25" style="52" customWidth="1"/>
    <col min="4110" max="4110" width="3.5" style="52" customWidth="1"/>
    <col min="4111" max="4112" width="12.625" style="52" customWidth="1"/>
    <col min="4113" max="4113" width="9" style="52"/>
    <col min="4114" max="4114" width="7.75" style="52" customWidth="1"/>
    <col min="4115" max="4115" width="13.125" style="52" customWidth="1"/>
    <col min="4116" max="4116" width="6.125" style="52" customWidth="1"/>
    <col min="4117" max="4117" width="9.75" style="52" customWidth="1"/>
    <col min="4118" max="4118" width="1.375" style="52" customWidth="1"/>
    <col min="4119" max="4358" width="9" style="52"/>
    <col min="4359" max="4359" width="1.375" style="52" customWidth="1"/>
    <col min="4360" max="4360" width="3.5" style="52" customWidth="1"/>
    <col min="4361" max="4361" width="22.125" style="52" customWidth="1"/>
    <col min="4362" max="4362" width="9.75" style="52" customWidth="1"/>
    <col min="4363" max="4363" width="7.375" style="52" customWidth="1"/>
    <col min="4364" max="4364" width="9" style="52"/>
    <col min="4365" max="4365" width="9.25" style="52" customWidth="1"/>
    <col min="4366" max="4366" width="3.5" style="52" customWidth="1"/>
    <col min="4367" max="4368" width="12.625" style="52" customWidth="1"/>
    <col min="4369" max="4369" width="9" style="52"/>
    <col min="4370" max="4370" width="7.75" style="52" customWidth="1"/>
    <col min="4371" max="4371" width="13.125" style="52" customWidth="1"/>
    <col min="4372" max="4372" width="6.125" style="52" customWidth="1"/>
    <col min="4373" max="4373" width="9.75" style="52" customWidth="1"/>
    <col min="4374" max="4374" width="1.375" style="52" customWidth="1"/>
    <col min="4375" max="4614" width="9" style="52"/>
    <col min="4615" max="4615" width="1.375" style="52" customWidth="1"/>
    <col min="4616" max="4616" width="3.5" style="52" customWidth="1"/>
    <col min="4617" max="4617" width="22.125" style="52" customWidth="1"/>
    <col min="4618" max="4618" width="9.75" style="52" customWidth="1"/>
    <col min="4619" max="4619" width="7.375" style="52" customWidth="1"/>
    <col min="4620" max="4620" width="9" style="52"/>
    <col min="4621" max="4621" width="9.25" style="52" customWidth="1"/>
    <col min="4622" max="4622" width="3.5" style="52" customWidth="1"/>
    <col min="4623" max="4624" width="12.625" style="52" customWidth="1"/>
    <col min="4625" max="4625" width="9" style="52"/>
    <col min="4626" max="4626" width="7.75" style="52" customWidth="1"/>
    <col min="4627" max="4627" width="13.125" style="52" customWidth="1"/>
    <col min="4628" max="4628" width="6.125" style="52" customWidth="1"/>
    <col min="4629" max="4629" width="9.75" style="52" customWidth="1"/>
    <col min="4630" max="4630" width="1.375" style="52" customWidth="1"/>
    <col min="4631" max="4870" width="9" style="52"/>
    <col min="4871" max="4871" width="1.375" style="52" customWidth="1"/>
    <col min="4872" max="4872" width="3.5" style="52" customWidth="1"/>
    <col min="4873" max="4873" width="22.125" style="52" customWidth="1"/>
    <col min="4874" max="4874" width="9.75" style="52" customWidth="1"/>
    <col min="4875" max="4875" width="7.375" style="52" customWidth="1"/>
    <col min="4876" max="4876" width="9" style="52"/>
    <col min="4877" max="4877" width="9.25" style="52" customWidth="1"/>
    <col min="4878" max="4878" width="3.5" style="52" customWidth="1"/>
    <col min="4879" max="4880" width="12.625" style="52" customWidth="1"/>
    <col min="4881" max="4881" width="9" style="52"/>
    <col min="4882" max="4882" width="7.75" style="52" customWidth="1"/>
    <col min="4883" max="4883" width="13.125" style="52" customWidth="1"/>
    <col min="4884" max="4884" width="6.125" style="52" customWidth="1"/>
    <col min="4885" max="4885" width="9.75" style="52" customWidth="1"/>
    <col min="4886" max="4886" width="1.375" style="52" customWidth="1"/>
    <col min="4887" max="5126" width="9" style="52"/>
    <col min="5127" max="5127" width="1.375" style="52" customWidth="1"/>
    <col min="5128" max="5128" width="3.5" style="52" customWidth="1"/>
    <col min="5129" max="5129" width="22.125" style="52" customWidth="1"/>
    <col min="5130" max="5130" width="9.75" style="52" customWidth="1"/>
    <col min="5131" max="5131" width="7.375" style="52" customWidth="1"/>
    <col min="5132" max="5132" width="9" style="52"/>
    <col min="5133" max="5133" width="9.25" style="52" customWidth="1"/>
    <col min="5134" max="5134" width="3.5" style="52" customWidth="1"/>
    <col min="5135" max="5136" width="12.625" style="52" customWidth="1"/>
    <col min="5137" max="5137" width="9" style="52"/>
    <col min="5138" max="5138" width="7.75" style="52" customWidth="1"/>
    <col min="5139" max="5139" width="13.125" style="52" customWidth="1"/>
    <col min="5140" max="5140" width="6.125" style="52" customWidth="1"/>
    <col min="5141" max="5141" width="9.75" style="52" customWidth="1"/>
    <col min="5142" max="5142" width="1.375" style="52" customWidth="1"/>
    <col min="5143" max="5382" width="9" style="52"/>
    <col min="5383" max="5383" width="1.375" style="52" customWidth="1"/>
    <col min="5384" max="5384" width="3.5" style="52" customWidth="1"/>
    <col min="5385" max="5385" width="22.125" style="52" customWidth="1"/>
    <col min="5386" max="5386" width="9.75" style="52" customWidth="1"/>
    <col min="5387" max="5387" width="7.375" style="52" customWidth="1"/>
    <col min="5388" max="5388" width="9" style="52"/>
    <col min="5389" max="5389" width="9.25" style="52" customWidth="1"/>
    <col min="5390" max="5390" width="3.5" style="52" customWidth="1"/>
    <col min="5391" max="5392" width="12.625" style="52" customWidth="1"/>
    <col min="5393" max="5393" width="9" style="52"/>
    <col min="5394" max="5394" width="7.75" style="52" customWidth="1"/>
    <col min="5395" max="5395" width="13.125" style="52" customWidth="1"/>
    <col min="5396" max="5396" width="6.125" style="52" customWidth="1"/>
    <col min="5397" max="5397" width="9.75" style="52" customWidth="1"/>
    <col min="5398" max="5398" width="1.375" style="52" customWidth="1"/>
    <col min="5399" max="5638" width="9" style="52"/>
    <col min="5639" max="5639" width="1.375" style="52" customWidth="1"/>
    <col min="5640" max="5640" width="3.5" style="52" customWidth="1"/>
    <col min="5641" max="5641" width="22.125" style="52" customWidth="1"/>
    <col min="5642" max="5642" width="9.75" style="52" customWidth="1"/>
    <col min="5643" max="5643" width="7.375" style="52" customWidth="1"/>
    <col min="5644" max="5644" width="9" style="52"/>
    <col min="5645" max="5645" width="9.25" style="52" customWidth="1"/>
    <col min="5646" max="5646" width="3.5" style="52" customWidth="1"/>
    <col min="5647" max="5648" width="12.625" style="52" customWidth="1"/>
    <col min="5649" max="5649" width="9" style="52"/>
    <col min="5650" max="5650" width="7.75" style="52" customWidth="1"/>
    <col min="5651" max="5651" width="13.125" style="52" customWidth="1"/>
    <col min="5652" max="5652" width="6.125" style="52" customWidth="1"/>
    <col min="5653" max="5653" width="9.75" style="52" customWidth="1"/>
    <col min="5654" max="5654" width="1.375" style="52" customWidth="1"/>
    <col min="5655" max="5894" width="9" style="52"/>
    <col min="5895" max="5895" width="1.375" style="52" customWidth="1"/>
    <col min="5896" max="5896" width="3.5" style="52" customWidth="1"/>
    <col min="5897" max="5897" width="22.125" style="52" customWidth="1"/>
    <col min="5898" max="5898" width="9.75" style="52" customWidth="1"/>
    <col min="5899" max="5899" width="7.375" style="52" customWidth="1"/>
    <col min="5900" max="5900" width="9" style="52"/>
    <col min="5901" max="5901" width="9.25" style="52" customWidth="1"/>
    <col min="5902" max="5902" width="3.5" style="52" customWidth="1"/>
    <col min="5903" max="5904" width="12.625" style="52" customWidth="1"/>
    <col min="5905" max="5905" width="9" style="52"/>
    <col min="5906" max="5906" width="7.75" style="52" customWidth="1"/>
    <col min="5907" max="5907" width="13.125" style="52" customWidth="1"/>
    <col min="5908" max="5908" width="6.125" style="52" customWidth="1"/>
    <col min="5909" max="5909" width="9.75" style="52" customWidth="1"/>
    <col min="5910" max="5910" width="1.375" style="52" customWidth="1"/>
    <col min="5911" max="6150" width="9" style="52"/>
    <col min="6151" max="6151" width="1.375" style="52" customWidth="1"/>
    <col min="6152" max="6152" width="3.5" style="52" customWidth="1"/>
    <col min="6153" max="6153" width="22.125" style="52" customWidth="1"/>
    <col min="6154" max="6154" width="9.75" style="52" customWidth="1"/>
    <col min="6155" max="6155" width="7.375" style="52" customWidth="1"/>
    <col min="6156" max="6156" width="9" style="52"/>
    <col min="6157" max="6157" width="9.25" style="52" customWidth="1"/>
    <col min="6158" max="6158" width="3.5" style="52" customWidth="1"/>
    <col min="6159" max="6160" width="12.625" style="52" customWidth="1"/>
    <col min="6161" max="6161" width="9" style="52"/>
    <col min="6162" max="6162" width="7.75" style="52" customWidth="1"/>
    <col min="6163" max="6163" width="13.125" style="52" customWidth="1"/>
    <col min="6164" max="6164" width="6.125" style="52" customWidth="1"/>
    <col min="6165" max="6165" width="9.75" style="52" customWidth="1"/>
    <col min="6166" max="6166" width="1.375" style="52" customWidth="1"/>
    <col min="6167" max="6406" width="9" style="52"/>
    <col min="6407" max="6407" width="1.375" style="52" customWidth="1"/>
    <col min="6408" max="6408" width="3.5" style="52" customWidth="1"/>
    <col min="6409" max="6409" width="22.125" style="52" customWidth="1"/>
    <col min="6410" max="6410" width="9.75" style="52" customWidth="1"/>
    <col min="6411" max="6411" width="7.375" style="52" customWidth="1"/>
    <col min="6412" max="6412" width="9" style="52"/>
    <col min="6413" max="6413" width="9.25" style="52" customWidth="1"/>
    <col min="6414" max="6414" width="3.5" style="52" customWidth="1"/>
    <col min="6415" max="6416" width="12.625" style="52" customWidth="1"/>
    <col min="6417" max="6417" width="9" style="52"/>
    <col min="6418" max="6418" width="7.75" style="52" customWidth="1"/>
    <col min="6419" max="6419" width="13.125" style="52" customWidth="1"/>
    <col min="6420" max="6420" width="6.125" style="52" customWidth="1"/>
    <col min="6421" max="6421" width="9.75" style="52" customWidth="1"/>
    <col min="6422" max="6422" width="1.375" style="52" customWidth="1"/>
    <col min="6423" max="6662" width="9" style="52"/>
    <col min="6663" max="6663" width="1.375" style="52" customWidth="1"/>
    <col min="6664" max="6664" width="3.5" style="52" customWidth="1"/>
    <col min="6665" max="6665" width="22.125" style="52" customWidth="1"/>
    <col min="6666" max="6666" width="9.75" style="52" customWidth="1"/>
    <col min="6667" max="6667" width="7.375" style="52" customWidth="1"/>
    <col min="6668" max="6668" width="9" style="52"/>
    <col min="6669" max="6669" width="9.25" style="52" customWidth="1"/>
    <col min="6670" max="6670" width="3.5" style="52" customWidth="1"/>
    <col min="6671" max="6672" width="12.625" style="52" customWidth="1"/>
    <col min="6673" max="6673" width="9" style="52"/>
    <col min="6674" max="6674" width="7.75" style="52" customWidth="1"/>
    <col min="6675" max="6675" width="13.125" style="52" customWidth="1"/>
    <col min="6676" max="6676" width="6.125" style="52" customWidth="1"/>
    <col min="6677" max="6677" width="9.75" style="52" customWidth="1"/>
    <col min="6678" max="6678" width="1.375" style="52" customWidth="1"/>
    <col min="6679" max="6918" width="9" style="52"/>
    <col min="6919" max="6919" width="1.375" style="52" customWidth="1"/>
    <col min="6920" max="6920" width="3.5" style="52" customWidth="1"/>
    <col min="6921" max="6921" width="22.125" style="52" customWidth="1"/>
    <col min="6922" max="6922" width="9.75" style="52" customWidth="1"/>
    <col min="6923" max="6923" width="7.375" style="52" customWidth="1"/>
    <col min="6924" max="6924" width="9" style="52"/>
    <col min="6925" max="6925" width="9.25" style="52" customWidth="1"/>
    <col min="6926" max="6926" width="3.5" style="52" customWidth="1"/>
    <col min="6927" max="6928" width="12.625" style="52" customWidth="1"/>
    <col min="6929" max="6929" width="9" style="52"/>
    <col min="6930" max="6930" width="7.75" style="52" customWidth="1"/>
    <col min="6931" max="6931" width="13.125" style="52" customWidth="1"/>
    <col min="6932" max="6932" width="6.125" style="52" customWidth="1"/>
    <col min="6933" max="6933" width="9.75" style="52" customWidth="1"/>
    <col min="6934" max="6934" width="1.375" style="52" customWidth="1"/>
    <col min="6935" max="7174" width="9" style="52"/>
    <col min="7175" max="7175" width="1.375" style="52" customWidth="1"/>
    <col min="7176" max="7176" width="3.5" style="52" customWidth="1"/>
    <col min="7177" max="7177" width="22.125" style="52" customWidth="1"/>
    <col min="7178" max="7178" width="9.75" style="52" customWidth="1"/>
    <col min="7179" max="7179" width="7.375" style="52" customWidth="1"/>
    <col min="7180" max="7180" width="9" style="52"/>
    <col min="7181" max="7181" width="9.25" style="52" customWidth="1"/>
    <col min="7182" max="7182" width="3.5" style="52" customWidth="1"/>
    <col min="7183" max="7184" width="12.625" style="52" customWidth="1"/>
    <col min="7185" max="7185" width="9" style="52"/>
    <col min="7186" max="7186" width="7.75" style="52" customWidth="1"/>
    <col min="7187" max="7187" width="13.125" style="52" customWidth="1"/>
    <col min="7188" max="7188" width="6.125" style="52" customWidth="1"/>
    <col min="7189" max="7189" width="9.75" style="52" customWidth="1"/>
    <col min="7190" max="7190" width="1.375" style="52" customWidth="1"/>
    <col min="7191" max="7430" width="9" style="52"/>
    <col min="7431" max="7431" width="1.375" style="52" customWidth="1"/>
    <col min="7432" max="7432" width="3.5" style="52" customWidth="1"/>
    <col min="7433" max="7433" width="22.125" style="52" customWidth="1"/>
    <col min="7434" max="7434" width="9.75" style="52" customWidth="1"/>
    <col min="7435" max="7435" width="7.375" style="52" customWidth="1"/>
    <col min="7436" max="7436" width="9" style="52"/>
    <col min="7437" max="7437" width="9.25" style="52" customWidth="1"/>
    <col min="7438" max="7438" width="3.5" style="52" customWidth="1"/>
    <col min="7439" max="7440" width="12.625" style="52" customWidth="1"/>
    <col min="7441" max="7441" width="9" style="52"/>
    <col min="7442" max="7442" width="7.75" style="52" customWidth="1"/>
    <col min="7443" max="7443" width="13.125" style="52" customWidth="1"/>
    <col min="7444" max="7444" width="6.125" style="52" customWidth="1"/>
    <col min="7445" max="7445" width="9.75" style="52" customWidth="1"/>
    <col min="7446" max="7446" width="1.375" style="52" customWidth="1"/>
    <col min="7447" max="7686" width="9" style="52"/>
    <col min="7687" max="7687" width="1.375" style="52" customWidth="1"/>
    <col min="7688" max="7688" width="3.5" style="52" customWidth="1"/>
    <col min="7689" max="7689" width="22.125" style="52" customWidth="1"/>
    <col min="7690" max="7690" width="9.75" style="52" customWidth="1"/>
    <col min="7691" max="7691" width="7.375" style="52" customWidth="1"/>
    <col min="7692" max="7692" width="9" style="52"/>
    <col min="7693" max="7693" width="9.25" style="52" customWidth="1"/>
    <col min="7694" max="7694" width="3.5" style="52" customWidth="1"/>
    <col min="7695" max="7696" width="12.625" style="52" customWidth="1"/>
    <col min="7697" max="7697" width="9" style="52"/>
    <col min="7698" max="7698" width="7.75" style="52" customWidth="1"/>
    <col min="7699" max="7699" width="13.125" style="52" customWidth="1"/>
    <col min="7700" max="7700" width="6.125" style="52" customWidth="1"/>
    <col min="7701" max="7701" width="9.75" style="52" customWidth="1"/>
    <col min="7702" max="7702" width="1.375" style="52" customWidth="1"/>
    <col min="7703" max="7942" width="9" style="52"/>
    <col min="7943" max="7943" width="1.375" style="52" customWidth="1"/>
    <col min="7944" max="7944" width="3.5" style="52" customWidth="1"/>
    <col min="7945" max="7945" width="22.125" style="52" customWidth="1"/>
    <col min="7946" max="7946" width="9.75" style="52" customWidth="1"/>
    <col min="7947" max="7947" width="7.375" style="52" customWidth="1"/>
    <col min="7948" max="7948" width="9" style="52"/>
    <col min="7949" max="7949" width="9.25" style="52" customWidth="1"/>
    <col min="7950" max="7950" width="3.5" style="52" customWidth="1"/>
    <col min="7951" max="7952" width="12.625" style="52" customWidth="1"/>
    <col min="7953" max="7953" width="9" style="52"/>
    <col min="7954" max="7954" width="7.75" style="52" customWidth="1"/>
    <col min="7955" max="7955" width="13.125" style="52" customWidth="1"/>
    <col min="7956" max="7956" width="6.125" style="52" customWidth="1"/>
    <col min="7957" max="7957" width="9.75" style="52" customWidth="1"/>
    <col min="7958" max="7958" width="1.375" style="52" customWidth="1"/>
    <col min="7959" max="8198" width="9" style="52"/>
    <col min="8199" max="8199" width="1.375" style="52" customWidth="1"/>
    <col min="8200" max="8200" width="3.5" style="52" customWidth="1"/>
    <col min="8201" max="8201" width="22.125" style="52" customWidth="1"/>
    <col min="8202" max="8202" width="9.75" style="52" customWidth="1"/>
    <col min="8203" max="8203" width="7.375" style="52" customWidth="1"/>
    <col min="8204" max="8204" width="9" style="52"/>
    <col min="8205" max="8205" width="9.25" style="52" customWidth="1"/>
    <col min="8206" max="8206" width="3.5" style="52" customWidth="1"/>
    <col min="8207" max="8208" width="12.625" style="52" customWidth="1"/>
    <col min="8209" max="8209" width="9" style="52"/>
    <col min="8210" max="8210" width="7.75" style="52" customWidth="1"/>
    <col min="8211" max="8211" width="13.125" style="52" customWidth="1"/>
    <col min="8212" max="8212" width="6.125" style="52" customWidth="1"/>
    <col min="8213" max="8213" width="9.75" style="52" customWidth="1"/>
    <col min="8214" max="8214" width="1.375" style="52" customWidth="1"/>
    <col min="8215" max="8454" width="9" style="52"/>
    <col min="8455" max="8455" width="1.375" style="52" customWidth="1"/>
    <col min="8456" max="8456" width="3.5" style="52" customWidth="1"/>
    <col min="8457" max="8457" width="22.125" style="52" customWidth="1"/>
    <col min="8458" max="8458" width="9.75" style="52" customWidth="1"/>
    <col min="8459" max="8459" width="7.375" style="52" customWidth="1"/>
    <col min="8460" max="8460" width="9" style="52"/>
    <col min="8461" max="8461" width="9.25" style="52" customWidth="1"/>
    <col min="8462" max="8462" width="3.5" style="52" customWidth="1"/>
    <col min="8463" max="8464" width="12.625" style="52" customWidth="1"/>
    <col min="8465" max="8465" width="9" style="52"/>
    <col min="8466" max="8466" width="7.75" style="52" customWidth="1"/>
    <col min="8467" max="8467" width="13.125" style="52" customWidth="1"/>
    <col min="8468" max="8468" width="6.125" style="52" customWidth="1"/>
    <col min="8469" max="8469" width="9.75" style="52" customWidth="1"/>
    <col min="8470" max="8470" width="1.375" style="52" customWidth="1"/>
    <col min="8471" max="8710" width="9" style="52"/>
    <col min="8711" max="8711" width="1.375" style="52" customWidth="1"/>
    <col min="8712" max="8712" width="3.5" style="52" customWidth="1"/>
    <col min="8713" max="8713" width="22.125" style="52" customWidth="1"/>
    <col min="8714" max="8714" width="9.75" style="52" customWidth="1"/>
    <col min="8715" max="8715" width="7.375" style="52" customWidth="1"/>
    <col min="8716" max="8716" width="9" style="52"/>
    <col min="8717" max="8717" width="9.25" style="52" customWidth="1"/>
    <col min="8718" max="8718" width="3.5" style="52" customWidth="1"/>
    <col min="8719" max="8720" width="12.625" style="52" customWidth="1"/>
    <col min="8721" max="8721" width="9" style="52"/>
    <col min="8722" max="8722" width="7.75" style="52" customWidth="1"/>
    <col min="8723" max="8723" width="13.125" style="52" customWidth="1"/>
    <col min="8724" max="8724" width="6.125" style="52" customWidth="1"/>
    <col min="8725" max="8725" width="9.75" style="52" customWidth="1"/>
    <col min="8726" max="8726" width="1.375" style="52" customWidth="1"/>
    <col min="8727" max="8966" width="9" style="52"/>
    <col min="8967" max="8967" width="1.375" style="52" customWidth="1"/>
    <col min="8968" max="8968" width="3.5" style="52" customWidth="1"/>
    <col min="8969" max="8969" width="22.125" style="52" customWidth="1"/>
    <col min="8970" max="8970" width="9.75" style="52" customWidth="1"/>
    <col min="8971" max="8971" width="7.375" style="52" customWidth="1"/>
    <col min="8972" max="8972" width="9" style="52"/>
    <col min="8973" max="8973" width="9.25" style="52" customWidth="1"/>
    <col min="8974" max="8974" width="3.5" style="52" customWidth="1"/>
    <col min="8975" max="8976" width="12.625" style="52" customWidth="1"/>
    <col min="8977" max="8977" width="9" style="52"/>
    <col min="8978" max="8978" width="7.75" style="52" customWidth="1"/>
    <col min="8979" max="8979" width="13.125" style="52" customWidth="1"/>
    <col min="8980" max="8980" width="6.125" style="52" customWidth="1"/>
    <col min="8981" max="8981" width="9.75" style="52" customWidth="1"/>
    <col min="8982" max="8982" width="1.375" style="52" customWidth="1"/>
    <col min="8983" max="9222" width="9" style="52"/>
    <col min="9223" max="9223" width="1.375" style="52" customWidth="1"/>
    <col min="9224" max="9224" width="3.5" style="52" customWidth="1"/>
    <col min="9225" max="9225" width="22.125" style="52" customWidth="1"/>
    <col min="9226" max="9226" width="9.75" style="52" customWidth="1"/>
    <col min="9227" max="9227" width="7.375" style="52" customWidth="1"/>
    <col min="9228" max="9228" width="9" style="52"/>
    <col min="9229" max="9229" width="9.25" style="52" customWidth="1"/>
    <col min="9230" max="9230" width="3.5" style="52" customWidth="1"/>
    <col min="9231" max="9232" width="12.625" style="52" customWidth="1"/>
    <col min="9233" max="9233" width="9" style="52"/>
    <col min="9234" max="9234" width="7.75" style="52" customWidth="1"/>
    <col min="9235" max="9235" width="13.125" style="52" customWidth="1"/>
    <col min="9236" max="9236" width="6.125" style="52" customWidth="1"/>
    <col min="9237" max="9237" width="9.75" style="52" customWidth="1"/>
    <col min="9238" max="9238" width="1.375" style="52" customWidth="1"/>
    <col min="9239" max="9478" width="9" style="52"/>
    <col min="9479" max="9479" width="1.375" style="52" customWidth="1"/>
    <col min="9480" max="9480" width="3.5" style="52" customWidth="1"/>
    <col min="9481" max="9481" width="22.125" style="52" customWidth="1"/>
    <col min="9482" max="9482" width="9.75" style="52" customWidth="1"/>
    <col min="9483" max="9483" width="7.375" style="52" customWidth="1"/>
    <col min="9484" max="9484" width="9" style="52"/>
    <col min="9485" max="9485" width="9.25" style="52" customWidth="1"/>
    <col min="9486" max="9486" width="3.5" style="52" customWidth="1"/>
    <col min="9487" max="9488" width="12.625" style="52" customWidth="1"/>
    <col min="9489" max="9489" width="9" style="52"/>
    <col min="9490" max="9490" width="7.75" style="52" customWidth="1"/>
    <col min="9491" max="9491" width="13.125" style="52" customWidth="1"/>
    <col min="9492" max="9492" width="6.125" style="52" customWidth="1"/>
    <col min="9493" max="9493" width="9.75" style="52" customWidth="1"/>
    <col min="9494" max="9494" width="1.375" style="52" customWidth="1"/>
    <col min="9495" max="9734" width="9" style="52"/>
    <col min="9735" max="9735" width="1.375" style="52" customWidth="1"/>
    <col min="9736" max="9736" width="3.5" style="52" customWidth="1"/>
    <col min="9737" max="9737" width="22.125" style="52" customWidth="1"/>
    <col min="9738" max="9738" width="9.75" style="52" customWidth="1"/>
    <col min="9739" max="9739" width="7.375" style="52" customWidth="1"/>
    <col min="9740" max="9740" width="9" style="52"/>
    <col min="9741" max="9741" width="9.25" style="52" customWidth="1"/>
    <col min="9742" max="9742" width="3.5" style="52" customWidth="1"/>
    <col min="9743" max="9744" width="12.625" style="52" customWidth="1"/>
    <col min="9745" max="9745" width="9" style="52"/>
    <col min="9746" max="9746" width="7.75" style="52" customWidth="1"/>
    <col min="9747" max="9747" width="13.125" style="52" customWidth="1"/>
    <col min="9748" max="9748" width="6.125" style="52" customWidth="1"/>
    <col min="9749" max="9749" width="9.75" style="52" customWidth="1"/>
    <col min="9750" max="9750" width="1.375" style="52" customWidth="1"/>
    <col min="9751" max="9990" width="9" style="52"/>
    <col min="9991" max="9991" width="1.375" style="52" customWidth="1"/>
    <col min="9992" max="9992" width="3.5" style="52" customWidth="1"/>
    <col min="9993" max="9993" width="22.125" style="52" customWidth="1"/>
    <col min="9994" max="9994" width="9.75" style="52" customWidth="1"/>
    <col min="9995" max="9995" width="7.375" style="52" customWidth="1"/>
    <col min="9996" max="9996" width="9" style="52"/>
    <col min="9997" max="9997" width="9.25" style="52" customWidth="1"/>
    <col min="9998" max="9998" width="3.5" style="52" customWidth="1"/>
    <col min="9999" max="10000" width="12.625" style="52" customWidth="1"/>
    <col min="10001" max="10001" width="9" style="52"/>
    <col min="10002" max="10002" width="7.75" style="52" customWidth="1"/>
    <col min="10003" max="10003" width="13.125" style="52" customWidth="1"/>
    <col min="10004" max="10004" width="6.125" style="52" customWidth="1"/>
    <col min="10005" max="10005" width="9.75" style="52" customWidth="1"/>
    <col min="10006" max="10006" width="1.375" style="52" customWidth="1"/>
    <col min="10007" max="10246" width="9" style="52"/>
    <col min="10247" max="10247" width="1.375" style="52" customWidth="1"/>
    <col min="10248" max="10248" width="3.5" style="52" customWidth="1"/>
    <col min="10249" max="10249" width="22.125" style="52" customWidth="1"/>
    <col min="10250" max="10250" width="9.75" style="52" customWidth="1"/>
    <col min="10251" max="10251" width="7.375" style="52" customWidth="1"/>
    <col min="10252" max="10252" width="9" style="52"/>
    <col min="10253" max="10253" width="9.25" style="52" customWidth="1"/>
    <col min="10254" max="10254" width="3.5" style="52" customWidth="1"/>
    <col min="10255" max="10256" width="12.625" style="52" customWidth="1"/>
    <col min="10257" max="10257" width="9" style="52"/>
    <col min="10258" max="10258" width="7.75" style="52" customWidth="1"/>
    <col min="10259" max="10259" width="13.125" style="52" customWidth="1"/>
    <col min="10260" max="10260" width="6.125" style="52" customWidth="1"/>
    <col min="10261" max="10261" width="9.75" style="52" customWidth="1"/>
    <col min="10262" max="10262" width="1.375" style="52" customWidth="1"/>
    <col min="10263" max="10502" width="9" style="52"/>
    <col min="10503" max="10503" width="1.375" style="52" customWidth="1"/>
    <col min="10504" max="10504" width="3.5" style="52" customWidth="1"/>
    <col min="10505" max="10505" width="22.125" style="52" customWidth="1"/>
    <col min="10506" max="10506" width="9.75" style="52" customWidth="1"/>
    <col min="10507" max="10507" width="7.375" style="52" customWidth="1"/>
    <col min="10508" max="10508" width="9" style="52"/>
    <col min="10509" max="10509" width="9.25" style="52" customWidth="1"/>
    <col min="10510" max="10510" width="3.5" style="52" customWidth="1"/>
    <col min="10511" max="10512" width="12.625" style="52" customWidth="1"/>
    <col min="10513" max="10513" width="9" style="52"/>
    <col min="10514" max="10514" width="7.75" style="52" customWidth="1"/>
    <col min="10515" max="10515" width="13.125" style="52" customWidth="1"/>
    <col min="10516" max="10516" width="6.125" style="52" customWidth="1"/>
    <col min="10517" max="10517" width="9.75" style="52" customWidth="1"/>
    <col min="10518" max="10518" width="1.375" style="52" customWidth="1"/>
    <col min="10519" max="10758" width="9" style="52"/>
    <col min="10759" max="10759" width="1.375" style="52" customWidth="1"/>
    <col min="10760" max="10760" width="3.5" style="52" customWidth="1"/>
    <col min="10761" max="10761" width="22.125" style="52" customWidth="1"/>
    <col min="10762" max="10762" width="9.75" style="52" customWidth="1"/>
    <col min="10763" max="10763" width="7.375" style="52" customWidth="1"/>
    <col min="10764" max="10764" width="9" style="52"/>
    <col min="10765" max="10765" width="9.25" style="52" customWidth="1"/>
    <col min="10766" max="10766" width="3.5" style="52" customWidth="1"/>
    <col min="10767" max="10768" width="12.625" style="52" customWidth="1"/>
    <col min="10769" max="10769" width="9" style="52"/>
    <col min="10770" max="10770" width="7.75" style="52" customWidth="1"/>
    <col min="10771" max="10771" width="13.125" style="52" customWidth="1"/>
    <col min="10772" max="10772" width="6.125" style="52" customWidth="1"/>
    <col min="10773" max="10773" width="9.75" style="52" customWidth="1"/>
    <col min="10774" max="10774" width="1.375" style="52" customWidth="1"/>
    <col min="10775" max="11014" width="9" style="52"/>
    <col min="11015" max="11015" width="1.375" style="52" customWidth="1"/>
    <col min="11016" max="11016" width="3.5" style="52" customWidth="1"/>
    <col min="11017" max="11017" width="22.125" style="52" customWidth="1"/>
    <col min="11018" max="11018" width="9.75" style="52" customWidth="1"/>
    <col min="11019" max="11019" width="7.375" style="52" customWidth="1"/>
    <col min="11020" max="11020" width="9" style="52"/>
    <col min="11021" max="11021" width="9.25" style="52" customWidth="1"/>
    <col min="11022" max="11022" width="3.5" style="52" customWidth="1"/>
    <col min="11023" max="11024" width="12.625" style="52" customWidth="1"/>
    <col min="11025" max="11025" width="9" style="52"/>
    <col min="11026" max="11026" width="7.75" style="52" customWidth="1"/>
    <col min="11027" max="11027" width="13.125" style="52" customWidth="1"/>
    <col min="11028" max="11028" width="6.125" style="52" customWidth="1"/>
    <col min="11029" max="11029" width="9.75" style="52" customWidth="1"/>
    <col min="11030" max="11030" width="1.375" style="52" customWidth="1"/>
    <col min="11031" max="11270" width="9" style="52"/>
    <col min="11271" max="11271" width="1.375" style="52" customWidth="1"/>
    <col min="11272" max="11272" width="3.5" style="52" customWidth="1"/>
    <col min="11273" max="11273" width="22.125" style="52" customWidth="1"/>
    <col min="11274" max="11274" width="9.75" style="52" customWidth="1"/>
    <col min="11275" max="11275" width="7.375" style="52" customWidth="1"/>
    <col min="11276" max="11276" width="9" style="52"/>
    <col min="11277" max="11277" width="9.25" style="52" customWidth="1"/>
    <col min="11278" max="11278" width="3.5" style="52" customWidth="1"/>
    <col min="11279" max="11280" width="12.625" style="52" customWidth="1"/>
    <col min="11281" max="11281" width="9" style="52"/>
    <col min="11282" max="11282" width="7.75" style="52" customWidth="1"/>
    <col min="11283" max="11283" width="13.125" style="52" customWidth="1"/>
    <col min="11284" max="11284" width="6.125" style="52" customWidth="1"/>
    <col min="11285" max="11285" width="9.75" style="52" customWidth="1"/>
    <col min="11286" max="11286" width="1.375" style="52" customWidth="1"/>
    <col min="11287" max="11526" width="9" style="52"/>
    <col min="11527" max="11527" width="1.375" style="52" customWidth="1"/>
    <col min="11528" max="11528" width="3.5" style="52" customWidth="1"/>
    <col min="11529" max="11529" width="22.125" style="52" customWidth="1"/>
    <col min="11530" max="11530" width="9.75" style="52" customWidth="1"/>
    <col min="11531" max="11531" width="7.375" style="52" customWidth="1"/>
    <col min="11532" max="11532" width="9" style="52"/>
    <col min="11533" max="11533" width="9.25" style="52" customWidth="1"/>
    <col min="11534" max="11534" width="3.5" style="52" customWidth="1"/>
    <col min="11535" max="11536" width="12.625" style="52" customWidth="1"/>
    <col min="11537" max="11537" width="9" style="52"/>
    <col min="11538" max="11538" width="7.75" style="52" customWidth="1"/>
    <col min="11539" max="11539" width="13.125" style="52" customWidth="1"/>
    <col min="11540" max="11540" width="6.125" style="52" customWidth="1"/>
    <col min="11541" max="11541" width="9.75" style="52" customWidth="1"/>
    <col min="11542" max="11542" width="1.375" style="52" customWidth="1"/>
    <col min="11543" max="11782" width="9" style="52"/>
    <col min="11783" max="11783" width="1.375" style="52" customWidth="1"/>
    <col min="11784" max="11784" width="3.5" style="52" customWidth="1"/>
    <col min="11785" max="11785" width="22.125" style="52" customWidth="1"/>
    <col min="11786" max="11786" width="9.75" style="52" customWidth="1"/>
    <col min="11787" max="11787" width="7.375" style="52" customWidth="1"/>
    <col min="11788" max="11788" width="9" style="52"/>
    <col min="11789" max="11789" width="9.25" style="52" customWidth="1"/>
    <col min="11790" max="11790" width="3.5" style="52" customWidth="1"/>
    <col min="11791" max="11792" width="12.625" style="52" customWidth="1"/>
    <col min="11793" max="11793" width="9" style="52"/>
    <col min="11794" max="11794" width="7.75" style="52" customWidth="1"/>
    <col min="11795" max="11795" width="13.125" style="52" customWidth="1"/>
    <col min="11796" max="11796" width="6.125" style="52" customWidth="1"/>
    <col min="11797" max="11797" width="9.75" style="52" customWidth="1"/>
    <col min="11798" max="11798" width="1.375" style="52" customWidth="1"/>
    <col min="11799" max="12038" width="9" style="52"/>
    <col min="12039" max="12039" width="1.375" style="52" customWidth="1"/>
    <col min="12040" max="12040" width="3.5" style="52" customWidth="1"/>
    <col min="12041" max="12041" width="22.125" style="52" customWidth="1"/>
    <col min="12042" max="12042" width="9.75" style="52" customWidth="1"/>
    <col min="12043" max="12043" width="7.375" style="52" customWidth="1"/>
    <col min="12044" max="12044" width="9" style="52"/>
    <col min="12045" max="12045" width="9.25" style="52" customWidth="1"/>
    <col min="12046" max="12046" width="3.5" style="52" customWidth="1"/>
    <col min="12047" max="12048" width="12.625" style="52" customWidth="1"/>
    <col min="12049" max="12049" width="9" style="52"/>
    <col min="12050" max="12050" width="7.75" style="52" customWidth="1"/>
    <col min="12051" max="12051" width="13.125" style="52" customWidth="1"/>
    <col min="12052" max="12052" width="6.125" style="52" customWidth="1"/>
    <col min="12053" max="12053" width="9.75" style="52" customWidth="1"/>
    <col min="12054" max="12054" width="1.375" style="52" customWidth="1"/>
    <col min="12055" max="12294" width="9" style="52"/>
    <col min="12295" max="12295" width="1.375" style="52" customWidth="1"/>
    <col min="12296" max="12296" width="3.5" style="52" customWidth="1"/>
    <col min="12297" max="12297" width="22.125" style="52" customWidth="1"/>
    <col min="12298" max="12298" width="9.75" style="52" customWidth="1"/>
    <col min="12299" max="12299" width="7.375" style="52" customWidth="1"/>
    <col min="12300" max="12300" width="9" style="52"/>
    <col min="12301" max="12301" width="9.25" style="52" customWidth="1"/>
    <col min="12302" max="12302" width="3.5" style="52" customWidth="1"/>
    <col min="12303" max="12304" width="12.625" style="52" customWidth="1"/>
    <col min="12305" max="12305" width="9" style="52"/>
    <col min="12306" max="12306" width="7.75" style="52" customWidth="1"/>
    <col min="12307" max="12307" width="13.125" style="52" customWidth="1"/>
    <col min="12308" max="12308" width="6.125" style="52" customWidth="1"/>
    <col min="12309" max="12309" width="9.75" style="52" customWidth="1"/>
    <col min="12310" max="12310" width="1.375" style="52" customWidth="1"/>
    <col min="12311" max="12550" width="9" style="52"/>
    <col min="12551" max="12551" width="1.375" style="52" customWidth="1"/>
    <col min="12552" max="12552" width="3.5" style="52" customWidth="1"/>
    <col min="12553" max="12553" width="22.125" style="52" customWidth="1"/>
    <col min="12554" max="12554" width="9.75" style="52" customWidth="1"/>
    <col min="12555" max="12555" width="7.375" style="52" customWidth="1"/>
    <col min="12556" max="12556" width="9" style="52"/>
    <col min="12557" max="12557" width="9.25" style="52" customWidth="1"/>
    <col min="12558" max="12558" width="3.5" style="52" customWidth="1"/>
    <col min="12559" max="12560" width="12.625" style="52" customWidth="1"/>
    <col min="12561" max="12561" width="9" style="52"/>
    <col min="12562" max="12562" width="7.75" style="52" customWidth="1"/>
    <col min="12563" max="12563" width="13.125" style="52" customWidth="1"/>
    <col min="12564" max="12564" width="6.125" style="52" customWidth="1"/>
    <col min="12565" max="12565" width="9.75" style="52" customWidth="1"/>
    <col min="12566" max="12566" width="1.375" style="52" customWidth="1"/>
    <col min="12567" max="12806" width="9" style="52"/>
    <col min="12807" max="12807" width="1.375" style="52" customWidth="1"/>
    <col min="12808" max="12808" width="3.5" style="52" customWidth="1"/>
    <col min="12809" max="12809" width="22.125" style="52" customWidth="1"/>
    <col min="12810" max="12810" width="9.75" style="52" customWidth="1"/>
    <col min="12811" max="12811" width="7.375" style="52" customWidth="1"/>
    <col min="12812" max="12812" width="9" style="52"/>
    <col min="12813" max="12813" width="9.25" style="52" customWidth="1"/>
    <col min="12814" max="12814" width="3.5" style="52" customWidth="1"/>
    <col min="12815" max="12816" width="12.625" style="52" customWidth="1"/>
    <col min="12817" max="12817" width="9" style="52"/>
    <col min="12818" max="12818" width="7.75" style="52" customWidth="1"/>
    <col min="12819" max="12819" width="13.125" style="52" customWidth="1"/>
    <col min="12820" max="12820" width="6.125" style="52" customWidth="1"/>
    <col min="12821" max="12821" width="9.75" style="52" customWidth="1"/>
    <col min="12822" max="12822" width="1.375" style="52" customWidth="1"/>
    <col min="12823" max="13062" width="9" style="52"/>
    <col min="13063" max="13063" width="1.375" style="52" customWidth="1"/>
    <col min="13064" max="13064" width="3.5" style="52" customWidth="1"/>
    <col min="13065" max="13065" width="22.125" style="52" customWidth="1"/>
    <col min="13066" max="13066" width="9.75" style="52" customWidth="1"/>
    <col min="13067" max="13067" width="7.375" style="52" customWidth="1"/>
    <col min="13068" max="13068" width="9" style="52"/>
    <col min="13069" max="13069" width="9.25" style="52" customWidth="1"/>
    <col min="13070" max="13070" width="3.5" style="52" customWidth="1"/>
    <col min="13071" max="13072" width="12.625" style="52" customWidth="1"/>
    <col min="13073" max="13073" width="9" style="52"/>
    <col min="13074" max="13074" width="7.75" style="52" customWidth="1"/>
    <col min="13075" max="13075" width="13.125" style="52" customWidth="1"/>
    <col min="13076" max="13076" width="6.125" style="52" customWidth="1"/>
    <col min="13077" max="13077" width="9.75" style="52" customWidth="1"/>
    <col min="13078" max="13078" width="1.375" style="52" customWidth="1"/>
    <col min="13079" max="13318" width="9" style="52"/>
    <col min="13319" max="13319" width="1.375" style="52" customWidth="1"/>
    <col min="13320" max="13320" width="3.5" style="52" customWidth="1"/>
    <col min="13321" max="13321" width="22.125" style="52" customWidth="1"/>
    <col min="13322" max="13322" width="9.75" style="52" customWidth="1"/>
    <col min="13323" max="13323" width="7.375" style="52" customWidth="1"/>
    <col min="13324" max="13324" width="9" style="52"/>
    <col min="13325" max="13325" width="9.25" style="52" customWidth="1"/>
    <col min="13326" max="13326" width="3.5" style="52" customWidth="1"/>
    <col min="13327" max="13328" width="12.625" style="52" customWidth="1"/>
    <col min="13329" max="13329" width="9" style="52"/>
    <col min="13330" max="13330" width="7.75" style="52" customWidth="1"/>
    <col min="13331" max="13331" width="13.125" style="52" customWidth="1"/>
    <col min="13332" max="13332" width="6.125" style="52" customWidth="1"/>
    <col min="13333" max="13333" width="9.75" style="52" customWidth="1"/>
    <col min="13334" max="13334" width="1.375" style="52" customWidth="1"/>
    <col min="13335" max="13574" width="9" style="52"/>
    <col min="13575" max="13575" width="1.375" style="52" customWidth="1"/>
    <col min="13576" max="13576" width="3.5" style="52" customWidth="1"/>
    <col min="13577" max="13577" width="22.125" style="52" customWidth="1"/>
    <col min="13578" max="13578" width="9.75" style="52" customWidth="1"/>
    <col min="13579" max="13579" width="7.375" style="52" customWidth="1"/>
    <col min="13580" max="13580" width="9" style="52"/>
    <col min="13581" max="13581" width="9.25" style="52" customWidth="1"/>
    <col min="13582" max="13582" width="3.5" style="52" customWidth="1"/>
    <col min="13583" max="13584" width="12.625" style="52" customWidth="1"/>
    <col min="13585" max="13585" width="9" style="52"/>
    <col min="13586" max="13586" width="7.75" style="52" customWidth="1"/>
    <col min="13587" max="13587" width="13.125" style="52" customWidth="1"/>
    <col min="13588" max="13588" width="6.125" style="52" customWidth="1"/>
    <col min="13589" max="13589" width="9.75" style="52" customWidth="1"/>
    <col min="13590" max="13590" width="1.375" style="52" customWidth="1"/>
    <col min="13591" max="13830" width="9" style="52"/>
    <col min="13831" max="13831" width="1.375" style="52" customWidth="1"/>
    <col min="13832" max="13832" width="3.5" style="52" customWidth="1"/>
    <col min="13833" max="13833" width="22.125" style="52" customWidth="1"/>
    <col min="13834" max="13834" width="9.75" style="52" customWidth="1"/>
    <col min="13835" max="13835" width="7.375" style="52" customWidth="1"/>
    <col min="13836" max="13836" width="9" style="52"/>
    <col min="13837" max="13837" width="9.25" style="52" customWidth="1"/>
    <col min="13838" max="13838" width="3.5" style="52" customWidth="1"/>
    <col min="13839" max="13840" width="12.625" style="52" customWidth="1"/>
    <col min="13841" max="13841" width="9" style="52"/>
    <col min="13842" max="13842" width="7.75" style="52" customWidth="1"/>
    <col min="13843" max="13843" width="13.125" style="52" customWidth="1"/>
    <col min="13844" max="13844" width="6.125" style="52" customWidth="1"/>
    <col min="13845" max="13845" width="9.75" style="52" customWidth="1"/>
    <col min="13846" max="13846" width="1.375" style="52" customWidth="1"/>
    <col min="13847" max="14086" width="9" style="52"/>
    <col min="14087" max="14087" width="1.375" style="52" customWidth="1"/>
    <col min="14088" max="14088" width="3.5" style="52" customWidth="1"/>
    <col min="14089" max="14089" width="22.125" style="52" customWidth="1"/>
    <col min="14090" max="14090" width="9.75" style="52" customWidth="1"/>
    <col min="14091" max="14091" width="7.375" style="52" customWidth="1"/>
    <col min="14092" max="14092" width="9" style="52"/>
    <col min="14093" max="14093" width="9.25" style="52" customWidth="1"/>
    <col min="14094" max="14094" width="3.5" style="52" customWidth="1"/>
    <col min="14095" max="14096" width="12.625" style="52" customWidth="1"/>
    <col min="14097" max="14097" width="9" style="52"/>
    <col min="14098" max="14098" width="7.75" style="52" customWidth="1"/>
    <col min="14099" max="14099" width="13.125" style="52" customWidth="1"/>
    <col min="14100" max="14100" width="6.125" style="52" customWidth="1"/>
    <col min="14101" max="14101" width="9.75" style="52" customWidth="1"/>
    <col min="14102" max="14102" width="1.375" style="52" customWidth="1"/>
    <col min="14103" max="14342" width="9" style="52"/>
    <col min="14343" max="14343" width="1.375" style="52" customWidth="1"/>
    <col min="14344" max="14344" width="3.5" style="52" customWidth="1"/>
    <col min="14345" max="14345" width="22.125" style="52" customWidth="1"/>
    <col min="14346" max="14346" width="9.75" style="52" customWidth="1"/>
    <col min="14347" max="14347" width="7.375" style="52" customWidth="1"/>
    <col min="14348" max="14348" width="9" style="52"/>
    <col min="14349" max="14349" width="9.25" style="52" customWidth="1"/>
    <col min="14350" max="14350" width="3.5" style="52" customWidth="1"/>
    <col min="14351" max="14352" width="12.625" style="52" customWidth="1"/>
    <col min="14353" max="14353" width="9" style="52"/>
    <col min="14354" max="14354" width="7.75" style="52" customWidth="1"/>
    <col min="14355" max="14355" width="13.125" style="52" customWidth="1"/>
    <col min="14356" max="14356" width="6.125" style="52" customWidth="1"/>
    <col min="14357" max="14357" width="9.75" style="52" customWidth="1"/>
    <col min="14358" max="14358" width="1.375" style="52" customWidth="1"/>
    <col min="14359" max="14598" width="9" style="52"/>
    <col min="14599" max="14599" width="1.375" style="52" customWidth="1"/>
    <col min="14600" max="14600" width="3.5" style="52" customWidth="1"/>
    <col min="14601" max="14601" width="22.125" style="52" customWidth="1"/>
    <col min="14602" max="14602" width="9.75" style="52" customWidth="1"/>
    <col min="14603" max="14603" width="7.375" style="52" customWidth="1"/>
    <col min="14604" max="14604" width="9" style="52"/>
    <col min="14605" max="14605" width="9.25" style="52" customWidth="1"/>
    <col min="14606" max="14606" width="3.5" style="52" customWidth="1"/>
    <col min="14607" max="14608" width="12.625" style="52" customWidth="1"/>
    <col min="14609" max="14609" width="9" style="52"/>
    <col min="14610" max="14610" width="7.75" style="52" customWidth="1"/>
    <col min="14611" max="14611" width="13.125" style="52" customWidth="1"/>
    <col min="14612" max="14612" width="6.125" style="52" customWidth="1"/>
    <col min="14613" max="14613" width="9.75" style="52" customWidth="1"/>
    <col min="14614" max="14614" width="1.375" style="52" customWidth="1"/>
    <col min="14615" max="14854" width="9" style="52"/>
    <col min="14855" max="14855" width="1.375" style="52" customWidth="1"/>
    <col min="14856" max="14856" width="3.5" style="52" customWidth="1"/>
    <col min="14857" max="14857" width="22.125" style="52" customWidth="1"/>
    <col min="14858" max="14858" width="9.75" style="52" customWidth="1"/>
    <col min="14859" max="14859" width="7.375" style="52" customWidth="1"/>
    <col min="14860" max="14860" width="9" style="52"/>
    <col min="14861" max="14861" width="9.25" style="52" customWidth="1"/>
    <col min="14862" max="14862" width="3.5" style="52" customWidth="1"/>
    <col min="14863" max="14864" width="12.625" style="52" customWidth="1"/>
    <col min="14865" max="14865" width="9" style="52"/>
    <col min="14866" max="14866" width="7.75" style="52" customWidth="1"/>
    <col min="14867" max="14867" width="13.125" style="52" customWidth="1"/>
    <col min="14868" max="14868" width="6.125" style="52" customWidth="1"/>
    <col min="14869" max="14869" width="9.75" style="52" customWidth="1"/>
    <col min="14870" max="14870" width="1.375" style="52" customWidth="1"/>
    <col min="14871" max="15110" width="9" style="52"/>
    <col min="15111" max="15111" width="1.375" style="52" customWidth="1"/>
    <col min="15112" max="15112" width="3.5" style="52" customWidth="1"/>
    <col min="15113" max="15113" width="22.125" style="52" customWidth="1"/>
    <col min="15114" max="15114" width="9.75" style="52" customWidth="1"/>
    <col min="15115" max="15115" width="7.375" style="52" customWidth="1"/>
    <col min="15116" max="15116" width="9" style="52"/>
    <col min="15117" max="15117" width="9.25" style="52" customWidth="1"/>
    <col min="15118" max="15118" width="3.5" style="52" customWidth="1"/>
    <col min="15119" max="15120" width="12.625" style="52" customWidth="1"/>
    <col min="15121" max="15121" width="9" style="52"/>
    <col min="15122" max="15122" width="7.75" style="52" customWidth="1"/>
    <col min="15123" max="15123" width="13.125" style="52" customWidth="1"/>
    <col min="15124" max="15124" width="6.125" style="52" customWidth="1"/>
    <col min="15125" max="15125" width="9.75" style="52" customWidth="1"/>
    <col min="15126" max="15126" width="1.375" style="52" customWidth="1"/>
    <col min="15127" max="15366" width="9" style="52"/>
    <col min="15367" max="15367" width="1.375" style="52" customWidth="1"/>
    <col min="15368" max="15368" width="3.5" style="52" customWidth="1"/>
    <col min="15369" max="15369" width="22.125" style="52" customWidth="1"/>
    <col min="15370" max="15370" width="9.75" style="52" customWidth="1"/>
    <col min="15371" max="15371" width="7.375" style="52" customWidth="1"/>
    <col min="15372" max="15372" width="9" style="52"/>
    <col min="15373" max="15373" width="9.25" style="52" customWidth="1"/>
    <col min="15374" max="15374" width="3.5" style="52" customWidth="1"/>
    <col min="15375" max="15376" width="12.625" style="52" customWidth="1"/>
    <col min="15377" max="15377" width="9" style="52"/>
    <col min="15378" max="15378" width="7.75" style="52" customWidth="1"/>
    <col min="15379" max="15379" width="13.125" style="52" customWidth="1"/>
    <col min="15380" max="15380" width="6.125" style="52" customWidth="1"/>
    <col min="15381" max="15381" width="9.75" style="52" customWidth="1"/>
    <col min="15382" max="15382" width="1.375" style="52" customWidth="1"/>
    <col min="15383" max="15622" width="9" style="52"/>
    <col min="15623" max="15623" width="1.375" style="52" customWidth="1"/>
    <col min="15624" max="15624" width="3.5" style="52" customWidth="1"/>
    <col min="15625" max="15625" width="22.125" style="52" customWidth="1"/>
    <col min="15626" max="15626" width="9.75" style="52" customWidth="1"/>
    <col min="15627" max="15627" width="7.375" style="52" customWidth="1"/>
    <col min="15628" max="15628" width="9" style="52"/>
    <col min="15629" max="15629" width="9.25" style="52" customWidth="1"/>
    <col min="15630" max="15630" width="3.5" style="52" customWidth="1"/>
    <col min="15631" max="15632" width="12.625" style="52" customWidth="1"/>
    <col min="15633" max="15633" width="9" style="52"/>
    <col min="15634" max="15634" width="7.75" style="52" customWidth="1"/>
    <col min="15635" max="15635" width="13.125" style="52" customWidth="1"/>
    <col min="15636" max="15636" width="6.125" style="52" customWidth="1"/>
    <col min="15637" max="15637" width="9.75" style="52" customWidth="1"/>
    <col min="15638" max="15638" width="1.375" style="52" customWidth="1"/>
    <col min="15639" max="15878" width="9" style="52"/>
    <col min="15879" max="15879" width="1.375" style="52" customWidth="1"/>
    <col min="15880" max="15880" width="3.5" style="52" customWidth="1"/>
    <col min="15881" max="15881" width="22.125" style="52" customWidth="1"/>
    <col min="15882" max="15882" width="9.75" style="52" customWidth="1"/>
    <col min="15883" max="15883" width="7.375" style="52" customWidth="1"/>
    <col min="15884" max="15884" width="9" style="52"/>
    <col min="15885" max="15885" width="9.25" style="52" customWidth="1"/>
    <col min="15886" max="15886" width="3.5" style="52" customWidth="1"/>
    <col min="15887" max="15888" width="12.625" style="52" customWidth="1"/>
    <col min="15889" max="15889" width="9" style="52"/>
    <col min="15890" max="15890" width="7.75" style="52" customWidth="1"/>
    <col min="15891" max="15891" width="13.125" style="52" customWidth="1"/>
    <col min="15892" max="15892" width="6.125" style="52" customWidth="1"/>
    <col min="15893" max="15893" width="9.75" style="52" customWidth="1"/>
    <col min="15894" max="15894" width="1.375" style="52" customWidth="1"/>
    <col min="15895" max="16134" width="9" style="52"/>
    <col min="16135" max="16135" width="1.375" style="52" customWidth="1"/>
    <col min="16136" max="16136" width="3.5" style="52" customWidth="1"/>
    <col min="16137" max="16137" width="22.125" style="52" customWidth="1"/>
    <col min="16138" max="16138" width="9.75" style="52" customWidth="1"/>
    <col min="16139" max="16139" width="7.375" style="52" customWidth="1"/>
    <col min="16140" max="16140" width="9" style="52"/>
    <col min="16141" max="16141" width="9.25" style="52" customWidth="1"/>
    <col min="16142" max="16142" width="3.5" style="52" customWidth="1"/>
    <col min="16143" max="16144" width="12.625" style="52" customWidth="1"/>
    <col min="16145" max="16145" width="9" style="52"/>
    <col min="16146" max="16146" width="7.75" style="52" customWidth="1"/>
    <col min="16147" max="16147" width="13.125" style="52" customWidth="1"/>
    <col min="16148" max="16148" width="6.125" style="52" customWidth="1"/>
    <col min="16149" max="16149" width="9.75" style="52" customWidth="1"/>
    <col min="16150" max="16150" width="1.375" style="52" customWidth="1"/>
    <col min="16151" max="16384" width="9" style="52"/>
  </cols>
  <sheetData>
    <row r="1" spans="2:22" ht="9.9499999999999993" customHeight="1" x14ac:dyDescent="0.15"/>
    <row r="2" spans="2:22" ht="24.95" customHeight="1" x14ac:dyDescent="0.15">
      <c r="B2" s="1" t="s">
        <v>437</v>
      </c>
      <c r="C2" s="54"/>
      <c r="D2" s="5"/>
      <c r="E2" s="5"/>
      <c r="F2" s="54"/>
      <c r="G2" s="127"/>
      <c r="H2" s="137"/>
      <c r="I2" s="127"/>
      <c r="J2" s="127"/>
      <c r="K2" s="127"/>
      <c r="L2" s="127"/>
      <c r="M2" s="127"/>
      <c r="N2" s="127"/>
      <c r="O2" s="5"/>
    </row>
    <row r="3" spans="2:22" ht="15" customHeight="1" thickBot="1" x14ac:dyDescent="0.2">
      <c r="B3" s="52" t="s">
        <v>205</v>
      </c>
      <c r="I3" s="5" t="s">
        <v>206</v>
      </c>
      <c r="P3" s="52" t="s">
        <v>225</v>
      </c>
    </row>
    <row r="4" spans="2:22" ht="15" customHeight="1" x14ac:dyDescent="0.15">
      <c r="B4" s="285" t="s">
        <v>82</v>
      </c>
      <c r="C4" s="172" t="s">
        <v>165</v>
      </c>
      <c r="D4" s="172" t="s">
        <v>135</v>
      </c>
      <c r="E4" s="172" t="s">
        <v>136</v>
      </c>
      <c r="F4" s="172" t="s">
        <v>23</v>
      </c>
      <c r="G4" s="164" t="s">
        <v>137</v>
      </c>
      <c r="H4" s="173"/>
      <c r="I4" s="872" t="s">
        <v>82</v>
      </c>
      <c r="J4" s="865" t="s">
        <v>169</v>
      </c>
      <c r="K4" s="178" t="s">
        <v>166</v>
      </c>
      <c r="L4" s="178" t="s">
        <v>138</v>
      </c>
      <c r="M4" s="865" t="s">
        <v>23</v>
      </c>
      <c r="N4" s="867" t="s">
        <v>137</v>
      </c>
      <c r="O4" s="200"/>
      <c r="P4" s="286" t="s">
        <v>172</v>
      </c>
      <c r="Q4" s="287" t="s">
        <v>173</v>
      </c>
      <c r="R4" s="287" t="s">
        <v>174</v>
      </c>
      <c r="S4" s="287" t="s">
        <v>175</v>
      </c>
      <c r="T4" s="874" t="s">
        <v>176</v>
      </c>
      <c r="U4" s="811"/>
      <c r="V4" s="288" t="s">
        <v>177</v>
      </c>
    </row>
    <row r="5" spans="2:22" ht="15" customHeight="1" x14ac:dyDescent="0.15">
      <c r="B5" s="745" t="s">
        <v>160</v>
      </c>
      <c r="C5" s="487" t="s">
        <v>533</v>
      </c>
      <c r="D5" s="487">
        <v>30</v>
      </c>
      <c r="E5" s="488" t="s">
        <v>417</v>
      </c>
      <c r="F5" s="487">
        <v>5000</v>
      </c>
      <c r="G5" s="165">
        <f t="shared" ref="G5:G9" si="0">D5*F5</f>
        <v>150000</v>
      </c>
      <c r="H5" s="174"/>
      <c r="I5" s="873"/>
      <c r="J5" s="866"/>
      <c r="K5" s="180" t="s">
        <v>139</v>
      </c>
      <c r="L5" s="567" t="s">
        <v>260</v>
      </c>
      <c r="M5" s="866"/>
      <c r="N5" s="868"/>
      <c r="O5" s="200"/>
      <c r="P5" s="509" t="s">
        <v>427</v>
      </c>
      <c r="Q5" s="489">
        <v>420</v>
      </c>
      <c r="R5" s="499" t="s">
        <v>178</v>
      </c>
      <c r="S5" s="489">
        <v>100</v>
      </c>
      <c r="T5" s="871">
        <v>5</v>
      </c>
      <c r="U5" s="854"/>
      <c r="V5" s="189">
        <f>Q5*S5/T5</f>
        <v>8400</v>
      </c>
    </row>
    <row r="6" spans="2:22" ht="15" customHeight="1" x14ac:dyDescent="0.15">
      <c r="B6" s="746"/>
      <c r="C6" s="487"/>
      <c r="D6" s="487"/>
      <c r="E6" s="488"/>
      <c r="F6" s="487"/>
      <c r="G6" s="166">
        <f t="shared" si="0"/>
        <v>0</v>
      </c>
      <c r="H6" s="174"/>
      <c r="I6" s="875" t="s">
        <v>168</v>
      </c>
      <c r="J6" s="487" t="s">
        <v>420</v>
      </c>
      <c r="K6" s="494">
        <v>2.2999999999999998</v>
      </c>
      <c r="L6" s="494">
        <v>2.5</v>
      </c>
      <c r="M6" s="494">
        <v>84.7</v>
      </c>
      <c r="N6" s="166">
        <f>K6*L6*M6</f>
        <v>487.02500000000003</v>
      </c>
      <c r="O6" s="200"/>
      <c r="P6" s="509" t="s">
        <v>428</v>
      </c>
      <c r="Q6" s="489">
        <v>6.8</v>
      </c>
      <c r="R6" s="499" t="s">
        <v>419</v>
      </c>
      <c r="S6" s="489">
        <v>2300</v>
      </c>
      <c r="T6" s="871">
        <v>1</v>
      </c>
      <c r="U6" s="854"/>
      <c r="V6" s="189">
        <f t="shared" ref="V6:V7" si="1">Q6*S6/T6</f>
        <v>15640</v>
      </c>
    </row>
    <row r="7" spans="2:22" ht="15" customHeight="1" x14ac:dyDescent="0.15">
      <c r="B7" s="746"/>
      <c r="C7" s="515"/>
      <c r="D7" s="515"/>
      <c r="E7" s="516"/>
      <c r="F7" s="515"/>
      <c r="G7" s="166">
        <f t="shared" si="0"/>
        <v>0</v>
      </c>
      <c r="H7" s="174"/>
      <c r="I7" s="746"/>
      <c r="J7" s="487" t="s">
        <v>421</v>
      </c>
      <c r="K7" s="494">
        <v>0.56999999999999995</v>
      </c>
      <c r="L7" s="494">
        <v>2</v>
      </c>
      <c r="M7" s="494">
        <v>84.7</v>
      </c>
      <c r="N7" s="166">
        <f t="shared" ref="N7:N12" si="2">K7*L7*M7</f>
        <v>96.557999999999993</v>
      </c>
      <c r="O7" s="200"/>
      <c r="P7" s="509" t="s">
        <v>430</v>
      </c>
      <c r="Q7" s="489">
        <v>150</v>
      </c>
      <c r="R7" s="499" t="s">
        <v>436</v>
      </c>
      <c r="S7" s="489">
        <v>800</v>
      </c>
      <c r="T7" s="871">
        <v>5</v>
      </c>
      <c r="U7" s="854"/>
      <c r="V7" s="498">
        <f t="shared" si="1"/>
        <v>24000</v>
      </c>
    </row>
    <row r="8" spans="2:22" ht="15" customHeight="1" x14ac:dyDescent="0.15">
      <c r="B8" s="746"/>
      <c r="C8" s="517"/>
      <c r="D8" s="517"/>
      <c r="E8" s="518"/>
      <c r="F8" s="517"/>
      <c r="G8" s="166">
        <f t="shared" si="0"/>
        <v>0</v>
      </c>
      <c r="H8" s="174"/>
      <c r="I8" s="746"/>
      <c r="J8" s="487" t="s">
        <v>422</v>
      </c>
      <c r="K8" s="494">
        <v>2</v>
      </c>
      <c r="L8" s="494">
        <v>7</v>
      </c>
      <c r="M8" s="494">
        <v>84.7</v>
      </c>
      <c r="N8" s="166">
        <f t="shared" si="2"/>
        <v>1185.8</v>
      </c>
      <c r="O8" s="200"/>
      <c r="P8" s="509"/>
      <c r="Q8" s="489"/>
      <c r="R8" s="499"/>
      <c r="S8" s="489"/>
      <c r="T8" s="871"/>
      <c r="U8" s="854"/>
      <c r="V8" s="498"/>
    </row>
    <row r="9" spans="2:22" ht="15" customHeight="1" x14ac:dyDescent="0.15">
      <c r="B9" s="746"/>
      <c r="C9" s="515"/>
      <c r="D9" s="515"/>
      <c r="E9" s="516"/>
      <c r="F9" s="515"/>
      <c r="G9" s="166">
        <f t="shared" si="0"/>
        <v>0</v>
      </c>
      <c r="H9" s="174"/>
      <c r="I9" s="746"/>
      <c r="J9" s="487" t="s">
        <v>423</v>
      </c>
      <c r="K9" s="494">
        <v>3.3</v>
      </c>
      <c r="L9" s="494">
        <v>5</v>
      </c>
      <c r="M9" s="494">
        <v>84.7</v>
      </c>
      <c r="N9" s="166">
        <f t="shared" si="2"/>
        <v>1397.55</v>
      </c>
      <c r="O9" s="200"/>
      <c r="P9" s="509"/>
      <c r="Q9" s="489"/>
      <c r="R9" s="499"/>
      <c r="S9" s="489"/>
      <c r="T9" s="853"/>
      <c r="U9" s="854"/>
      <c r="V9" s="498"/>
    </row>
    <row r="10" spans="2:22" ht="15" customHeight="1" thickBot="1" x14ac:dyDescent="0.2">
      <c r="B10" s="852"/>
      <c r="C10" s="490" t="s">
        <v>140</v>
      </c>
      <c r="D10" s="490"/>
      <c r="E10" s="490"/>
      <c r="F10" s="490"/>
      <c r="G10" s="167">
        <f>SUM(G5:G6)</f>
        <v>150000</v>
      </c>
      <c r="H10" s="174"/>
      <c r="I10" s="746"/>
      <c r="J10" s="487" t="s">
        <v>424</v>
      </c>
      <c r="K10" s="494">
        <v>8</v>
      </c>
      <c r="L10" s="494">
        <v>3</v>
      </c>
      <c r="M10" s="494">
        <v>84.7</v>
      </c>
      <c r="N10" s="166">
        <f t="shared" si="2"/>
        <v>2032.8000000000002</v>
      </c>
      <c r="O10" s="200"/>
      <c r="P10" s="289"/>
      <c r="Q10" s="162"/>
      <c r="R10" s="194"/>
      <c r="S10" s="162"/>
      <c r="T10" s="853"/>
      <c r="U10" s="854"/>
      <c r="V10" s="189"/>
    </row>
    <row r="11" spans="2:22" ht="15" customHeight="1" thickTop="1" x14ac:dyDescent="0.15">
      <c r="B11" s="850" t="s">
        <v>158</v>
      </c>
      <c r="C11" s="487" t="s">
        <v>521</v>
      </c>
      <c r="D11" s="487">
        <v>40</v>
      </c>
      <c r="E11" s="488" t="s">
        <v>418</v>
      </c>
      <c r="F11" s="487">
        <v>460</v>
      </c>
      <c r="G11" s="166">
        <f>D11*F11</f>
        <v>18400</v>
      </c>
      <c r="H11" s="174"/>
      <c r="I11" s="746"/>
      <c r="J11" s="487" t="s">
        <v>425</v>
      </c>
      <c r="K11" s="494">
        <v>1.37</v>
      </c>
      <c r="L11" s="494">
        <v>2</v>
      </c>
      <c r="M11" s="494">
        <v>84.7</v>
      </c>
      <c r="N11" s="166">
        <f t="shared" si="2"/>
        <v>232.07800000000003</v>
      </c>
      <c r="O11" s="200"/>
      <c r="P11" s="289"/>
      <c r="Q11" s="162"/>
      <c r="R11" s="194"/>
      <c r="S11" s="162"/>
      <c r="T11" s="853"/>
      <c r="U11" s="854"/>
      <c r="V11" s="189"/>
    </row>
    <row r="12" spans="2:22" ht="15" customHeight="1" x14ac:dyDescent="0.15">
      <c r="B12" s="746"/>
      <c r="C12" s="487"/>
      <c r="D12" s="487"/>
      <c r="E12" s="488"/>
      <c r="F12" s="487"/>
      <c r="G12" s="166">
        <f>D12*F12</f>
        <v>0</v>
      </c>
      <c r="H12" s="174"/>
      <c r="I12" s="746"/>
      <c r="J12" s="487" t="s">
        <v>426</v>
      </c>
      <c r="K12" s="494">
        <v>29.41</v>
      </c>
      <c r="L12" s="494">
        <v>4</v>
      </c>
      <c r="M12" s="494">
        <v>84.7</v>
      </c>
      <c r="N12" s="166">
        <f t="shared" si="2"/>
        <v>9964.1080000000002</v>
      </c>
      <c r="O12" s="200"/>
      <c r="P12" s="289"/>
      <c r="Q12" s="162"/>
      <c r="R12" s="194"/>
      <c r="S12" s="162"/>
      <c r="T12" s="853"/>
      <c r="U12" s="854"/>
      <c r="V12" s="189"/>
    </row>
    <row r="13" spans="2:22" ht="15" customHeight="1" thickBot="1" x14ac:dyDescent="0.2">
      <c r="B13" s="746"/>
      <c r="C13" s="487"/>
      <c r="D13" s="487"/>
      <c r="E13" s="488"/>
      <c r="F13" s="487"/>
      <c r="G13" s="166">
        <f>D13*F13</f>
        <v>0</v>
      </c>
      <c r="H13" s="174"/>
      <c r="I13" s="852"/>
      <c r="J13" s="290" t="s">
        <v>229</v>
      </c>
      <c r="K13" s="495">
        <f t="shared" ref="K13:L13" si="3">SUM(K6:K12)</f>
        <v>46.95</v>
      </c>
      <c r="L13" s="495">
        <f t="shared" si="3"/>
        <v>25.5</v>
      </c>
      <c r="M13" s="495"/>
      <c r="N13" s="177">
        <f>SUM(N6:N12)</f>
        <v>15395.919000000002</v>
      </c>
      <c r="O13" s="200"/>
      <c r="P13" s="289"/>
      <c r="Q13" s="162"/>
      <c r="R13" s="194"/>
      <c r="S13" s="162"/>
      <c r="T13" s="853"/>
      <c r="U13" s="854"/>
      <c r="V13" s="189"/>
    </row>
    <row r="14" spans="2:22" ht="15" customHeight="1" thickTop="1" thickBot="1" x14ac:dyDescent="0.2">
      <c r="B14" s="852"/>
      <c r="C14" s="491" t="s">
        <v>141</v>
      </c>
      <c r="D14" s="492"/>
      <c r="E14" s="492"/>
      <c r="F14" s="492"/>
      <c r="G14" s="168">
        <f>SUM(G11:G13)</f>
        <v>18400</v>
      </c>
      <c r="H14" s="174"/>
      <c r="I14" s="850" t="s">
        <v>230</v>
      </c>
      <c r="J14" s="51"/>
      <c r="K14" s="181"/>
      <c r="L14" s="181"/>
      <c r="M14" s="181"/>
      <c r="N14" s="166">
        <f>K14*L14*M14</f>
        <v>0</v>
      </c>
      <c r="O14" s="200"/>
      <c r="P14" s="289"/>
      <c r="Q14" s="162"/>
      <c r="R14" s="194"/>
      <c r="S14" s="162"/>
      <c r="T14" s="853"/>
      <c r="U14" s="854"/>
      <c r="V14" s="189"/>
    </row>
    <row r="15" spans="2:22" ht="15" customHeight="1" thickTop="1" x14ac:dyDescent="0.15">
      <c r="B15" s="850" t="s">
        <v>159</v>
      </c>
      <c r="C15" s="487" t="s">
        <v>520</v>
      </c>
      <c r="D15" s="487">
        <v>60</v>
      </c>
      <c r="E15" s="488" t="s">
        <v>419</v>
      </c>
      <c r="F15" s="487">
        <v>3100</v>
      </c>
      <c r="G15" s="166">
        <f>D15*F15</f>
        <v>186000</v>
      </c>
      <c r="H15" s="174"/>
      <c r="I15" s="746"/>
      <c r="J15" s="51"/>
      <c r="K15" s="181"/>
      <c r="L15" s="181"/>
      <c r="M15" s="181"/>
      <c r="N15" s="166">
        <f t="shared" ref="N15:N17" si="4">K15*L15*M15</f>
        <v>0</v>
      </c>
      <c r="O15" s="200"/>
      <c r="P15" s="289"/>
      <c r="Q15" s="162"/>
      <c r="R15" s="194"/>
      <c r="S15" s="162"/>
      <c r="T15" s="853"/>
      <c r="U15" s="854"/>
      <c r="V15" s="189"/>
    </row>
    <row r="16" spans="2:22" ht="15" customHeight="1" x14ac:dyDescent="0.15">
      <c r="B16" s="746"/>
      <c r="C16" s="487" t="s">
        <v>521</v>
      </c>
      <c r="D16" s="487">
        <v>25</v>
      </c>
      <c r="E16" s="488" t="s">
        <v>419</v>
      </c>
      <c r="F16" s="487">
        <v>2430</v>
      </c>
      <c r="G16" s="166">
        <f>D16*F16</f>
        <v>60750</v>
      </c>
      <c r="H16" s="174"/>
      <c r="I16" s="746"/>
      <c r="J16" s="51"/>
      <c r="K16" s="181"/>
      <c r="L16" s="181"/>
      <c r="M16" s="181"/>
      <c r="N16" s="166">
        <f t="shared" si="4"/>
        <v>0</v>
      </c>
      <c r="O16" s="200"/>
      <c r="P16" s="289"/>
      <c r="Q16" s="162"/>
      <c r="R16" s="194"/>
      <c r="S16" s="162"/>
      <c r="T16" s="853"/>
      <c r="U16" s="854"/>
      <c r="V16" s="189"/>
    </row>
    <row r="17" spans="2:22" ht="15" customHeight="1" x14ac:dyDescent="0.15">
      <c r="B17" s="746"/>
      <c r="C17" s="487"/>
      <c r="D17" s="487"/>
      <c r="E17" s="488"/>
      <c r="F17" s="487"/>
      <c r="G17" s="166">
        <f>D17*F17</f>
        <v>0</v>
      </c>
      <c r="H17" s="174"/>
      <c r="I17" s="746"/>
      <c r="J17" s="51"/>
      <c r="K17" s="181"/>
      <c r="L17" s="181"/>
      <c r="M17" s="181"/>
      <c r="N17" s="166">
        <f t="shared" si="4"/>
        <v>0</v>
      </c>
      <c r="O17" s="200"/>
      <c r="P17" s="289"/>
      <c r="Q17" s="162"/>
      <c r="R17" s="194"/>
      <c r="S17" s="162"/>
      <c r="T17" s="853"/>
      <c r="U17" s="854"/>
      <c r="V17" s="189"/>
    </row>
    <row r="18" spans="2:22" ht="15" customHeight="1" thickBot="1" x14ac:dyDescent="0.2">
      <c r="B18" s="746"/>
      <c r="C18" s="487"/>
      <c r="D18" s="487"/>
      <c r="E18" s="487"/>
      <c r="F18" s="487"/>
      <c r="G18" s="166">
        <f t="shared" ref="G18" si="5">D18*F18</f>
        <v>0</v>
      </c>
      <c r="H18" s="174"/>
      <c r="I18" s="852"/>
      <c r="J18" s="290" t="s">
        <v>229</v>
      </c>
      <c r="K18" s="495">
        <f t="shared" ref="K18:L18" si="6">SUM(K14:K17)</f>
        <v>0</v>
      </c>
      <c r="L18" s="495">
        <f t="shared" si="6"/>
        <v>0</v>
      </c>
      <c r="M18" s="495"/>
      <c r="N18" s="177">
        <f>SUM(N14:N17)</f>
        <v>0</v>
      </c>
      <c r="O18" s="200"/>
      <c r="P18" s="289"/>
      <c r="Q18" s="162"/>
      <c r="R18" s="194"/>
      <c r="S18" s="162"/>
      <c r="T18" s="853"/>
      <c r="U18" s="854"/>
      <c r="V18" s="189"/>
    </row>
    <row r="19" spans="2:22" ht="15" customHeight="1" thickTop="1" thickBot="1" x14ac:dyDescent="0.2">
      <c r="B19" s="852"/>
      <c r="C19" s="491" t="s">
        <v>141</v>
      </c>
      <c r="D19" s="492"/>
      <c r="E19" s="492"/>
      <c r="F19" s="492"/>
      <c r="G19" s="168">
        <f>SUM(G15:G18)</f>
        <v>246750</v>
      </c>
      <c r="H19" s="174"/>
      <c r="I19" s="850" t="s">
        <v>170</v>
      </c>
      <c r="J19" s="51"/>
      <c r="K19" s="181"/>
      <c r="L19" s="181"/>
      <c r="M19" s="181"/>
      <c r="N19" s="166">
        <f>K19*L19*M19</f>
        <v>0</v>
      </c>
      <c r="O19" s="200"/>
      <c r="P19" s="289"/>
      <c r="Q19" s="162"/>
      <c r="R19" s="317"/>
      <c r="S19" s="162"/>
      <c r="T19" s="853"/>
      <c r="U19" s="854"/>
      <c r="V19" s="189"/>
    </row>
    <row r="20" spans="2:22" ht="15" customHeight="1" thickTop="1" x14ac:dyDescent="0.15">
      <c r="B20" s="850" t="s">
        <v>161</v>
      </c>
      <c r="C20" s="487"/>
      <c r="D20" s="487"/>
      <c r="E20" s="488"/>
      <c r="F20" s="487"/>
      <c r="G20" s="166">
        <f t="shared" ref="G20" si="7">D20*F20</f>
        <v>0</v>
      </c>
      <c r="H20" s="174"/>
      <c r="I20" s="746"/>
      <c r="J20" s="51"/>
      <c r="K20" s="181"/>
      <c r="L20" s="181"/>
      <c r="M20" s="181"/>
      <c r="N20" s="166">
        <f t="shared" ref="N20:N21" si="8">K20*L20*M20</f>
        <v>0</v>
      </c>
      <c r="O20" s="200"/>
      <c r="P20" s="289"/>
      <c r="Q20" s="162"/>
      <c r="R20" s="317"/>
      <c r="S20" s="162"/>
      <c r="T20" s="853"/>
      <c r="U20" s="854"/>
      <c r="V20" s="189"/>
    </row>
    <row r="21" spans="2:22" ht="15" customHeight="1" x14ac:dyDescent="0.15">
      <c r="B21" s="746"/>
      <c r="C21" s="487"/>
      <c r="D21" s="487"/>
      <c r="E21" s="488"/>
      <c r="F21" s="487"/>
      <c r="G21" s="166">
        <f>D21*F21</f>
        <v>0</v>
      </c>
      <c r="H21" s="174"/>
      <c r="I21" s="746"/>
      <c r="J21" s="51"/>
      <c r="K21" s="181"/>
      <c r="L21" s="181"/>
      <c r="M21" s="181"/>
      <c r="N21" s="166">
        <f t="shared" si="8"/>
        <v>0</v>
      </c>
      <c r="O21" s="200"/>
      <c r="P21" s="289"/>
      <c r="Q21" s="162"/>
      <c r="R21" s="194"/>
      <c r="S21" s="162"/>
      <c r="T21" s="853"/>
      <c r="U21" s="854"/>
      <c r="V21" s="189"/>
    </row>
    <row r="22" spans="2:22" ht="15" customHeight="1" thickBot="1" x14ac:dyDescent="0.2">
      <c r="B22" s="746"/>
      <c r="C22" s="487"/>
      <c r="D22" s="487"/>
      <c r="E22" s="487"/>
      <c r="F22" s="487"/>
      <c r="G22" s="166">
        <f t="shared" ref="G22" si="9">D22*F22</f>
        <v>0</v>
      </c>
      <c r="H22" s="174"/>
      <c r="I22" s="852"/>
      <c r="J22" s="290" t="s">
        <v>229</v>
      </c>
      <c r="K22" s="495">
        <f>SUM(K19:K21)</f>
        <v>0</v>
      </c>
      <c r="L22" s="496">
        <f>SUM(L19:L21)</f>
        <v>0</v>
      </c>
      <c r="M22" s="497"/>
      <c r="N22" s="177">
        <f>SUM(N19:N21)</f>
        <v>0</v>
      </c>
      <c r="O22" s="200"/>
      <c r="P22" s="289"/>
      <c r="Q22" s="162"/>
      <c r="R22" s="194"/>
      <c r="S22" s="162"/>
      <c r="T22" s="853"/>
      <c r="U22" s="854"/>
      <c r="V22" s="189"/>
    </row>
    <row r="23" spans="2:22" ht="15" customHeight="1" thickTop="1" thickBot="1" x14ac:dyDescent="0.2">
      <c r="B23" s="852"/>
      <c r="C23" s="491" t="s">
        <v>141</v>
      </c>
      <c r="D23" s="492"/>
      <c r="E23" s="492"/>
      <c r="F23" s="492"/>
      <c r="G23" s="168">
        <f>SUM(G20:G22)</f>
        <v>0</v>
      </c>
      <c r="H23" s="174"/>
      <c r="I23" s="850" t="s">
        <v>171</v>
      </c>
      <c r="J23" s="51"/>
      <c r="K23" s="181"/>
      <c r="L23" s="181"/>
      <c r="M23" s="181"/>
      <c r="N23" s="166">
        <f>K23*L23*M23</f>
        <v>0</v>
      </c>
      <c r="O23" s="200"/>
      <c r="P23" s="190" t="s">
        <v>28</v>
      </c>
      <c r="Q23" s="191"/>
      <c r="R23" s="191"/>
      <c r="S23" s="191"/>
      <c r="T23" s="869"/>
      <c r="U23" s="870"/>
      <c r="V23" s="192">
        <f>SUM(V5:V22)</f>
        <v>48040</v>
      </c>
    </row>
    <row r="24" spans="2:22" ht="15" customHeight="1" thickTop="1" x14ac:dyDescent="0.15">
      <c r="B24" s="850" t="s">
        <v>162</v>
      </c>
      <c r="C24" s="487"/>
      <c r="D24" s="487"/>
      <c r="E24" s="488"/>
      <c r="F24" s="487"/>
      <c r="G24" s="166">
        <f>D24*F24</f>
        <v>0</v>
      </c>
      <c r="H24" s="174"/>
      <c r="I24" s="746"/>
      <c r="J24" s="51"/>
      <c r="K24" s="181"/>
      <c r="L24" s="181"/>
      <c r="M24" s="181"/>
      <c r="N24" s="166">
        <f t="shared" ref="N24:N25" si="10">K24*L24*M24</f>
        <v>0</v>
      </c>
      <c r="O24" s="200"/>
    </row>
    <row r="25" spans="2:22" ht="15" customHeight="1" thickBot="1" x14ac:dyDescent="0.2">
      <c r="B25" s="746"/>
      <c r="C25" s="487"/>
      <c r="D25" s="487"/>
      <c r="E25" s="488"/>
      <c r="F25" s="487"/>
      <c r="G25" s="166">
        <f>D25*F25</f>
        <v>0</v>
      </c>
      <c r="H25" s="174"/>
      <c r="I25" s="746"/>
      <c r="J25" s="51"/>
      <c r="K25" s="181"/>
      <c r="L25" s="181"/>
      <c r="M25" s="181"/>
      <c r="N25" s="166">
        <f t="shared" si="10"/>
        <v>0</v>
      </c>
      <c r="O25" s="200"/>
      <c r="P25" s="52" t="s">
        <v>226</v>
      </c>
    </row>
    <row r="26" spans="2:22" ht="15" customHeight="1" thickBot="1" x14ac:dyDescent="0.2">
      <c r="B26" s="746"/>
      <c r="C26" s="487"/>
      <c r="D26" s="487"/>
      <c r="E26" s="488"/>
      <c r="F26" s="487"/>
      <c r="G26" s="166">
        <f>D26*F26</f>
        <v>0</v>
      </c>
      <c r="H26" s="174"/>
      <c r="I26" s="852"/>
      <c r="J26" s="290" t="s">
        <v>229</v>
      </c>
      <c r="K26" s="495">
        <f>SUM(K23:K25)</f>
        <v>0</v>
      </c>
      <c r="L26" s="496">
        <f>SUM(L23:L25)</f>
        <v>0</v>
      </c>
      <c r="M26" s="497"/>
      <c r="N26" s="177">
        <f>SUM(N23:N25)</f>
        <v>0</v>
      </c>
      <c r="O26" s="200"/>
      <c r="P26" s="286" t="s">
        <v>179</v>
      </c>
      <c r="Q26" s="287" t="s">
        <v>173</v>
      </c>
      <c r="R26" s="287" t="s">
        <v>174</v>
      </c>
      <c r="S26" s="287" t="s">
        <v>232</v>
      </c>
      <c r="T26" s="287" t="s">
        <v>176</v>
      </c>
      <c r="U26" s="157" t="s">
        <v>180</v>
      </c>
      <c r="V26" s="288" t="s">
        <v>177</v>
      </c>
    </row>
    <row r="27" spans="2:22" ht="15" customHeight="1" thickTop="1" thickBot="1" x14ac:dyDescent="0.2">
      <c r="B27" s="851"/>
      <c r="C27" s="169" t="s">
        <v>144</v>
      </c>
      <c r="D27" s="170"/>
      <c r="E27" s="170"/>
      <c r="F27" s="176"/>
      <c r="G27" s="171">
        <f>SUM(G24:G26)</f>
        <v>0</v>
      </c>
      <c r="I27" s="850" t="s">
        <v>247</v>
      </c>
      <c r="J27" s="51"/>
      <c r="K27" s="181"/>
      <c r="L27" s="181"/>
      <c r="M27" s="181"/>
      <c r="N27" s="166">
        <f>K27*L27*M27</f>
        <v>0</v>
      </c>
      <c r="O27" s="200"/>
      <c r="P27" s="289" t="s">
        <v>432</v>
      </c>
      <c r="Q27" s="162">
        <v>5</v>
      </c>
      <c r="R27" s="194" t="s">
        <v>142</v>
      </c>
      <c r="S27" s="162">
        <v>2000</v>
      </c>
      <c r="T27" s="162">
        <v>2</v>
      </c>
      <c r="U27" s="163">
        <v>12</v>
      </c>
      <c r="V27" s="189">
        <f>Q27*S27/T27/U27</f>
        <v>416.66666666666669</v>
      </c>
    </row>
    <row r="28" spans="2:22" ht="15" customHeight="1" x14ac:dyDescent="0.15">
      <c r="H28" s="175"/>
      <c r="I28" s="746"/>
      <c r="J28" s="51"/>
      <c r="K28" s="181"/>
      <c r="L28" s="181"/>
      <c r="M28" s="181"/>
      <c r="N28" s="166">
        <f t="shared" ref="N28:N29" si="11">K28*L28*M28</f>
        <v>0</v>
      </c>
      <c r="O28" s="200"/>
      <c r="P28" s="289" t="s">
        <v>433</v>
      </c>
      <c r="Q28" s="162">
        <v>2</v>
      </c>
      <c r="R28" s="194" t="s">
        <v>94</v>
      </c>
      <c r="S28" s="162">
        <v>50000</v>
      </c>
      <c r="T28" s="162">
        <v>7</v>
      </c>
      <c r="U28" s="163">
        <v>12</v>
      </c>
      <c r="V28" s="189">
        <f t="shared" ref="V28" si="12">Q28*S28/T28/U28</f>
        <v>1190.4761904761906</v>
      </c>
    </row>
    <row r="29" spans="2:22" ht="15" customHeight="1" thickBot="1" x14ac:dyDescent="0.2">
      <c r="B29" s="5" t="s">
        <v>233</v>
      </c>
      <c r="C29" s="5"/>
      <c r="D29" s="54"/>
      <c r="E29" s="5"/>
      <c r="F29" s="54"/>
      <c r="G29" s="58"/>
      <c r="H29" s="173"/>
      <c r="I29" s="746"/>
      <c r="J29" s="51"/>
      <c r="K29" s="181"/>
      <c r="L29" s="181"/>
      <c r="M29" s="181"/>
      <c r="N29" s="166">
        <f t="shared" si="11"/>
        <v>0</v>
      </c>
      <c r="O29" s="200"/>
      <c r="P29" s="289"/>
      <c r="Q29" s="162"/>
      <c r="R29" s="194"/>
      <c r="S29" s="162"/>
      <c r="T29" s="162"/>
      <c r="U29" s="163"/>
      <c r="V29" s="189"/>
    </row>
    <row r="30" spans="2:22" ht="15" customHeight="1" thickBot="1" x14ac:dyDescent="0.2">
      <c r="B30" s="285" t="s">
        <v>82</v>
      </c>
      <c r="C30" s="172" t="s">
        <v>134</v>
      </c>
      <c r="D30" s="172" t="s">
        <v>135</v>
      </c>
      <c r="E30" s="172" t="s">
        <v>136</v>
      </c>
      <c r="F30" s="172" t="s">
        <v>23</v>
      </c>
      <c r="G30" s="164" t="s">
        <v>137</v>
      </c>
      <c r="H30" s="174"/>
      <c r="I30" s="852"/>
      <c r="J30" s="290" t="s">
        <v>229</v>
      </c>
      <c r="K30" s="182">
        <f>SUM(K27:K29)</f>
        <v>0</v>
      </c>
      <c r="L30" s="183">
        <f>SUM(L27:L29)</f>
        <v>0</v>
      </c>
      <c r="M30" s="184"/>
      <c r="N30" s="177">
        <f>SUM(N27:N29)</f>
        <v>0</v>
      </c>
      <c r="O30" s="200"/>
      <c r="P30" s="289"/>
      <c r="Q30" s="162"/>
      <c r="R30" s="194"/>
      <c r="S30" s="162"/>
      <c r="T30" s="162"/>
      <c r="U30" s="163"/>
      <c r="V30" s="189"/>
    </row>
    <row r="31" spans="2:22" ht="15" customHeight="1" thickTop="1" x14ac:dyDescent="0.15">
      <c r="B31" s="745" t="s">
        <v>29</v>
      </c>
      <c r="C31" s="487" t="s">
        <v>522</v>
      </c>
      <c r="D31" s="487">
        <v>1.2</v>
      </c>
      <c r="E31" s="488" t="s">
        <v>142</v>
      </c>
      <c r="F31" s="487">
        <v>1629</v>
      </c>
      <c r="G31" s="165">
        <f t="shared" ref="G31:G40" si="13">D31*F31</f>
        <v>1954.8</v>
      </c>
      <c r="H31" s="174"/>
      <c r="I31" s="850" t="s">
        <v>167</v>
      </c>
      <c r="J31" s="51"/>
      <c r="K31" s="181"/>
      <c r="L31" s="181"/>
      <c r="M31" s="181"/>
      <c r="N31" s="166"/>
      <c r="O31" s="200"/>
      <c r="P31" s="289"/>
      <c r="Q31" s="162"/>
      <c r="R31" s="194"/>
      <c r="S31" s="162"/>
      <c r="T31" s="162"/>
      <c r="U31" s="163"/>
      <c r="V31" s="189"/>
    </row>
    <row r="32" spans="2:22" ht="15" customHeight="1" x14ac:dyDescent="0.15">
      <c r="B32" s="746"/>
      <c r="C32" s="487" t="s">
        <v>523</v>
      </c>
      <c r="D32" s="487">
        <v>1</v>
      </c>
      <c r="E32" s="488" t="s">
        <v>418</v>
      </c>
      <c r="F32" s="487">
        <v>2312</v>
      </c>
      <c r="G32" s="166">
        <f t="shared" si="13"/>
        <v>2312</v>
      </c>
      <c r="H32" s="174"/>
      <c r="I32" s="746"/>
      <c r="J32" s="51"/>
      <c r="K32" s="181"/>
      <c r="L32" s="181"/>
      <c r="M32" s="181"/>
      <c r="N32" s="166"/>
      <c r="O32" s="53"/>
      <c r="P32" s="289"/>
      <c r="Q32" s="162"/>
      <c r="R32" s="317"/>
      <c r="S32" s="162"/>
      <c r="T32" s="162"/>
      <c r="U32" s="318"/>
      <c r="V32" s="189"/>
    </row>
    <row r="33" spans="2:22" ht="15" customHeight="1" x14ac:dyDescent="0.15">
      <c r="B33" s="746"/>
      <c r="C33" s="487" t="s">
        <v>524</v>
      </c>
      <c r="D33" s="487">
        <v>2</v>
      </c>
      <c r="E33" s="488" t="s">
        <v>419</v>
      </c>
      <c r="F33" s="487">
        <v>47153</v>
      </c>
      <c r="G33" s="166">
        <f t="shared" si="13"/>
        <v>94306</v>
      </c>
      <c r="H33" s="174"/>
      <c r="I33" s="746"/>
      <c r="J33" s="51"/>
      <c r="K33" s="181"/>
      <c r="L33" s="181"/>
      <c r="M33" s="181"/>
      <c r="N33" s="166">
        <f t="shared" ref="N33" si="14">K33*L33*M33</f>
        <v>0</v>
      </c>
      <c r="P33" s="289"/>
      <c r="Q33" s="162"/>
      <c r="R33" s="317"/>
      <c r="S33" s="162"/>
      <c r="T33" s="162"/>
      <c r="U33" s="318"/>
      <c r="V33" s="189"/>
    </row>
    <row r="34" spans="2:22" ht="15" customHeight="1" thickBot="1" x14ac:dyDescent="0.2">
      <c r="B34" s="746"/>
      <c r="C34" s="487" t="s">
        <v>525</v>
      </c>
      <c r="D34" s="487">
        <v>2</v>
      </c>
      <c r="E34" s="488" t="s">
        <v>142</v>
      </c>
      <c r="F34" s="487">
        <v>6961</v>
      </c>
      <c r="G34" s="166">
        <f t="shared" si="13"/>
        <v>13922</v>
      </c>
      <c r="H34" s="174"/>
      <c r="I34" s="851"/>
      <c r="J34" s="291" t="s">
        <v>234</v>
      </c>
      <c r="K34" s="185">
        <f>SUM(K31:K33)</f>
        <v>0</v>
      </c>
      <c r="L34" s="187">
        <f>SUM(L31:L33)</f>
        <v>0</v>
      </c>
      <c r="M34" s="188"/>
      <c r="N34" s="179">
        <f>SUM(N31:N33)</f>
        <v>0</v>
      </c>
      <c r="P34" s="289"/>
      <c r="Q34" s="162"/>
      <c r="R34" s="194"/>
      <c r="S34" s="162"/>
      <c r="T34" s="162"/>
      <c r="U34" s="163"/>
      <c r="V34" s="189"/>
    </row>
    <row r="35" spans="2:22" ht="15" customHeight="1" x14ac:dyDescent="0.15">
      <c r="B35" s="746"/>
      <c r="C35" s="487" t="s">
        <v>526</v>
      </c>
      <c r="D35" s="487">
        <v>2</v>
      </c>
      <c r="E35" s="488" t="s">
        <v>142</v>
      </c>
      <c r="F35" s="487">
        <v>3992</v>
      </c>
      <c r="G35" s="166">
        <f t="shared" si="13"/>
        <v>7984</v>
      </c>
      <c r="H35" s="174"/>
      <c r="I35" s="156"/>
      <c r="J35" s="156"/>
      <c r="K35" s="156"/>
      <c r="L35" s="156"/>
      <c r="M35" s="156"/>
      <c r="N35" s="156"/>
      <c r="P35" s="289"/>
      <c r="Q35" s="162"/>
      <c r="R35" s="194"/>
      <c r="S35" s="162"/>
      <c r="T35" s="162"/>
      <c r="U35" s="163"/>
      <c r="V35" s="189"/>
    </row>
    <row r="36" spans="2:22" ht="15" customHeight="1" thickBot="1" x14ac:dyDescent="0.2">
      <c r="B36" s="746"/>
      <c r="C36" s="487" t="s">
        <v>527</v>
      </c>
      <c r="D36" s="487"/>
      <c r="E36" s="488"/>
      <c r="F36" s="487"/>
      <c r="G36" s="166">
        <f t="shared" si="13"/>
        <v>0</v>
      </c>
      <c r="H36" s="174"/>
      <c r="I36" s="146" t="s">
        <v>224</v>
      </c>
      <c r="J36" s="146"/>
      <c r="K36" s="146"/>
      <c r="L36" s="146"/>
      <c r="M36" s="146"/>
      <c r="P36" s="289"/>
      <c r="Q36" s="162"/>
      <c r="R36" s="194"/>
      <c r="S36" s="162"/>
      <c r="T36" s="162"/>
      <c r="U36" s="163"/>
      <c r="V36" s="189"/>
    </row>
    <row r="37" spans="2:22" ht="15" customHeight="1" thickBot="1" x14ac:dyDescent="0.2">
      <c r="B37" s="746"/>
      <c r="C37" s="487"/>
      <c r="D37" s="487"/>
      <c r="E37" s="488"/>
      <c r="F37" s="487"/>
      <c r="G37" s="166">
        <f t="shared" si="13"/>
        <v>0</v>
      </c>
      <c r="H37" s="174"/>
      <c r="I37" s="268" t="s">
        <v>212</v>
      </c>
      <c r="J37" s="269" t="s">
        <v>5</v>
      </c>
      <c r="K37" s="855" t="s">
        <v>213</v>
      </c>
      <c r="L37" s="856"/>
      <c r="M37" s="292" t="s">
        <v>180</v>
      </c>
      <c r="N37" s="293" t="s">
        <v>235</v>
      </c>
      <c r="P37" s="294" t="s">
        <v>217</v>
      </c>
      <c r="Q37" s="191"/>
      <c r="R37" s="191"/>
      <c r="S37" s="191"/>
      <c r="T37" s="191"/>
      <c r="U37" s="193"/>
      <c r="V37" s="192">
        <f>SUM(V27:V36)</f>
        <v>1607.1428571428573</v>
      </c>
    </row>
    <row r="38" spans="2:22" ht="15" customHeight="1" x14ac:dyDescent="0.15">
      <c r="B38" s="746"/>
      <c r="C38" s="487"/>
      <c r="D38" s="487"/>
      <c r="E38" s="488"/>
      <c r="F38" s="487"/>
      <c r="G38" s="166">
        <f t="shared" si="13"/>
        <v>0</v>
      </c>
      <c r="H38" s="174"/>
      <c r="I38" s="877" t="s">
        <v>2</v>
      </c>
      <c r="J38" s="493" t="s">
        <v>339</v>
      </c>
      <c r="K38" s="849">
        <v>4320000</v>
      </c>
      <c r="L38" s="849"/>
      <c r="M38" s="500">
        <v>12</v>
      </c>
      <c r="N38" s="281">
        <f t="shared" ref="N38:N39" si="15">+K38/M38*0.014</f>
        <v>5040</v>
      </c>
    </row>
    <row r="39" spans="2:22" ht="15" customHeight="1" thickBot="1" x14ac:dyDescent="0.2">
      <c r="B39" s="746"/>
      <c r="C39" s="487"/>
      <c r="D39" s="487"/>
      <c r="E39" s="488"/>
      <c r="F39" s="487"/>
      <c r="G39" s="166">
        <f t="shared" si="13"/>
        <v>0</v>
      </c>
      <c r="H39" s="174"/>
      <c r="I39" s="878"/>
      <c r="J39" s="493" t="s">
        <v>48</v>
      </c>
      <c r="K39" s="849">
        <v>6000000</v>
      </c>
      <c r="L39" s="849"/>
      <c r="M39" s="500">
        <v>12</v>
      </c>
      <c r="N39" s="281">
        <f t="shared" si="15"/>
        <v>7000</v>
      </c>
      <c r="P39" s="146" t="s">
        <v>218</v>
      </c>
      <c r="Q39" s="146"/>
      <c r="R39" s="146"/>
      <c r="S39" s="146"/>
      <c r="T39" s="146"/>
    </row>
    <row r="40" spans="2:22" ht="15" customHeight="1" x14ac:dyDescent="0.15">
      <c r="B40" s="746"/>
      <c r="C40" s="487"/>
      <c r="D40" s="487"/>
      <c r="E40" s="488"/>
      <c r="F40" s="487"/>
      <c r="G40" s="166">
        <f t="shared" si="13"/>
        <v>0</v>
      </c>
      <c r="H40" s="174"/>
      <c r="I40" s="878"/>
      <c r="J40" s="493"/>
      <c r="K40" s="849"/>
      <c r="L40" s="849"/>
      <c r="M40" s="500"/>
      <c r="N40" s="281"/>
      <c r="O40" s="186"/>
      <c r="P40" s="268" t="s">
        <v>211</v>
      </c>
      <c r="Q40" s="857" t="s">
        <v>219</v>
      </c>
      <c r="R40" s="857"/>
      <c r="S40" s="280" t="s">
        <v>222</v>
      </c>
      <c r="T40" s="280" t="s">
        <v>221</v>
      </c>
      <c r="U40" s="295" t="s">
        <v>180</v>
      </c>
      <c r="V40" s="296" t="s">
        <v>235</v>
      </c>
    </row>
    <row r="41" spans="2:22" ht="15" customHeight="1" thickBot="1" x14ac:dyDescent="0.2">
      <c r="B41" s="852"/>
      <c r="C41" s="490" t="s">
        <v>140</v>
      </c>
      <c r="D41" s="490"/>
      <c r="E41" s="490"/>
      <c r="F41" s="490"/>
      <c r="G41" s="167">
        <f>SUM(G31:G40)</f>
        <v>120478.8</v>
      </c>
      <c r="H41" s="174"/>
      <c r="I41" s="878"/>
      <c r="J41" s="493"/>
      <c r="K41" s="849"/>
      <c r="L41" s="849"/>
      <c r="M41" s="500"/>
      <c r="N41" s="281"/>
      <c r="O41" s="186"/>
      <c r="P41" s="863" t="s">
        <v>220</v>
      </c>
      <c r="Q41" s="505"/>
      <c r="R41" s="510"/>
      <c r="S41" s="506"/>
      <c r="T41" s="511"/>
      <c r="U41" s="506"/>
      <c r="V41" s="281"/>
    </row>
    <row r="42" spans="2:22" ht="15" customHeight="1" thickTop="1" x14ac:dyDescent="0.15">
      <c r="B42" s="850" t="s">
        <v>163</v>
      </c>
      <c r="C42" s="487" t="s">
        <v>528</v>
      </c>
      <c r="D42" s="487">
        <v>3.4</v>
      </c>
      <c r="E42" s="488" t="s">
        <v>142</v>
      </c>
      <c r="F42" s="487">
        <v>7878</v>
      </c>
      <c r="G42" s="166">
        <f>D42*F42</f>
        <v>26785.200000000001</v>
      </c>
      <c r="H42" s="174"/>
      <c r="I42" s="878"/>
      <c r="J42" s="493"/>
      <c r="K42" s="849"/>
      <c r="L42" s="849"/>
      <c r="M42" s="500"/>
      <c r="N42" s="281"/>
      <c r="O42" s="186"/>
      <c r="P42" s="861"/>
      <c r="Q42" s="505"/>
      <c r="R42" s="510"/>
      <c r="S42" s="506"/>
      <c r="T42" s="511"/>
      <c r="U42" s="506"/>
      <c r="V42" s="281"/>
    </row>
    <row r="43" spans="2:22" ht="15" customHeight="1" x14ac:dyDescent="0.15">
      <c r="B43" s="746"/>
      <c r="C43" s="487" t="s">
        <v>529</v>
      </c>
      <c r="D43" s="487">
        <v>16.7</v>
      </c>
      <c r="E43" s="488" t="s">
        <v>419</v>
      </c>
      <c r="F43" s="487">
        <v>874</v>
      </c>
      <c r="G43" s="166">
        <f>D43*F43</f>
        <v>14595.8</v>
      </c>
      <c r="H43" s="174"/>
      <c r="I43" s="878"/>
      <c r="J43" s="493"/>
      <c r="K43" s="849"/>
      <c r="L43" s="849"/>
      <c r="M43" s="500"/>
      <c r="N43" s="281"/>
      <c r="O43" s="186"/>
      <c r="P43" s="861"/>
      <c r="Q43" s="505"/>
      <c r="R43" s="510"/>
      <c r="S43" s="506"/>
      <c r="T43" s="511"/>
      <c r="U43" s="506"/>
      <c r="V43" s="281"/>
    </row>
    <row r="44" spans="2:22" ht="15" customHeight="1" x14ac:dyDescent="0.15">
      <c r="B44" s="746"/>
      <c r="C44" s="487" t="s">
        <v>530</v>
      </c>
      <c r="D44" s="487">
        <v>1</v>
      </c>
      <c r="E44" s="488" t="s">
        <v>142</v>
      </c>
      <c r="F44" s="487">
        <v>11101</v>
      </c>
      <c r="G44" s="166">
        <f t="shared" ref="G44:G49" si="16">D44*F44</f>
        <v>11101</v>
      </c>
      <c r="H44" s="174"/>
      <c r="I44" s="878"/>
      <c r="J44" s="493"/>
      <c r="K44" s="849"/>
      <c r="L44" s="849"/>
      <c r="M44" s="500"/>
      <c r="N44" s="281"/>
      <c r="O44" s="186"/>
      <c r="P44" s="861"/>
      <c r="Q44" s="505"/>
      <c r="R44" s="510"/>
      <c r="S44" s="506"/>
      <c r="T44" s="511"/>
      <c r="U44" s="506"/>
      <c r="V44" s="281"/>
    </row>
    <row r="45" spans="2:22" ht="15" customHeight="1" thickBot="1" x14ac:dyDescent="0.2">
      <c r="B45" s="746"/>
      <c r="C45" s="487" t="s">
        <v>531</v>
      </c>
      <c r="D45" s="487">
        <v>1</v>
      </c>
      <c r="E45" s="488" t="s">
        <v>142</v>
      </c>
      <c r="F45" s="487">
        <v>5152</v>
      </c>
      <c r="G45" s="166">
        <f t="shared" si="16"/>
        <v>5152</v>
      </c>
      <c r="H45" s="174"/>
      <c r="I45" s="879"/>
      <c r="J45" s="501" t="s">
        <v>141</v>
      </c>
      <c r="K45" s="841"/>
      <c r="L45" s="842"/>
      <c r="M45" s="502"/>
      <c r="N45" s="277">
        <f>SUM(N38:N44)</f>
        <v>12040</v>
      </c>
      <c r="O45" s="186"/>
      <c r="P45" s="861"/>
      <c r="Q45" s="505"/>
      <c r="R45" s="510"/>
      <c r="S45" s="506"/>
      <c r="T45" s="511"/>
      <c r="U45" s="506"/>
      <c r="V45" s="281"/>
    </row>
    <row r="46" spans="2:22" ht="15" customHeight="1" thickTop="1" x14ac:dyDescent="0.15">
      <c r="B46" s="746"/>
      <c r="C46" s="487" t="s">
        <v>526</v>
      </c>
      <c r="D46" s="487">
        <v>1</v>
      </c>
      <c r="E46" s="488" t="s">
        <v>419</v>
      </c>
      <c r="F46" s="487">
        <v>10827</v>
      </c>
      <c r="G46" s="166">
        <f t="shared" si="16"/>
        <v>10827</v>
      </c>
      <c r="H46" s="174"/>
      <c r="I46" s="882" t="s">
        <v>214</v>
      </c>
      <c r="J46" s="503" t="s">
        <v>434</v>
      </c>
      <c r="K46" s="843">
        <v>16400</v>
      </c>
      <c r="L46" s="843"/>
      <c r="M46" s="504">
        <v>12</v>
      </c>
      <c r="N46" s="297">
        <f>+K46/M46</f>
        <v>1366.6666666666667</v>
      </c>
      <c r="O46" s="186"/>
      <c r="P46" s="861"/>
      <c r="Q46" s="505"/>
      <c r="R46" s="510"/>
      <c r="S46" s="506"/>
      <c r="T46" s="511"/>
      <c r="U46" s="506"/>
      <c r="V46" s="281"/>
    </row>
    <row r="47" spans="2:22" ht="15" customHeight="1" thickBot="1" x14ac:dyDescent="0.2">
      <c r="B47" s="746"/>
      <c r="C47" s="487"/>
      <c r="D47" s="487"/>
      <c r="E47" s="488"/>
      <c r="F47" s="487"/>
      <c r="G47" s="166">
        <f t="shared" si="16"/>
        <v>0</v>
      </c>
      <c r="H47" s="174"/>
      <c r="I47" s="883"/>
      <c r="J47" s="505"/>
      <c r="K47" s="849"/>
      <c r="L47" s="849"/>
      <c r="M47" s="500"/>
      <c r="N47" s="281"/>
      <c r="O47" s="186"/>
      <c r="P47" s="864"/>
      <c r="Q47" s="507" t="s">
        <v>223</v>
      </c>
      <c r="R47" s="508"/>
      <c r="S47" s="508"/>
      <c r="T47" s="508"/>
      <c r="U47" s="508"/>
      <c r="V47" s="282">
        <f>SUM(V41:V46)</f>
        <v>0</v>
      </c>
    </row>
    <row r="48" spans="2:22" ht="15" customHeight="1" thickTop="1" x14ac:dyDescent="0.15">
      <c r="B48" s="746"/>
      <c r="C48" s="487"/>
      <c r="D48" s="487"/>
      <c r="E48" s="488"/>
      <c r="F48" s="487"/>
      <c r="G48" s="166">
        <f t="shared" si="16"/>
        <v>0</v>
      </c>
      <c r="H48" s="174"/>
      <c r="I48" s="883"/>
      <c r="J48" s="493"/>
      <c r="K48" s="849"/>
      <c r="L48" s="849"/>
      <c r="M48" s="500"/>
      <c r="N48" s="281"/>
      <c r="O48" s="186"/>
      <c r="P48" s="860" t="s">
        <v>227</v>
      </c>
      <c r="Q48" s="844" t="s">
        <v>236</v>
      </c>
      <c r="R48" s="512" t="s">
        <v>508</v>
      </c>
      <c r="S48" s="503">
        <v>17270</v>
      </c>
      <c r="T48" s="513">
        <v>1</v>
      </c>
      <c r="U48" s="503">
        <v>12</v>
      </c>
      <c r="V48" s="297">
        <f>+S48*T48/U48</f>
        <v>1439.1666666666667</v>
      </c>
    </row>
    <row r="49" spans="2:22" ht="15" customHeight="1" thickBot="1" x14ac:dyDescent="0.2">
      <c r="B49" s="746"/>
      <c r="C49" s="487"/>
      <c r="D49" s="487"/>
      <c r="E49" s="487"/>
      <c r="F49" s="487"/>
      <c r="G49" s="166">
        <f t="shared" si="16"/>
        <v>0</v>
      </c>
      <c r="H49" s="174"/>
      <c r="I49" s="890"/>
      <c r="J49" s="501" t="s">
        <v>141</v>
      </c>
      <c r="K49" s="841"/>
      <c r="L49" s="842"/>
      <c r="M49" s="502"/>
      <c r="N49" s="277">
        <f>SUM(N46:N48)</f>
        <v>1366.6666666666667</v>
      </c>
      <c r="O49" s="186"/>
      <c r="P49" s="861"/>
      <c r="Q49" s="845"/>
      <c r="R49" s="514"/>
      <c r="S49" s="505"/>
      <c r="T49" s="511"/>
      <c r="U49" s="505"/>
      <c r="V49" s="281"/>
    </row>
    <row r="50" spans="2:22" ht="15" customHeight="1" thickTop="1" x14ac:dyDescent="0.15">
      <c r="B50" s="746"/>
      <c r="C50" s="487"/>
      <c r="D50" s="487"/>
      <c r="E50" s="487"/>
      <c r="F50" s="487"/>
      <c r="G50" s="166">
        <f t="shared" ref="G50:G55" si="17">D50*F50</f>
        <v>0</v>
      </c>
      <c r="H50" s="174"/>
      <c r="I50" s="882" t="s">
        <v>215</v>
      </c>
      <c r="J50" s="503" t="s">
        <v>435</v>
      </c>
      <c r="K50" s="843">
        <v>11500</v>
      </c>
      <c r="L50" s="843"/>
      <c r="M50" s="504">
        <v>12</v>
      </c>
      <c r="N50" s="297">
        <f>+K50/M50</f>
        <v>958.33333333333337</v>
      </c>
      <c r="O50" s="186"/>
      <c r="P50" s="861"/>
      <c r="Q50" s="845"/>
      <c r="R50" s="514"/>
      <c r="S50" s="505"/>
      <c r="T50" s="505"/>
      <c r="U50" s="493"/>
      <c r="V50" s="300"/>
    </row>
    <row r="51" spans="2:22" ht="15" customHeight="1" x14ac:dyDescent="0.15">
      <c r="B51" s="746"/>
      <c r="C51" s="487"/>
      <c r="D51" s="487"/>
      <c r="E51" s="487"/>
      <c r="F51" s="487"/>
      <c r="G51" s="166">
        <f t="shared" si="17"/>
        <v>0</v>
      </c>
      <c r="H51" s="174"/>
      <c r="I51" s="883"/>
      <c r="J51" s="505"/>
      <c r="K51" s="849"/>
      <c r="L51" s="849"/>
      <c r="M51" s="500"/>
      <c r="N51" s="281"/>
      <c r="O51" s="186"/>
      <c r="P51" s="861"/>
      <c r="Q51" s="845"/>
      <c r="R51" s="514"/>
      <c r="S51" s="505"/>
      <c r="T51" s="511"/>
      <c r="U51" s="505"/>
      <c r="V51" s="281"/>
    </row>
    <row r="52" spans="2:22" ht="15" customHeight="1" thickBot="1" x14ac:dyDescent="0.2">
      <c r="B52" s="852"/>
      <c r="C52" s="491" t="s">
        <v>141</v>
      </c>
      <c r="D52" s="492"/>
      <c r="E52" s="492"/>
      <c r="F52" s="492"/>
      <c r="G52" s="168">
        <f>SUM(G42:G51)</f>
        <v>68461</v>
      </c>
      <c r="H52" s="174"/>
      <c r="I52" s="883"/>
      <c r="J52" s="493"/>
      <c r="K52" s="849"/>
      <c r="L52" s="849"/>
      <c r="M52" s="500"/>
      <c r="N52" s="281"/>
      <c r="O52" s="186"/>
      <c r="P52" s="861"/>
      <c r="Q52" s="846"/>
      <c r="R52" s="514"/>
      <c r="S52" s="505"/>
      <c r="T52" s="505"/>
      <c r="U52" s="493"/>
      <c r="V52" s="300"/>
    </row>
    <row r="53" spans="2:22" ht="15" customHeight="1" thickTop="1" thickBot="1" x14ac:dyDescent="0.2">
      <c r="B53" s="850" t="s">
        <v>31</v>
      </c>
      <c r="C53" s="487" t="s">
        <v>532</v>
      </c>
      <c r="D53" s="487">
        <v>1.5</v>
      </c>
      <c r="E53" s="488" t="s">
        <v>142</v>
      </c>
      <c r="F53" s="487">
        <v>4315</v>
      </c>
      <c r="G53" s="166">
        <f t="shared" si="17"/>
        <v>6472.5</v>
      </c>
      <c r="H53" s="174"/>
      <c r="I53" s="890"/>
      <c r="J53" s="270" t="s">
        <v>141</v>
      </c>
      <c r="K53" s="891"/>
      <c r="L53" s="892"/>
      <c r="M53" s="271"/>
      <c r="N53" s="277">
        <f>SUM(N50:N52)</f>
        <v>958.33333333333337</v>
      </c>
      <c r="O53" s="186"/>
      <c r="P53" s="861"/>
      <c r="Q53" s="507" t="s">
        <v>223</v>
      </c>
      <c r="R53" s="508"/>
      <c r="S53" s="508"/>
      <c r="T53" s="508"/>
      <c r="U53" s="508"/>
      <c r="V53" s="282">
        <f>SUM(V48:V52)</f>
        <v>1439.1666666666667</v>
      </c>
    </row>
    <row r="54" spans="2:22" ht="15" customHeight="1" thickTop="1" x14ac:dyDescent="0.15">
      <c r="B54" s="746"/>
      <c r="C54" s="487" t="s">
        <v>529</v>
      </c>
      <c r="D54" s="487">
        <v>0.6</v>
      </c>
      <c r="E54" s="488" t="s">
        <v>142</v>
      </c>
      <c r="F54" s="487">
        <v>16702</v>
      </c>
      <c r="G54" s="166">
        <f t="shared" si="17"/>
        <v>10021.199999999999</v>
      </c>
      <c r="H54" s="174"/>
      <c r="I54" s="882" t="s">
        <v>216</v>
      </c>
      <c r="J54" s="272"/>
      <c r="K54" s="893"/>
      <c r="L54" s="894"/>
      <c r="M54" s="283"/>
      <c r="N54" s="298"/>
      <c r="O54" s="186"/>
      <c r="P54" s="861"/>
      <c r="Q54" s="844" t="s">
        <v>237</v>
      </c>
      <c r="R54" s="512" t="s">
        <v>508</v>
      </c>
      <c r="S54" s="503">
        <v>120000</v>
      </c>
      <c r="T54" s="513">
        <v>1</v>
      </c>
      <c r="U54" s="503">
        <v>12</v>
      </c>
      <c r="V54" s="297">
        <f>+S54*T54/U54</f>
        <v>10000</v>
      </c>
    </row>
    <row r="55" spans="2:22" ht="15" customHeight="1" x14ac:dyDescent="0.15">
      <c r="B55" s="746"/>
      <c r="C55" s="487"/>
      <c r="D55" s="487"/>
      <c r="E55" s="487"/>
      <c r="F55" s="487"/>
      <c r="G55" s="166">
        <f t="shared" si="17"/>
        <v>0</v>
      </c>
      <c r="H55" s="174"/>
      <c r="I55" s="883"/>
      <c r="J55" s="273"/>
      <c r="K55" s="895"/>
      <c r="L55" s="896"/>
      <c r="M55" s="284"/>
      <c r="N55" s="281"/>
      <c r="O55" s="186"/>
      <c r="P55" s="861"/>
      <c r="Q55" s="845"/>
      <c r="R55" s="514"/>
      <c r="S55" s="505"/>
      <c r="T55" s="511"/>
      <c r="U55" s="505"/>
      <c r="V55" s="281"/>
    </row>
    <row r="56" spans="2:22" ht="14.25" thickBot="1" x14ac:dyDescent="0.2">
      <c r="B56" s="852"/>
      <c r="C56" s="491" t="s">
        <v>141</v>
      </c>
      <c r="D56" s="492"/>
      <c r="E56" s="492"/>
      <c r="F56" s="492"/>
      <c r="G56" s="168">
        <f>SUM(G53:G55)</f>
        <v>16493.699999999997</v>
      </c>
      <c r="I56" s="883"/>
      <c r="J56" s="273"/>
      <c r="K56" s="895"/>
      <c r="L56" s="896"/>
      <c r="M56" s="284"/>
      <c r="N56" s="281"/>
      <c r="O56" s="186"/>
      <c r="P56" s="861"/>
      <c r="Q56" s="845"/>
      <c r="R56" s="514"/>
      <c r="S56" s="505"/>
      <c r="T56" s="505"/>
      <c r="U56" s="493"/>
      <c r="V56" s="300"/>
    </row>
    <row r="57" spans="2:22" ht="14.25" thickTop="1" x14ac:dyDescent="0.15">
      <c r="B57" s="850" t="s">
        <v>164</v>
      </c>
      <c r="C57" s="487" t="s">
        <v>522</v>
      </c>
      <c r="D57" s="487">
        <v>2.1</v>
      </c>
      <c r="E57" s="488" t="s">
        <v>143</v>
      </c>
      <c r="F57" s="487">
        <v>349</v>
      </c>
      <c r="G57" s="166">
        <f>D57*F57</f>
        <v>732.9</v>
      </c>
      <c r="I57" s="883"/>
      <c r="J57" s="267"/>
      <c r="K57" s="897"/>
      <c r="L57" s="898"/>
      <c r="M57" s="284"/>
      <c r="N57" s="281"/>
      <c r="O57" s="186"/>
      <c r="P57" s="861"/>
      <c r="Q57" s="845"/>
      <c r="R57" s="514"/>
      <c r="S57" s="505"/>
      <c r="T57" s="511"/>
      <c r="U57" s="505"/>
      <c r="V57" s="281"/>
    </row>
    <row r="58" spans="2:22" x14ac:dyDescent="0.15">
      <c r="B58" s="746"/>
      <c r="C58" s="487"/>
      <c r="D58" s="487"/>
      <c r="E58" s="488"/>
      <c r="F58" s="487"/>
      <c r="G58" s="166">
        <f>D58*F58</f>
        <v>0</v>
      </c>
      <c r="I58" s="883"/>
      <c r="J58" s="273"/>
      <c r="K58" s="895"/>
      <c r="L58" s="896"/>
      <c r="M58" s="284"/>
      <c r="N58" s="299"/>
      <c r="O58" s="186"/>
      <c r="P58" s="861"/>
      <c r="Q58" s="846"/>
      <c r="R58" s="514"/>
      <c r="S58" s="505"/>
      <c r="T58" s="505"/>
      <c r="U58" s="493"/>
      <c r="V58" s="300"/>
    </row>
    <row r="59" spans="2:22" x14ac:dyDescent="0.15">
      <c r="B59" s="746"/>
      <c r="C59" s="487"/>
      <c r="D59" s="487"/>
      <c r="E59" s="488"/>
      <c r="F59" s="487"/>
      <c r="G59" s="166">
        <f>D59*F59</f>
        <v>0</v>
      </c>
      <c r="I59" s="877"/>
      <c r="J59" s="274" t="s">
        <v>141</v>
      </c>
      <c r="K59" s="884"/>
      <c r="L59" s="885"/>
      <c r="M59" s="275"/>
      <c r="N59" s="278">
        <f>SUM(N54:N58)</f>
        <v>0</v>
      </c>
      <c r="O59" s="186"/>
      <c r="P59" s="862"/>
      <c r="Q59" s="303" t="s">
        <v>223</v>
      </c>
      <c r="R59" s="304"/>
      <c r="S59" s="304"/>
      <c r="T59" s="304"/>
      <c r="U59" s="304"/>
      <c r="V59" s="305">
        <f>SUM(V54:V58)</f>
        <v>10000</v>
      </c>
    </row>
    <row r="60" spans="2:22" ht="14.25" thickBot="1" x14ac:dyDescent="0.2">
      <c r="B60" s="851"/>
      <c r="C60" s="169" t="s">
        <v>144</v>
      </c>
      <c r="D60" s="170"/>
      <c r="E60" s="170"/>
      <c r="F60" s="170"/>
      <c r="G60" s="171">
        <f>SUM(G57:G59)</f>
        <v>732.9</v>
      </c>
      <c r="I60" s="876" t="s">
        <v>217</v>
      </c>
      <c r="J60" s="870"/>
      <c r="K60" s="880"/>
      <c r="L60" s="881"/>
      <c r="M60" s="193"/>
      <c r="N60" s="279">
        <f>SUM(N45,N49,N53,N59)</f>
        <v>14365</v>
      </c>
      <c r="O60" s="186"/>
      <c r="P60" s="858" t="s">
        <v>217</v>
      </c>
      <c r="Q60" s="859"/>
      <c r="R60" s="301"/>
      <c r="S60" s="301"/>
      <c r="T60" s="301"/>
      <c r="U60" s="301"/>
      <c r="V60" s="302">
        <f>SUM(V47,V53,V59)</f>
        <v>11439.166666666666</v>
      </c>
    </row>
    <row r="61" spans="2:22" x14ac:dyDescent="0.15">
      <c r="O61" s="186"/>
      <c r="V61" s="52"/>
    </row>
    <row r="62" spans="2:22" x14ac:dyDescent="0.15">
      <c r="I62" s="186"/>
      <c r="J62" s="186"/>
      <c r="K62" s="186"/>
      <c r="L62" s="186"/>
      <c r="M62" s="186"/>
      <c r="N62" s="186"/>
      <c r="O62" s="186"/>
    </row>
    <row r="63" spans="2:22" x14ac:dyDescent="0.15">
      <c r="I63" s="186"/>
      <c r="J63" s="186"/>
      <c r="K63" s="186"/>
      <c r="L63" s="186"/>
      <c r="M63" s="186"/>
      <c r="N63" s="186"/>
      <c r="O63" s="186"/>
    </row>
    <row r="64" spans="2:22" x14ac:dyDescent="0.15">
      <c r="I64" s="186"/>
      <c r="J64" s="186"/>
      <c r="K64" s="186"/>
      <c r="L64" s="186"/>
      <c r="M64" s="186"/>
      <c r="N64" s="186"/>
      <c r="O64" s="186"/>
    </row>
    <row r="65" spans="9:15" x14ac:dyDescent="0.15">
      <c r="I65" s="186"/>
      <c r="J65" s="186"/>
      <c r="K65" s="186"/>
      <c r="L65" s="186"/>
      <c r="M65" s="186"/>
      <c r="N65" s="186"/>
      <c r="O65" s="186"/>
    </row>
    <row r="66" spans="9:15" x14ac:dyDescent="0.15">
      <c r="I66" s="186"/>
      <c r="J66" s="186"/>
      <c r="K66" s="186"/>
      <c r="L66" s="186"/>
      <c r="M66" s="186"/>
      <c r="N66" s="186"/>
      <c r="O66" s="186"/>
    </row>
    <row r="67" spans="9:15" x14ac:dyDescent="0.15">
      <c r="I67" s="186"/>
      <c r="J67" s="186"/>
      <c r="K67" s="186"/>
      <c r="L67" s="186"/>
      <c r="M67" s="186"/>
      <c r="N67" s="186"/>
      <c r="O67" s="186"/>
    </row>
    <row r="68" spans="9:15" x14ac:dyDescent="0.15">
      <c r="I68" s="186"/>
      <c r="J68" s="186"/>
      <c r="K68" s="186"/>
      <c r="L68" s="186"/>
      <c r="M68" s="186"/>
      <c r="N68" s="186"/>
      <c r="O68" s="186"/>
    </row>
    <row r="69" spans="9:15" x14ac:dyDescent="0.15">
      <c r="I69" s="186"/>
      <c r="J69" s="186"/>
      <c r="K69" s="186"/>
      <c r="L69" s="186"/>
      <c r="M69" s="186"/>
      <c r="N69" s="186"/>
      <c r="O69" s="186"/>
    </row>
    <row r="70" spans="9:15" x14ac:dyDescent="0.15">
      <c r="I70" s="186"/>
      <c r="J70" s="186"/>
      <c r="K70" s="186"/>
      <c r="L70" s="186"/>
      <c r="M70" s="186"/>
      <c r="N70" s="186"/>
      <c r="O70" s="186"/>
    </row>
    <row r="71" spans="9:15" x14ac:dyDescent="0.15">
      <c r="I71" s="186"/>
      <c r="J71" s="186"/>
      <c r="K71" s="186"/>
      <c r="L71" s="186"/>
      <c r="M71" s="186"/>
      <c r="N71" s="186"/>
      <c r="O71" s="186"/>
    </row>
    <row r="72" spans="9:15" x14ac:dyDescent="0.15">
      <c r="I72" s="186"/>
      <c r="J72" s="186"/>
      <c r="K72" s="186"/>
      <c r="L72" s="186"/>
      <c r="M72" s="186"/>
      <c r="N72" s="186"/>
      <c r="O72" s="186"/>
    </row>
    <row r="73" spans="9:15" x14ac:dyDescent="0.15">
      <c r="I73" s="186"/>
      <c r="J73" s="186"/>
      <c r="K73" s="186"/>
      <c r="L73" s="186"/>
      <c r="M73" s="186"/>
      <c r="N73" s="186"/>
      <c r="O73" s="186"/>
    </row>
    <row r="74" spans="9:15" x14ac:dyDescent="0.15">
      <c r="I74" s="186"/>
      <c r="J74" s="186"/>
      <c r="K74" s="186"/>
      <c r="L74" s="186"/>
      <c r="M74" s="186"/>
      <c r="N74" s="186"/>
      <c r="O74" s="186"/>
    </row>
    <row r="75" spans="9:15" x14ac:dyDescent="0.15">
      <c r="I75" s="186"/>
      <c r="J75" s="186"/>
      <c r="K75" s="186"/>
      <c r="L75" s="186"/>
      <c r="M75" s="186"/>
      <c r="N75" s="186"/>
      <c r="O75" s="186"/>
    </row>
    <row r="76" spans="9:15" x14ac:dyDescent="0.15">
      <c r="I76" s="186"/>
      <c r="J76" s="186"/>
      <c r="K76" s="186"/>
      <c r="L76" s="186"/>
      <c r="M76" s="186"/>
      <c r="N76" s="186"/>
      <c r="O76" s="186"/>
    </row>
    <row r="77" spans="9:15" x14ac:dyDescent="0.15">
      <c r="I77" s="186"/>
      <c r="J77" s="186"/>
      <c r="K77" s="186"/>
      <c r="L77" s="186"/>
      <c r="M77" s="186"/>
      <c r="N77" s="186"/>
      <c r="O77" s="186"/>
    </row>
    <row r="78" spans="9:15" x14ac:dyDescent="0.15">
      <c r="I78" s="186"/>
      <c r="J78" s="186"/>
      <c r="K78" s="186"/>
      <c r="L78" s="186"/>
      <c r="M78" s="186"/>
      <c r="N78" s="186"/>
      <c r="O78" s="186"/>
    </row>
    <row r="79" spans="9:15" x14ac:dyDescent="0.15">
      <c r="I79" s="186"/>
      <c r="J79" s="186"/>
      <c r="K79" s="186"/>
      <c r="L79" s="186"/>
      <c r="M79" s="186"/>
      <c r="N79" s="186"/>
      <c r="O79" s="186"/>
    </row>
    <row r="80" spans="9:15" x14ac:dyDescent="0.15">
      <c r="I80" s="186"/>
      <c r="J80" s="186"/>
      <c r="K80" s="186"/>
      <c r="L80" s="186"/>
      <c r="M80" s="186"/>
      <c r="N80" s="186"/>
      <c r="O80" s="186"/>
    </row>
    <row r="81" spans="2:15" x14ac:dyDescent="0.15">
      <c r="I81" s="186"/>
      <c r="J81" s="186"/>
      <c r="K81" s="186"/>
      <c r="L81" s="186"/>
      <c r="M81" s="186"/>
      <c r="N81" s="186"/>
      <c r="O81" s="186"/>
    </row>
    <row r="82" spans="2:15" x14ac:dyDescent="0.15">
      <c r="I82" s="186"/>
      <c r="J82" s="186"/>
      <c r="K82" s="186"/>
      <c r="L82" s="186"/>
      <c r="M82" s="186"/>
      <c r="N82" s="186"/>
      <c r="O82" s="186"/>
    </row>
    <row r="83" spans="2:15" x14ac:dyDescent="0.15">
      <c r="I83" s="186"/>
      <c r="J83" s="186"/>
      <c r="K83" s="186"/>
      <c r="L83" s="186"/>
      <c r="M83" s="186"/>
      <c r="N83" s="186"/>
      <c r="O83" s="186"/>
    </row>
    <row r="84" spans="2:15" x14ac:dyDescent="0.15">
      <c r="I84" s="186"/>
      <c r="J84" s="186"/>
      <c r="K84" s="186"/>
      <c r="L84" s="186"/>
      <c r="M84" s="186"/>
      <c r="N84" s="186"/>
      <c r="O84" s="186"/>
    </row>
    <row r="85" spans="2:15" x14ac:dyDescent="0.15">
      <c r="I85" s="186"/>
      <c r="J85" s="186"/>
      <c r="K85" s="186"/>
      <c r="L85" s="186"/>
      <c r="M85" s="186"/>
      <c r="N85" s="186"/>
      <c r="O85" s="186"/>
    </row>
    <row r="86" spans="2:15" x14ac:dyDescent="0.15">
      <c r="B86" s="173"/>
      <c r="C86" s="174"/>
      <c r="D86" s="174"/>
      <c r="E86" s="174"/>
      <c r="F86" s="174"/>
      <c r="I86" s="186"/>
      <c r="J86" s="186"/>
      <c r="K86" s="186"/>
      <c r="L86" s="186"/>
      <c r="M86" s="186"/>
      <c r="N86" s="186"/>
      <c r="O86" s="186"/>
    </row>
    <row r="87" spans="2:15" x14ac:dyDescent="0.15">
      <c r="B87" s="173"/>
      <c r="C87" s="174"/>
      <c r="D87" s="174"/>
      <c r="E87" s="174"/>
      <c r="F87" s="174"/>
      <c r="I87" s="186"/>
      <c r="J87" s="186"/>
      <c r="K87" s="186"/>
      <c r="L87" s="186"/>
      <c r="M87" s="186"/>
      <c r="N87" s="186"/>
      <c r="O87" s="186"/>
    </row>
    <row r="88" spans="2:15" x14ac:dyDescent="0.15">
      <c r="I88" s="186"/>
      <c r="J88" s="186"/>
      <c r="K88" s="186"/>
      <c r="L88" s="186"/>
      <c r="M88" s="186"/>
      <c r="N88" s="186"/>
      <c r="O88" s="186"/>
    </row>
    <row r="89" spans="2:15" x14ac:dyDescent="0.15">
      <c r="I89" s="186"/>
      <c r="J89" s="186"/>
      <c r="K89" s="186"/>
      <c r="L89" s="186"/>
      <c r="M89" s="186"/>
      <c r="N89" s="186"/>
      <c r="O89" s="186"/>
    </row>
    <row r="90" spans="2:15" x14ac:dyDescent="0.15">
      <c r="I90" s="186"/>
      <c r="J90" s="186"/>
      <c r="K90" s="186"/>
      <c r="L90" s="186"/>
      <c r="M90" s="186"/>
      <c r="N90" s="186"/>
      <c r="O90" s="186"/>
    </row>
    <row r="91" spans="2:15" x14ac:dyDescent="0.15">
      <c r="I91" s="186"/>
      <c r="J91" s="186"/>
      <c r="K91" s="186"/>
      <c r="L91" s="186"/>
      <c r="M91" s="186"/>
      <c r="N91" s="186"/>
      <c r="O91" s="186"/>
    </row>
    <row r="92" spans="2:15" x14ac:dyDescent="0.15">
      <c r="I92" s="186"/>
      <c r="J92" s="186"/>
      <c r="K92" s="186"/>
      <c r="L92" s="186"/>
      <c r="M92" s="186"/>
      <c r="N92" s="186"/>
      <c r="O92" s="186"/>
    </row>
    <row r="93" spans="2:15" x14ac:dyDescent="0.15">
      <c r="I93" s="186"/>
      <c r="J93" s="186"/>
      <c r="K93" s="186"/>
      <c r="L93" s="186"/>
      <c r="M93" s="186"/>
      <c r="N93" s="186"/>
      <c r="O93" s="186"/>
    </row>
    <row r="94" spans="2:15" x14ac:dyDescent="0.15">
      <c r="I94" s="186"/>
      <c r="J94" s="186"/>
      <c r="K94" s="186"/>
      <c r="L94" s="186"/>
      <c r="M94" s="186"/>
      <c r="N94" s="186"/>
      <c r="O94" s="186"/>
    </row>
    <row r="95" spans="2:15" x14ac:dyDescent="0.15">
      <c r="I95" s="186"/>
      <c r="J95" s="186"/>
      <c r="K95" s="186"/>
      <c r="L95" s="186"/>
      <c r="M95" s="186"/>
      <c r="N95" s="186"/>
      <c r="O95" s="186"/>
    </row>
    <row r="96" spans="2:15" x14ac:dyDescent="0.15">
      <c r="I96" s="186"/>
      <c r="J96" s="186"/>
      <c r="K96" s="186"/>
      <c r="L96" s="186"/>
      <c r="M96" s="186"/>
      <c r="N96" s="186"/>
      <c r="O96" s="186"/>
    </row>
    <row r="97" spans="9:15" x14ac:dyDescent="0.15">
      <c r="I97" s="186"/>
      <c r="J97" s="186"/>
      <c r="K97" s="186"/>
      <c r="L97" s="186"/>
      <c r="M97" s="186"/>
      <c r="N97" s="186"/>
      <c r="O97" s="186"/>
    </row>
    <row r="98" spans="9:15" x14ac:dyDescent="0.15">
      <c r="I98" s="186"/>
      <c r="J98" s="186"/>
      <c r="K98" s="186"/>
      <c r="L98" s="186"/>
      <c r="M98" s="186"/>
      <c r="N98" s="186"/>
      <c r="O98" s="186"/>
    </row>
    <row r="99" spans="9:15" x14ac:dyDescent="0.15">
      <c r="I99" s="186"/>
      <c r="J99" s="186"/>
      <c r="K99" s="186"/>
      <c r="L99" s="186"/>
      <c r="M99" s="186"/>
      <c r="N99" s="186"/>
      <c r="O99" s="186"/>
    </row>
    <row r="100" spans="9:15" x14ac:dyDescent="0.15">
      <c r="I100" s="186"/>
      <c r="J100" s="186"/>
      <c r="K100" s="186"/>
      <c r="L100" s="186"/>
      <c r="M100" s="186"/>
      <c r="N100" s="186"/>
      <c r="O100" s="186"/>
    </row>
    <row r="101" spans="9:15" x14ac:dyDescent="0.15">
      <c r="I101" s="186"/>
      <c r="J101" s="186"/>
      <c r="K101" s="186"/>
      <c r="L101" s="186"/>
      <c r="M101" s="186"/>
      <c r="N101" s="186"/>
      <c r="O101" s="186"/>
    </row>
    <row r="102" spans="9:15" x14ac:dyDescent="0.15">
      <c r="I102" s="186"/>
      <c r="J102" s="186"/>
      <c r="K102" s="186"/>
      <c r="L102" s="186"/>
      <c r="M102" s="186"/>
      <c r="N102" s="186"/>
      <c r="O102" s="186"/>
    </row>
    <row r="103" spans="9:15" x14ac:dyDescent="0.15">
      <c r="I103" s="186"/>
      <c r="J103" s="186"/>
      <c r="K103" s="186"/>
      <c r="L103" s="186"/>
      <c r="M103" s="186"/>
      <c r="N103" s="186"/>
      <c r="O103" s="186"/>
    </row>
    <row r="104" spans="9:15" x14ac:dyDescent="0.15">
      <c r="I104" s="186"/>
      <c r="J104" s="186"/>
      <c r="K104" s="186"/>
      <c r="L104" s="186"/>
      <c r="M104" s="186"/>
      <c r="N104" s="186"/>
      <c r="O104" s="186"/>
    </row>
    <row r="105" spans="9:15" x14ac:dyDescent="0.15">
      <c r="I105" s="186"/>
      <c r="J105" s="186"/>
      <c r="K105" s="186"/>
      <c r="L105" s="186"/>
      <c r="M105" s="186"/>
      <c r="N105" s="186"/>
      <c r="O105" s="186"/>
    </row>
    <row r="106" spans="9:15" x14ac:dyDescent="0.15">
      <c r="I106" s="186"/>
      <c r="J106" s="186"/>
      <c r="K106" s="186"/>
      <c r="L106" s="186"/>
      <c r="M106" s="186"/>
      <c r="N106" s="186"/>
      <c r="O106" s="186"/>
    </row>
    <row r="107" spans="9:15" x14ac:dyDescent="0.15">
      <c r="I107" s="186"/>
      <c r="J107" s="186"/>
      <c r="K107" s="186"/>
      <c r="L107" s="186"/>
      <c r="M107" s="186"/>
      <c r="N107" s="186"/>
      <c r="O107" s="186"/>
    </row>
    <row r="108" spans="9:15" x14ac:dyDescent="0.15">
      <c r="I108" s="186"/>
      <c r="J108" s="186"/>
      <c r="K108" s="186"/>
      <c r="L108" s="186"/>
      <c r="M108" s="186"/>
      <c r="N108" s="186"/>
      <c r="O108" s="186"/>
    </row>
    <row r="109" spans="9:15" x14ac:dyDescent="0.15">
      <c r="I109" s="186"/>
      <c r="J109" s="186"/>
      <c r="K109" s="186"/>
      <c r="L109" s="186"/>
      <c r="M109" s="186"/>
      <c r="N109" s="186"/>
      <c r="O109" s="186"/>
    </row>
    <row r="110" spans="9:15" x14ac:dyDescent="0.15">
      <c r="I110" s="186"/>
      <c r="J110" s="186"/>
      <c r="K110" s="186"/>
      <c r="L110" s="186"/>
      <c r="M110" s="186"/>
      <c r="N110" s="186"/>
      <c r="O110" s="186"/>
    </row>
    <row r="111" spans="9:15" x14ac:dyDescent="0.15">
      <c r="I111" s="186"/>
      <c r="J111" s="186"/>
      <c r="K111" s="186"/>
      <c r="L111" s="186"/>
      <c r="M111" s="186"/>
      <c r="N111" s="186"/>
      <c r="O111" s="186"/>
    </row>
    <row r="112" spans="9:15" x14ac:dyDescent="0.15">
      <c r="I112" s="186"/>
      <c r="J112" s="186"/>
      <c r="K112" s="186"/>
      <c r="L112" s="186"/>
      <c r="M112" s="186"/>
      <c r="N112" s="186"/>
      <c r="O112" s="186"/>
    </row>
    <row r="113" spans="9:15" x14ac:dyDescent="0.15">
      <c r="I113" s="186"/>
      <c r="J113" s="186"/>
      <c r="K113" s="186"/>
      <c r="L113" s="186"/>
      <c r="M113" s="186"/>
      <c r="N113" s="186"/>
      <c r="O113" s="186"/>
    </row>
    <row r="114" spans="9:15" x14ac:dyDescent="0.15">
      <c r="I114" s="186"/>
      <c r="J114" s="186"/>
      <c r="K114" s="186"/>
      <c r="L114" s="186"/>
      <c r="M114" s="186"/>
      <c r="N114" s="186"/>
      <c r="O114" s="186"/>
    </row>
    <row r="115" spans="9:15" x14ac:dyDescent="0.15">
      <c r="I115" s="186"/>
      <c r="J115" s="186"/>
      <c r="K115" s="186"/>
      <c r="L115" s="186"/>
      <c r="M115" s="186"/>
      <c r="N115" s="186"/>
      <c r="O115" s="186"/>
    </row>
    <row r="116" spans="9:15" x14ac:dyDescent="0.15">
      <c r="I116" s="186"/>
      <c r="J116" s="186"/>
      <c r="K116" s="186"/>
      <c r="L116" s="186"/>
      <c r="M116" s="186"/>
      <c r="N116" s="186"/>
      <c r="O116" s="186"/>
    </row>
    <row r="117" spans="9:15" x14ac:dyDescent="0.15">
      <c r="I117" s="186"/>
      <c r="J117" s="186"/>
      <c r="K117" s="186"/>
      <c r="L117" s="186"/>
      <c r="M117" s="186"/>
      <c r="N117" s="186"/>
      <c r="O117" s="186"/>
    </row>
    <row r="118" spans="9:15" x14ac:dyDescent="0.15">
      <c r="I118" s="186"/>
      <c r="J118" s="186"/>
      <c r="K118" s="186"/>
      <c r="L118" s="186"/>
      <c r="M118" s="186"/>
      <c r="N118" s="186"/>
      <c r="O118" s="186"/>
    </row>
    <row r="119" spans="9:15" x14ac:dyDescent="0.15">
      <c r="I119" s="186"/>
      <c r="J119" s="186"/>
      <c r="K119" s="186"/>
      <c r="L119" s="186"/>
      <c r="M119" s="186"/>
      <c r="N119" s="186"/>
      <c r="O119" s="186"/>
    </row>
    <row r="120" spans="9:15" x14ac:dyDescent="0.15">
      <c r="I120" s="186"/>
      <c r="J120" s="186"/>
      <c r="K120" s="186"/>
      <c r="L120" s="186"/>
      <c r="M120" s="186"/>
      <c r="N120" s="186"/>
      <c r="O120" s="186"/>
    </row>
    <row r="121" spans="9:15" x14ac:dyDescent="0.15">
      <c r="I121" s="186"/>
      <c r="J121" s="186"/>
      <c r="K121" s="186"/>
      <c r="L121" s="186"/>
      <c r="M121" s="186"/>
      <c r="N121" s="186"/>
      <c r="O121" s="186"/>
    </row>
    <row r="122" spans="9:15" x14ac:dyDescent="0.15">
      <c r="I122" s="186"/>
      <c r="J122" s="186"/>
      <c r="K122" s="186"/>
      <c r="L122" s="186"/>
      <c r="M122" s="186"/>
      <c r="N122" s="186"/>
      <c r="O122" s="186"/>
    </row>
    <row r="123" spans="9:15" x14ac:dyDescent="0.15">
      <c r="I123" s="186"/>
      <c r="J123" s="186"/>
      <c r="K123" s="186"/>
      <c r="L123" s="186"/>
      <c r="M123" s="186"/>
      <c r="N123" s="186"/>
      <c r="O123" s="186"/>
    </row>
    <row r="124" spans="9:15" x14ac:dyDescent="0.15">
      <c r="I124" s="186"/>
      <c r="J124" s="186"/>
      <c r="K124" s="186"/>
      <c r="L124" s="186"/>
      <c r="M124" s="186"/>
      <c r="N124" s="186"/>
      <c r="O124" s="186"/>
    </row>
    <row r="125" spans="9:15" x14ac:dyDescent="0.15">
      <c r="I125" s="186"/>
      <c r="J125" s="186"/>
      <c r="K125" s="186"/>
      <c r="L125" s="186"/>
      <c r="M125" s="186"/>
      <c r="N125" s="186"/>
      <c r="O125" s="186"/>
    </row>
    <row r="126" spans="9:15" x14ac:dyDescent="0.15">
      <c r="I126" s="186"/>
      <c r="J126" s="186"/>
      <c r="K126" s="186"/>
      <c r="L126" s="186"/>
      <c r="M126" s="186"/>
      <c r="N126" s="186"/>
      <c r="O126" s="186"/>
    </row>
    <row r="127" spans="9:15" x14ac:dyDescent="0.15">
      <c r="I127" s="186"/>
      <c r="J127" s="186"/>
      <c r="K127" s="186"/>
      <c r="L127" s="186"/>
      <c r="M127" s="186"/>
      <c r="N127" s="186"/>
      <c r="O127" s="186"/>
    </row>
    <row r="128" spans="9:15" x14ac:dyDescent="0.15">
      <c r="I128" s="186"/>
      <c r="J128" s="186"/>
      <c r="K128" s="186"/>
      <c r="L128" s="186"/>
      <c r="M128" s="186"/>
      <c r="N128" s="186"/>
      <c r="O128" s="186"/>
    </row>
    <row r="129" spans="9:15" x14ac:dyDescent="0.15">
      <c r="I129" s="186"/>
      <c r="J129" s="186"/>
      <c r="K129" s="186"/>
      <c r="L129" s="186"/>
      <c r="M129" s="186"/>
      <c r="N129" s="186"/>
      <c r="O129" s="186"/>
    </row>
    <row r="130" spans="9:15" x14ac:dyDescent="0.15">
      <c r="I130" s="186"/>
      <c r="J130" s="186"/>
      <c r="K130" s="186"/>
      <c r="L130" s="186"/>
      <c r="M130" s="186"/>
      <c r="N130" s="186"/>
      <c r="O130" s="186"/>
    </row>
    <row r="131" spans="9:15" x14ac:dyDescent="0.15">
      <c r="I131" s="186"/>
      <c r="J131" s="186"/>
      <c r="K131" s="186"/>
      <c r="L131" s="186"/>
      <c r="M131" s="186"/>
      <c r="N131" s="186"/>
      <c r="O131" s="186"/>
    </row>
    <row r="132" spans="9:15" x14ac:dyDescent="0.15">
      <c r="I132" s="186"/>
      <c r="J132" s="186"/>
      <c r="K132" s="186"/>
      <c r="L132" s="186"/>
      <c r="M132" s="186"/>
      <c r="N132" s="186"/>
      <c r="O132" s="186"/>
    </row>
    <row r="133" spans="9:15" x14ac:dyDescent="0.15">
      <c r="I133" s="186"/>
      <c r="J133" s="186"/>
      <c r="K133" s="186"/>
      <c r="L133" s="186"/>
      <c r="M133" s="186"/>
      <c r="N133" s="186"/>
      <c r="O133" s="186"/>
    </row>
    <row r="134" spans="9:15" x14ac:dyDescent="0.15">
      <c r="I134" s="186"/>
      <c r="J134" s="186"/>
      <c r="K134" s="186"/>
      <c r="L134" s="186"/>
      <c r="M134" s="186"/>
      <c r="N134" s="186"/>
      <c r="O134" s="186"/>
    </row>
    <row r="135" spans="9:15" x14ac:dyDescent="0.15">
      <c r="I135" s="186"/>
      <c r="J135" s="186"/>
      <c r="K135" s="186"/>
      <c r="L135" s="186"/>
      <c r="M135" s="186"/>
      <c r="N135" s="186"/>
      <c r="O135" s="186"/>
    </row>
    <row r="136" spans="9:15" x14ac:dyDescent="0.15">
      <c r="I136" s="186"/>
      <c r="J136" s="186"/>
      <c r="K136" s="186"/>
      <c r="L136" s="186"/>
      <c r="M136" s="186"/>
      <c r="N136" s="186"/>
      <c r="O136" s="186"/>
    </row>
    <row r="137" spans="9:15" x14ac:dyDescent="0.15">
      <c r="I137" s="186"/>
      <c r="J137" s="186"/>
      <c r="K137" s="186"/>
      <c r="L137" s="186"/>
      <c r="M137" s="186"/>
      <c r="N137" s="186"/>
      <c r="O137" s="186"/>
    </row>
    <row r="138" spans="9:15" x14ac:dyDescent="0.15">
      <c r="I138" s="186"/>
      <c r="J138" s="186"/>
      <c r="K138" s="186"/>
      <c r="L138" s="186"/>
      <c r="M138" s="186"/>
      <c r="N138" s="186"/>
      <c r="O138" s="186"/>
    </row>
    <row r="139" spans="9:15" x14ac:dyDescent="0.15">
      <c r="I139" s="186"/>
      <c r="J139" s="186"/>
      <c r="K139" s="186"/>
      <c r="L139" s="186"/>
      <c r="M139" s="186"/>
      <c r="N139" s="186"/>
      <c r="O139" s="186"/>
    </row>
    <row r="140" spans="9:15" x14ac:dyDescent="0.15">
      <c r="I140" s="186"/>
      <c r="J140" s="186"/>
      <c r="K140" s="186"/>
      <c r="L140" s="186"/>
      <c r="M140" s="186"/>
      <c r="N140" s="186"/>
      <c r="O140" s="186"/>
    </row>
    <row r="141" spans="9:15" x14ac:dyDescent="0.15">
      <c r="I141" s="186"/>
      <c r="J141" s="186"/>
      <c r="K141" s="186"/>
      <c r="L141" s="186"/>
      <c r="M141" s="186"/>
      <c r="N141" s="186"/>
      <c r="O141" s="186"/>
    </row>
    <row r="142" spans="9:15" x14ac:dyDescent="0.15">
      <c r="I142" s="186"/>
      <c r="J142" s="186"/>
      <c r="K142" s="186"/>
      <c r="L142" s="186"/>
      <c r="M142" s="186"/>
      <c r="N142" s="186"/>
    </row>
    <row r="143" spans="9:15" x14ac:dyDescent="0.15">
      <c r="I143" s="186"/>
      <c r="J143" s="186"/>
      <c r="K143" s="186"/>
      <c r="L143" s="186"/>
      <c r="M143" s="186"/>
      <c r="N143" s="186"/>
    </row>
    <row r="144" spans="9:15" x14ac:dyDescent="0.15">
      <c r="I144" s="186"/>
      <c r="J144" s="186"/>
      <c r="K144" s="186"/>
      <c r="L144" s="186"/>
      <c r="M144" s="186"/>
      <c r="N144" s="186"/>
    </row>
    <row r="145" spans="9:14" x14ac:dyDescent="0.15">
      <c r="I145" s="186"/>
      <c r="J145" s="186"/>
      <c r="K145" s="186"/>
      <c r="L145" s="186"/>
      <c r="M145" s="186"/>
      <c r="N145" s="186"/>
    </row>
    <row r="146" spans="9:14" x14ac:dyDescent="0.15">
      <c r="I146" s="186"/>
      <c r="J146" s="186"/>
      <c r="K146" s="186"/>
      <c r="L146" s="186"/>
      <c r="M146" s="186"/>
      <c r="N146" s="186"/>
    </row>
    <row r="147" spans="9:14" x14ac:dyDescent="0.15">
      <c r="I147" s="186"/>
      <c r="J147" s="186"/>
      <c r="K147" s="186"/>
      <c r="L147" s="186"/>
      <c r="M147" s="186"/>
      <c r="N147" s="186"/>
    </row>
    <row r="148" spans="9:14" x14ac:dyDescent="0.15">
      <c r="I148" s="186"/>
      <c r="J148" s="186"/>
      <c r="K148" s="186"/>
      <c r="L148" s="186"/>
      <c r="M148" s="186"/>
      <c r="N148" s="186"/>
    </row>
    <row r="149" spans="9:14" x14ac:dyDescent="0.15">
      <c r="I149" s="186"/>
      <c r="J149" s="186"/>
      <c r="K149" s="186"/>
      <c r="L149" s="186"/>
      <c r="M149" s="186"/>
      <c r="N149" s="186"/>
    </row>
    <row r="150" spans="9:14" x14ac:dyDescent="0.15">
      <c r="I150" s="186"/>
      <c r="J150" s="186"/>
      <c r="K150" s="186"/>
      <c r="L150" s="186"/>
      <c r="M150" s="186"/>
      <c r="N150" s="186"/>
    </row>
    <row r="151" spans="9:14" x14ac:dyDescent="0.15">
      <c r="I151" s="186"/>
      <c r="J151" s="186"/>
      <c r="K151" s="186"/>
      <c r="L151" s="186"/>
      <c r="M151" s="186"/>
      <c r="N151" s="186"/>
    </row>
    <row r="152" spans="9:14" x14ac:dyDescent="0.15">
      <c r="I152" s="186"/>
      <c r="J152" s="186"/>
      <c r="K152" s="186"/>
      <c r="L152" s="186"/>
      <c r="M152" s="186"/>
      <c r="N152" s="186"/>
    </row>
    <row r="153" spans="9:14" x14ac:dyDescent="0.15">
      <c r="I153" s="186"/>
      <c r="J153" s="186"/>
      <c r="K153" s="186"/>
      <c r="L153" s="186"/>
      <c r="M153" s="186"/>
      <c r="N153" s="186"/>
    </row>
    <row r="154" spans="9:14" x14ac:dyDescent="0.15">
      <c r="I154" s="186"/>
      <c r="J154" s="186"/>
      <c r="K154" s="186"/>
      <c r="L154" s="186"/>
      <c r="M154" s="186"/>
      <c r="N154" s="186"/>
    </row>
    <row r="155" spans="9:14" x14ac:dyDescent="0.15">
      <c r="I155" s="186"/>
      <c r="J155" s="186"/>
      <c r="K155" s="186"/>
      <c r="L155" s="186"/>
      <c r="M155" s="186"/>
      <c r="N155" s="186"/>
    </row>
    <row r="156" spans="9:14" x14ac:dyDescent="0.15">
      <c r="I156" s="186"/>
      <c r="J156" s="186"/>
      <c r="K156" s="186"/>
      <c r="L156" s="186"/>
      <c r="M156" s="186"/>
      <c r="N156" s="186"/>
    </row>
    <row r="157" spans="9:14" x14ac:dyDescent="0.15">
      <c r="I157" s="186"/>
      <c r="J157" s="186"/>
      <c r="K157" s="186"/>
      <c r="L157" s="186"/>
      <c r="M157" s="186"/>
      <c r="N157" s="186"/>
    </row>
    <row r="158" spans="9:14" x14ac:dyDescent="0.15">
      <c r="J158" s="186"/>
      <c r="K158" s="186"/>
      <c r="L158" s="186"/>
      <c r="M158" s="186"/>
      <c r="N158" s="186"/>
    </row>
    <row r="159" spans="9:14" x14ac:dyDescent="0.15">
      <c r="J159" s="186"/>
      <c r="K159" s="186"/>
      <c r="L159" s="186"/>
      <c r="M159" s="186"/>
      <c r="N159" s="186"/>
    </row>
    <row r="175" spans="15:15" x14ac:dyDescent="0.15">
      <c r="O175" s="186"/>
    </row>
    <row r="176" spans="15:15" x14ac:dyDescent="0.15">
      <c r="O176" s="186"/>
    </row>
    <row r="177" spans="15:15" x14ac:dyDescent="0.15">
      <c r="O177" s="186"/>
    </row>
    <row r="178" spans="15:15" x14ac:dyDescent="0.15">
      <c r="O178" s="186"/>
    </row>
    <row r="179" spans="15:15" x14ac:dyDescent="0.15">
      <c r="O179" s="186"/>
    </row>
    <row r="180" spans="15:15" x14ac:dyDescent="0.15">
      <c r="O180" s="186"/>
    </row>
    <row r="181" spans="15:15" x14ac:dyDescent="0.15">
      <c r="O181" s="186"/>
    </row>
    <row r="182" spans="15:15" x14ac:dyDescent="0.15">
      <c r="O182" s="186"/>
    </row>
    <row r="183" spans="15:15" x14ac:dyDescent="0.15">
      <c r="O183" s="186"/>
    </row>
    <row r="184" spans="15:15" x14ac:dyDescent="0.15">
      <c r="O184" s="186"/>
    </row>
    <row r="185" spans="15:15" x14ac:dyDescent="0.15">
      <c r="O185" s="186"/>
    </row>
    <row r="186" spans="15:15" x14ac:dyDescent="0.15">
      <c r="O186" s="186"/>
    </row>
    <row r="187" spans="15:15" x14ac:dyDescent="0.15">
      <c r="O187" s="186"/>
    </row>
    <row r="188" spans="15:15" x14ac:dyDescent="0.15">
      <c r="O188" s="186"/>
    </row>
    <row r="189" spans="15:15" x14ac:dyDescent="0.15">
      <c r="O189" s="186"/>
    </row>
    <row r="190" spans="15:15" x14ac:dyDescent="0.15">
      <c r="O190" s="186"/>
    </row>
    <row r="191" spans="15:15" x14ac:dyDescent="0.15">
      <c r="O191" s="186"/>
    </row>
    <row r="192" spans="15:15" x14ac:dyDescent="0.15">
      <c r="O192" s="186"/>
    </row>
    <row r="193" spans="15:15" x14ac:dyDescent="0.15">
      <c r="O193" s="186"/>
    </row>
    <row r="194" spans="15:15" x14ac:dyDescent="0.15">
      <c r="O194" s="186"/>
    </row>
  </sheetData>
  <mergeCells count="74">
    <mergeCell ref="I14:I18"/>
    <mergeCell ref="T14:U14"/>
    <mergeCell ref="T19:U19"/>
    <mergeCell ref="T20:U20"/>
    <mergeCell ref="B5:B10"/>
    <mergeCell ref="T5:U5"/>
    <mergeCell ref="I6:I13"/>
    <mergeCell ref="T6:U6"/>
    <mergeCell ref="T10:U10"/>
    <mergeCell ref="I4:I5"/>
    <mergeCell ref="J4:J5"/>
    <mergeCell ref="M4:M5"/>
    <mergeCell ref="N4:N5"/>
    <mergeCell ref="T4:U4"/>
    <mergeCell ref="B11:B14"/>
    <mergeCell ref="T11:U11"/>
    <mergeCell ref="T12:U12"/>
    <mergeCell ref="T13:U13"/>
    <mergeCell ref="B31:B41"/>
    <mergeCell ref="B42:B52"/>
    <mergeCell ref="B15:B19"/>
    <mergeCell ref="T15:U15"/>
    <mergeCell ref="T16:U16"/>
    <mergeCell ref="T17:U17"/>
    <mergeCell ref="T18:U18"/>
    <mergeCell ref="I19:I22"/>
    <mergeCell ref="T21:U21"/>
    <mergeCell ref="B20:B23"/>
    <mergeCell ref="T22:U22"/>
    <mergeCell ref="T23:U23"/>
    <mergeCell ref="I23:I26"/>
    <mergeCell ref="B24:B27"/>
    <mergeCell ref="K45:L45"/>
    <mergeCell ref="K46:L46"/>
    <mergeCell ref="K47:L47"/>
    <mergeCell ref="I31:I34"/>
    <mergeCell ref="I27:I30"/>
    <mergeCell ref="K37:L37"/>
    <mergeCell ref="I38:I45"/>
    <mergeCell ref="K38:L38"/>
    <mergeCell ref="K39:L39"/>
    <mergeCell ref="K40:L40"/>
    <mergeCell ref="B53:B56"/>
    <mergeCell ref="K53:L53"/>
    <mergeCell ref="I54:I59"/>
    <mergeCell ref="K54:L54"/>
    <mergeCell ref="Q54:Q58"/>
    <mergeCell ref="K55:L55"/>
    <mergeCell ref="K56:L56"/>
    <mergeCell ref="B57:B60"/>
    <mergeCell ref="K57:L57"/>
    <mergeCell ref="K58:L58"/>
    <mergeCell ref="I50:I53"/>
    <mergeCell ref="P48:P59"/>
    <mergeCell ref="Q48:Q52"/>
    <mergeCell ref="K49:L49"/>
    <mergeCell ref="K50:L50"/>
    <mergeCell ref="K51:L51"/>
    <mergeCell ref="T7:U7"/>
    <mergeCell ref="T8:U8"/>
    <mergeCell ref="T9:U9"/>
    <mergeCell ref="I60:J60"/>
    <mergeCell ref="K60:L60"/>
    <mergeCell ref="P60:Q60"/>
    <mergeCell ref="I46:I49"/>
    <mergeCell ref="K48:L48"/>
    <mergeCell ref="K52:L52"/>
    <mergeCell ref="K59:L59"/>
    <mergeCell ref="Q40:R40"/>
    <mergeCell ref="K41:L41"/>
    <mergeCell ref="P41:P47"/>
    <mergeCell ref="K42:L42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18" style="52" customWidth="1"/>
    <col min="3" max="15" width="6.125" style="52" customWidth="1"/>
    <col min="16" max="16384" width="9" style="52"/>
  </cols>
  <sheetData>
    <row r="1" spans="2:15" ht="9.9499999999999993" customHeight="1" x14ac:dyDescent="0.15"/>
    <row r="2" spans="2:15" ht="24.95" customHeight="1" x14ac:dyDescent="0.15">
      <c r="B2" s="52" t="s">
        <v>366</v>
      </c>
    </row>
    <row r="3" spans="2:15" ht="20.100000000000001" customHeight="1" x14ac:dyDescent="0.15">
      <c r="D3" s="128" t="s">
        <v>239</v>
      </c>
      <c r="E3" s="127" t="s">
        <v>301</v>
      </c>
      <c r="F3" s="127"/>
      <c r="G3" s="128" t="s">
        <v>240</v>
      </c>
      <c r="H3" s="127" t="s">
        <v>302</v>
      </c>
      <c r="I3" s="127"/>
    </row>
    <row r="4" spans="2:15" ht="20.100000000000001" customHeight="1" thickBot="1" x14ac:dyDescent="0.2">
      <c r="B4" s="5" t="s">
        <v>254</v>
      </c>
      <c r="C4" s="5" t="s">
        <v>255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9" t="s">
        <v>256</v>
      </c>
      <c r="C5" s="320">
        <v>1</v>
      </c>
      <c r="D5" s="320">
        <v>2</v>
      </c>
      <c r="E5" s="320">
        <v>3</v>
      </c>
      <c r="F5" s="320">
        <v>4</v>
      </c>
      <c r="G5" s="320">
        <v>5</v>
      </c>
      <c r="H5" s="320">
        <v>6</v>
      </c>
      <c r="I5" s="320">
        <v>7</v>
      </c>
      <c r="J5" s="320">
        <v>8</v>
      </c>
      <c r="K5" s="320">
        <v>9</v>
      </c>
      <c r="L5" s="320">
        <v>10</v>
      </c>
      <c r="M5" s="320">
        <v>11</v>
      </c>
      <c r="N5" s="320">
        <v>12</v>
      </c>
      <c r="O5" s="321" t="s">
        <v>257</v>
      </c>
    </row>
    <row r="6" spans="2:15" ht="20.100000000000001" customHeight="1" x14ac:dyDescent="0.15">
      <c r="B6" s="322" t="s">
        <v>296</v>
      </c>
      <c r="C6" s="323">
        <v>118</v>
      </c>
      <c r="D6" s="323">
        <v>86</v>
      </c>
      <c r="E6" s="323">
        <v>89</v>
      </c>
      <c r="F6" s="323">
        <v>123</v>
      </c>
      <c r="G6" s="323">
        <v>122</v>
      </c>
      <c r="H6" s="323">
        <v>65</v>
      </c>
      <c r="I6" s="323">
        <v>59</v>
      </c>
      <c r="J6" s="323">
        <v>96</v>
      </c>
      <c r="K6" s="323">
        <v>98</v>
      </c>
      <c r="L6" s="323">
        <v>73</v>
      </c>
      <c r="M6" s="323">
        <v>47</v>
      </c>
      <c r="N6" s="323">
        <v>54</v>
      </c>
      <c r="O6" s="165">
        <v>87</v>
      </c>
    </row>
    <row r="7" spans="2:15" ht="20.100000000000001" customHeight="1" x14ac:dyDescent="0.15">
      <c r="B7" s="322" t="s">
        <v>297</v>
      </c>
      <c r="C7" s="323">
        <v>79</v>
      </c>
      <c r="D7" s="323">
        <v>88</v>
      </c>
      <c r="E7" s="323">
        <v>88</v>
      </c>
      <c r="F7" s="323">
        <v>139</v>
      </c>
      <c r="G7" s="323">
        <v>104</v>
      </c>
      <c r="H7" s="323">
        <v>91</v>
      </c>
      <c r="I7" s="323">
        <v>95</v>
      </c>
      <c r="J7" s="323">
        <v>96</v>
      </c>
      <c r="K7" s="323">
        <v>98</v>
      </c>
      <c r="L7" s="323">
        <v>105</v>
      </c>
      <c r="M7" s="323">
        <v>133</v>
      </c>
      <c r="N7" s="323">
        <v>81</v>
      </c>
      <c r="O7" s="165">
        <v>106</v>
      </c>
    </row>
    <row r="8" spans="2:15" ht="20.100000000000001" customHeight="1" x14ac:dyDescent="0.15">
      <c r="B8" s="322" t="s">
        <v>298</v>
      </c>
      <c r="C8" s="323">
        <v>95</v>
      </c>
      <c r="D8" s="323">
        <v>133</v>
      </c>
      <c r="E8" s="323">
        <v>92</v>
      </c>
      <c r="F8" s="323">
        <v>77</v>
      </c>
      <c r="G8" s="323">
        <v>49</v>
      </c>
      <c r="H8" s="323">
        <v>62</v>
      </c>
      <c r="I8" s="323">
        <v>102</v>
      </c>
      <c r="J8" s="323">
        <v>64</v>
      </c>
      <c r="K8" s="323">
        <v>92</v>
      </c>
      <c r="L8" s="323">
        <v>98</v>
      </c>
      <c r="M8" s="323">
        <v>67</v>
      </c>
      <c r="N8" s="323">
        <v>68</v>
      </c>
      <c r="O8" s="165">
        <v>82</v>
      </c>
    </row>
    <row r="9" spans="2:15" ht="20.100000000000001" customHeight="1" x14ac:dyDescent="0.15">
      <c r="B9" s="322" t="s">
        <v>299</v>
      </c>
      <c r="C9" s="323">
        <v>110</v>
      </c>
      <c r="D9" s="323">
        <v>126</v>
      </c>
      <c r="E9" s="323">
        <v>106</v>
      </c>
      <c r="F9" s="323">
        <v>116</v>
      </c>
      <c r="G9" s="323">
        <v>98</v>
      </c>
      <c r="H9" s="323">
        <v>59</v>
      </c>
      <c r="I9" s="323">
        <v>57</v>
      </c>
      <c r="J9" s="323">
        <v>63</v>
      </c>
      <c r="K9" s="323">
        <v>57</v>
      </c>
      <c r="L9" s="323">
        <v>49</v>
      </c>
      <c r="M9" s="323">
        <v>48</v>
      </c>
      <c r="N9" s="323">
        <v>74</v>
      </c>
      <c r="O9" s="165">
        <v>82</v>
      </c>
    </row>
    <row r="10" spans="2:15" ht="20.100000000000001" customHeight="1" x14ac:dyDescent="0.15">
      <c r="B10" s="322" t="s">
        <v>300</v>
      </c>
      <c r="C10" s="323">
        <v>106</v>
      </c>
      <c r="D10" s="323">
        <v>91</v>
      </c>
      <c r="E10" s="323">
        <v>74</v>
      </c>
      <c r="F10" s="323">
        <v>91</v>
      </c>
      <c r="G10" s="323">
        <v>65</v>
      </c>
      <c r="H10" s="323">
        <v>78</v>
      </c>
      <c r="I10" s="323">
        <v>101</v>
      </c>
      <c r="J10" s="323">
        <v>83</v>
      </c>
      <c r="K10" s="323">
        <v>101</v>
      </c>
      <c r="L10" s="323">
        <v>110</v>
      </c>
      <c r="M10" s="323">
        <v>119</v>
      </c>
      <c r="N10" s="323">
        <v>132</v>
      </c>
      <c r="O10" s="165">
        <v>94</v>
      </c>
    </row>
    <row r="11" spans="2:15" ht="20.100000000000001" customHeight="1" thickBot="1" x14ac:dyDescent="0.2">
      <c r="B11" s="324" t="s">
        <v>258</v>
      </c>
      <c r="C11" s="325">
        <f>AVERAGE(C6:C10)</f>
        <v>101.6</v>
      </c>
      <c r="D11" s="325">
        <f t="shared" ref="D11:N11" si="0">AVERAGE(D6:D10)</f>
        <v>104.8</v>
      </c>
      <c r="E11" s="325">
        <f t="shared" si="0"/>
        <v>89.8</v>
      </c>
      <c r="F11" s="325">
        <f t="shared" si="0"/>
        <v>109.2</v>
      </c>
      <c r="G11" s="325">
        <f t="shared" si="0"/>
        <v>87.6</v>
      </c>
      <c r="H11" s="325">
        <f t="shared" si="0"/>
        <v>71</v>
      </c>
      <c r="I11" s="325">
        <f t="shared" si="0"/>
        <v>82.8</v>
      </c>
      <c r="J11" s="325">
        <f t="shared" si="0"/>
        <v>80.400000000000006</v>
      </c>
      <c r="K11" s="325">
        <f t="shared" si="0"/>
        <v>89.2</v>
      </c>
      <c r="L11" s="325">
        <f t="shared" si="0"/>
        <v>87</v>
      </c>
      <c r="M11" s="325">
        <f t="shared" si="0"/>
        <v>82.8</v>
      </c>
      <c r="N11" s="325">
        <f t="shared" si="0"/>
        <v>81.8</v>
      </c>
      <c r="O11" s="326">
        <f>AVERAGE(O6:O10)</f>
        <v>90.2</v>
      </c>
    </row>
    <row r="12" spans="2:15" ht="20.100000000000001" customHeight="1" x14ac:dyDescent="0.15"/>
    <row r="13" spans="2:15" ht="20.100000000000001" customHeight="1" thickBot="1" x14ac:dyDescent="0.2">
      <c r="B13" s="5" t="s">
        <v>254</v>
      </c>
      <c r="C13" s="5" t="s">
        <v>259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19" t="s">
        <v>256</v>
      </c>
      <c r="C14" s="320">
        <v>1</v>
      </c>
      <c r="D14" s="320">
        <v>2</v>
      </c>
      <c r="E14" s="320">
        <v>3</v>
      </c>
      <c r="F14" s="320">
        <v>4</v>
      </c>
      <c r="G14" s="320">
        <v>5</v>
      </c>
      <c r="H14" s="320">
        <v>6</v>
      </c>
      <c r="I14" s="320">
        <v>7</v>
      </c>
      <c r="J14" s="320">
        <v>8</v>
      </c>
      <c r="K14" s="320">
        <v>9</v>
      </c>
      <c r="L14" s="320">
        <v>10</v>
      </c>
      <c r="M14" s="320">
        <v>11</v>
      </c>
      <c r="N14" s="320">
        <v>12</v>
      </c>
      <c r="O14" s="321" t="s">
        <v>257</v>
      </c>
    </row>
    <row r="15" spans="2:15" ht="20.100000000000001" customHeight="1" x14ac:dyDescent="0.15">
      <c r="B15" s="322" t="s">
        <v>296</v>
      </c>
      <c r="C15" s="323">
        <v>103</v>
      </c>
      <c r="D15" s="323">
        <v>79</v>
      </c>
      <c r="E15" s="323">
        <v>67</v>
      </c>
      <c r="F15" s="323">
        <v>98</v>
      </c>
      <c r="G15" s="323">
        <v>99</v>
      </c>
      <c r="H15" s="323">
        <v>53</v>
      </c>
      <c r="I15" s="323">
        <v>43</v>
      </c>
      <c r="J15" s="323">
        <v>69</v>
      </c>
      <c r="K15" s="323">
        <v>94</v>
      </c>
      <c r="L15" s="323">
        <v>67</v>
      </c>
      <c r="M15" s="323">
        <v>51</v>
      </c>
      <c r="N15" s="323">
        <v>39</v>
      </c>
      <c r="O15" s="165">
        <v>65</v>
      </c>
    </row>
    <row r="16" spans="2:15" ht="20.100000000000001" customHeight="1" x14ac:dyDescent="0.15">
      <c r="B16" s="322" t="s">
        <v>297</v>
      </c>
      <c r="C16" s="323">
        <v>63</v>
      </c>
      <c r="D16" s="323">
        <v>73</v>
      </c>
      <c r="E16" s="323">
        <v>70</v>
      </c>
      <c r="F16" s="323">
        <v>106</v>
      </c>
      <c r="G16" s="323">
        <v>87</v>
      </c>
      <c r="H16" s="323">
        <v>61</v>
      </c>
      <c r="I16" s="323">
        <v>91</v>
      </c>
      <c r="J16" s="323">
        <v>109</v>
      </c>
      <c r="K16" s="323">
        <v>95</v>
      </c>
      <c r="L16" s="323">
        <v>86</v>
      </c>
      <c r="M16" s="323">
        <v>136</v>
      </c>
      <c r="N16" s="323">
        <v>72</v>
      </c>
      <c r="O16" s="165">
        <v>76</v>
      </c>
    </row>
    <row r="17" spans="2:15" ht="20.100000000000001" customHeight="1" x14ac:dyDescent="0.15">
      <c r="B17" s="322" t="s">
        <v>298</v>
      </c>
      <c r="C17" s="323">
        <v>85</v>
      </c>
      <c r="D17" s="323">
        <v>124</v>
      </c>
      <c r="E17" s="323">
        <v>81</v>
      </c>
      <c r="F17" s="323">
        <v>83</v>
      </c>
      <c r="G17" s="323">
        <v>44</v>
      </c>
      <c r="H17" s="323">
        <v>76</v>
      </c>
      <c r="I17" s="323">
        <v>95</v>
      </c>
      <c r="J17" s="323">
        <v>56</v>
      </c>
      <c r="K17" s="323">
        <v>100</v>
      </c>
      <c r="L17" s="323">
        <v>94</v>
      </c>
      <c r="M17" s="323">
        <v>66</v>
      </c>
      <c r="N17" s="323">
        <v>62</v>
      </c>
      <c r="O17" s="165">
        <v>83</v>
      </c>
    </row>
    <row r="18" spans="2:15" ht="20.100000000000001" customHeight="1" x14ac:dyDescent="0.15">
      <c r="B18" s="322" t="s">
        <v>299</v>
      </c>
      <c r="C18" s="323">
        <v>113</v>
      </c>
      <c r="D18" s="323">
        <v>132</v>
      </c>
      <c r="E18" s="323">
        <v>100</v>
      </c>
      <c r="F18" s="323">
        <v>96</v>
      </c>
      <c r="G18" s="323">
        <v>96</v>
      </c>
      <c r="H18" s="323">
        <v>47</v>
      </c>
      <c r="I18" s="323">
        <v>46</v>
      </c>
      <c r="J18" s="323">
        <v>59</v>
      </c>
      <c r="K18" s="323">
        <v>50</v>
      </c>
      <c r="L18" s="323">
        <v>50</v>
      </c>
      <c r="M18" s="323">
        <v>52</v>
      </c>
      <c r="N18" s="323">
        <v>64</v>
      </c>
      <c r="O18" s="165">
        <v>70</v>
      </c>
    </row>
    <row r="19" spans="2:15" ht="20.100000000000001" customHeight="1" x14ac:dyDescent="0.15">
      <c r="B19" s="322" t="s">
        <v>300</v>
      </c>
      <c r="C19" s="323">
        <v>82</v>
      </c>
      <c r="D19" s="323">
        <v>79</v>
      </c>
      <c r="E19" s="323">
        <v>65</v>
      </c>
      <c r="F19" s="323">
        <v>65</v>
      </c>
      <c r="G19" s="323">
        <v>55</v>
      </c>
      <c r="H19" s="323">
        <v>79</v>
      </c>
      <c r="I19" s="323">
        <v>78</v>
      </c>
      <c r="J19" s="323">
        <v>55</v>
      </c>
      <c r="K19" s="323">
        <v>89</v>
      </c>
      <c r="L19" s="323">
        <v>103</v>
      </c>
      <c r="M19" s="323">
        <v>94</v>
      </c>
      <c r="N19" s="323">
        <v>122</v>
      </c>
      <c r="O19" s="165">
        <v>83</v>
      </c>
    </row>
    <row r="20" spans="2:15" ht="20.100000000000001" customHeight="1" thickBot="1" x14ac:dyDescent="0.2">
      <c r="B20" s="324" t="s">
        <v>258</v>
      </c>
      <c r="C20" s="325">
        <f>AVERAGE(C15:C19)</f>
        <v>89.2</v>
      </c>
      <c r="D20" s="325">
        <f t="shared" ref="D20:O20" si="1">AVERAGE(D15:D19)</f>
        <v>97.4</v>
      </c>
      <c r="E20" s="325">
        <f t="shared" si="1"/>
        <v>76.599999999999994</v>
      </c>
      <c r="F20" s="325">
        <f t="shared" si="1"/>
        <v>89.6</v>
      </c>
      <c r="G20" s="325">
        <f t="shared" si="1"/>
        <v>76.2</v>
      </c>
      <c r="H20" s="325">
        <f t="shared" si="1"/>
        <v>63.2</v>
      </c>
      <c r="I20" s="325">
        <f t="shared" si="1"/>
        <v>70.599999999999994</v>
      </c>
      <c r="J20" s="325">
        <f t="shared" si="1"/>
        <v>69.599999999999994</v>
      </c>
      <c r="K20" s="325">
        <f t="shared" si="1"/>
        <v>85.6</v>
      </c>
      <c r="L20" s="325">
        <f t="shared" si="1"/>
        <v>80</v>
      </c>
      <c r="M20" s="325">
        <f t="shared" si="1"/>
        <v>79.8</v>
      </c>
      <c r="N20" s="325">
        <f t="shared" si="1"/>
        <v>71.8</v>
      </c>
      <c r="O20" s="326">
        <f t="shared" si="1"/>
        <v>75.400000000000006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"/>
  <sheetViews>
    <sheetView zoomScale="75" zoomScaleNormal="75" zoomScaleSheetLayoutView="100" workbookViewId="0"/>
  </sheetViews>
  <sheetFormatPr defaultRowHeight="13.5" x14ac:dyDescent="0.15"/>
  <cols>
    <col min="1" max="1" width="1.625" style="103" customWidth="1"/>
    <col min="2" max="2" width="7.625" style="103" customWidth="1"/>
    <col min="3" max="3" width="25.625" style="103" customWidth="1"/>
    <col min="4" max="11" width="20.375" style="103" customWidth="1"/>
    <col min="12" max="16384" width="9" style="103"/>
  </cols>
  <sheetData>
    <row r="1" spans="2:11" ht="9.9499999999999993" customHeight="1" x14ac:dyDescent="0.15"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2:11" ht="24.95" customHeight="1" thickBot="1" x14ac:dyDescent="0.2">
      <c r="B2" s="313" t="s">
        <v>365</v>
      </c>
      <c r="F2" s="314" t="s">
        <v>239</v>
      </c>
      <c r="G2" s="313" t="s">
        <v>293</v>
      </c>
      <c r="I2" s="314" t="s">
        <v>240</v>
      </c>
      <c r="J2" s="313" t="s">
        <v>294</v>
      </c>
    </row>
    <row r="3" spans="2:11" ht="20.100000000000001" customHeight="1" x14ac:dyDescent="0.15">
      <c r="B3" s="685" t="s">
        <v>105</v>
      </c>
      <c r="C3" s="686"/>
      <c r="D3" s="104" t="s">
        <v>274</v>
      </c>
      <c r="E3" s="104" t="s">
        <v>275</v>
      </c>
      <c r="F3" s="104" t="s">
        <v>276</v>
      </c>
      <c r="G3" s="104" t="s">
        <v>277</v>
      </c>
      <c r="H3" s="104" t="s">
        <v>278</v>
      </c>
      <c r="I3" s="104" t="s">
        <v>279</v>
      </c>
      <c r="J3" s="104" t="s">
        <v>280</v>
      </c>
      <c r="K3" s="378" t="s">
        <v>281</v>
      </c>
    </row>
    <row r="4" spans="2:11" ht="150" customHeight="1" x14ac:dyDescent="0.15">
      <c r="B4" s="684" t="s">
        <v>97</v>
      </c>
      <c r="C4" s="105" t="s">
        <v>98</v>
      </c>
      <c r="D4" s="568" t="s">
        <v>494</v>
      </c>
      <c r="E4" s="568" t="s">
        <v>495</v>
      </c>
      <c r="F4" s="568" t="s">
        <v>496</v>
      </c>
      <c r="G4" s="568" t="s">
        <v>497</v>
      </c>
      <c r="H4" s="568" t="s">
        <v>498</v>
      </c>
      <c r="I4" s="568" t="s">
        <v>499</v>
      </c>
      <c r="J4" s="568" t="s">
        <v>500</v>
      </c>
      <c r="K4" s="569" t="s">
        <v>501</v>
      </c>
    </row>
    <row r="5" spans="2:11" ht="20.100000000000001" customHeight="1" x14ac:dyDescent="0.15">
      <c r="B5" s="684"/>
      <c r="C5" s="357" t="s">
        <v>350</v>
      </c>
      <c r="D5" s="359" t="s">
        <v>458</v>
      </c>
      <c r="E5" s="359" t="s">
        <v>459</v>
      </c>
      <c r="F5" s="359" t="s">
        <v>460</v>
      </c>
      <c r="G5" s="359" t="s">
        <v>461</v>
      </c>
      <c r="H5" s="105" t="s">
        <v>462</v>
      </c>
      <c r="I5" s="105" t="s">
        <v>463</v>
      </c>
      <c r="J5" s="105" t="s">
        <v>464</v>
      </c>
      <c r="K5" s="358" t="s">
        <v>465</v>
      </c>
    </row>
    <row r="6" spans="2:11" s="356" customFormat="1" ht="20.100000000000001" customHeight="1" x14ac:dyDescent="0.15">
      <c r="B6" s="684"/>
      <c r="C6" s="357" t="s">
        <v>351</v>
      </c>
      <c r="D6" s="359" t="s">
        <v>466</v>
      </c>
      <c r="E6" s="359" t="s">
        <v>467</v>
      </c>
      <c r="F6" s="359" t="s">
        <v>468</v>
      </c>
      <c r="G6" s="359" t="s">
        <v>469</v>
      </c>
      <c r="H6" s="357" t="s">
        <v>464</v>
      </c>
      <c r="I6" s="357" t="s">
        <v>470</v>
      </c>
      <c r="J6" s="357" t="s">
        <v>471</v>
      </c>
      <c r="K6" s="358" t="s">
        <v>472</v>
      </c>
    </row>
    <row r="7" spans="2:11" s="356" customFormat="1" ht="20.100000000000001" customHeight="1" x14ac:dyDescent="0.15">
      <c r="B7" s="684"/>
      <c r="C7" s="357" t="s">
        <v>352</v>
      </c>
      <c r="D7" s="359" t="s">
        <v>473</v>
      </c>
      <c r="E7" s="359" t="s">
        <v>474</v>
      </c>
      <c r="F7" s="359" t="s">
        <v>475</v>
      </c>
      <c r="G7" s="359" t="s">
        <v>476</v>
      </c>
      <c r="H7" s="357" t="s">
        <v>477</v>
      </c>
      <c r="I7" s="357" t="s">
        <v>478</v>
      </c>
      <c r="J7" s="357" t="s">
        <v>479</v>
      </c>
      <c r="K7" s="358" t="s">
        <v>480</v>
      </c>
    </row>
    <row r="8" spans="2:11" s="356" customFormat="1" ht="20.100000000000001" customHeight="1" x14ac:dyDescent="0.15">
      <c r="B8" s="684"/>
      <c r="C8" s="357" t="s">
        <v>353</v>
      </c>
      <c r="D8" s="359" t="s">
        <v>483</v>
      </c>
      <c r="E8" s="359" t="s">
        <v>481</v>
      </c>
      <c r="F8" s="359" t="s">
        <v>482</v>
      </c>
      <c r="G8" s="359" t="s">
        <v>484</v>
      </c>
      <c r="H8" s="357" t="s">
        <v>482</v>
      </c>
      <c r="I8" s="357" t="s">
        <v>485</v>
      </c>
      <c r="J8" s="357" t="s">
        <v>486</v>
      </c>
      <c r="K8" s="358" t="s">
        <v>354</v>
      </c>
    </row>
    <row r="9" spans="2:11" ht="150" customHeight="1" x14ac:dyDescent="0.15">
      <c r="B9" s="684"/>
      <c r="C9" s="105" t="s">
        <v>104</v>
      </c>
      <c r="D9" s="109" t="s">
        <v>282</v>
      </c>
      <c r="E9" s="109" t="s">
        <v>48</v>
      </c>
      <c r="F9" s="109" t="s">
        <v>283</v>
      </c>
      <c r="G9" s="109" t="s">
        <v>284</v>
      </c>
      <c r="H9" s="106" t="s">
        <v>285</v>
      </c>
      <c r="I9" s="106" t="s">
        <v>284</v>
      </c>
      <c r="J9" s="106" t="s">
        <v>286</v>
      </c>
      <c r="K9" s="107" t="s">
        <v>47</v>
      </c>
    </row>
    <row r="10" spans="2:11" ht="20.100000000000001" customHeight="1" x14ac:dyDescent="0.15">
      <c r="B10" s="684"/>
      <c r="C10" s="110" t="s">
        <v>101</v>
      </c>
      <c r="D10" s="108">
        <v>0.17</v>
      </c>
      <c r="E10" s="108"/>
      <c r="F10" s="108">
        <v>1.68</v>
      </c>
      <c r="G10" s="108">
        <v>0.21</v>
      </c>
      <c r="H10" s="105">
        <v>1.5</v>
      </c>
      <c r="I10" s="105">
        <v>2.2999999999999998</v>
      </c>
      <c r="J10" s="105">
        <v>33.6</v>
      </c>
      <c r="K10" s="358">
        <v>3</v>
      </c>
    </row>
    <row r="11" spans="2:11" ht="20.100000000000001" customHeight="1" x14ac:dyDescent="0.15">
      <c r="B11" s="684"/>
      <c r="C11" s="108" t="s">
        <v>102</v>
      </c>
      <c r="D11" s="108">
        <v>1.5</v>
      </c>
      <c r="E11" s="108">
        <v>2.4</v>
      </c>
      <c r="F11" s="108">
        <v>2</v>
      </c>
      <c r="G11" s="108">
        <v>0.65</v>
      </c>
      <c r="H11" s="105">
        <v>2.9</v>
      </c>
      <c r="I11" s="105">
        <v>2.2999999999999998</v>
      </c>
      <c r="J11" s="105">
        <v>65.400000000000006</v>
      </c>
      <c r="K11" s="358">
        <v>3</v>
      </c>
    </row>
    <row r="12" spans="2:11" ht="20.100000000000001" customHeight="1" x14ac:dyDescent="0.15">
      <c r="B12" s="684"/>
      <c r="C12" s="105" t="s">
        <v>103</v>
      </c>
      <c r="D12" s="105"/>
      <c r="E12" s="105"/>
      <c r="F12" s="105"/>
      <c r="G12" s="105"/>
      <c r="H12" s="105">
        <v>2</v>
      </c>
      <c r="I12" s="105"/>
      <c r="J12" s="105">
        <v>5</v>
      </c>
      <c r="K12" s="358"/>
    </row>
    <row r="13" spans="2:11" ht="150" customHeight="1" x14ac:dyDescent="0.15">
      <c r="B13" s="689" t="s">
        <v>99</v>
      </c>
      <c r="C13" s="690"/>
      <c r="D13" s="106" t="s">
        <v>287</v>
      </c>
      <c r="E13" s="106"/>
      <c r="F13" s="106" t="s">
        <v>292</v>
      </c>
      <c r="G13" s="109" t="s">
        <v>288</v>
      </c>
      <c r="H13" s="109" t="s">
        <v>289</v>
      </c>
      <c r="I13" s="109" t="s">
        <v>290</v>
      </c>
      <c r="J13" s="109" t="s">
        <v>291</v>
      </c>
      <c r="K13" s="112"/>
    </row>
    <row r="14" spans="2:11" ht="150" customHeight="1" thickBot="1" x14ac:dyDescent="0.2">
      <c r="B14" s="687" t="s">
        <v>100</v>
      </c>
      <c r="C14" s="688"/>
      <c r="D14" s="570" t="s">
        <v>502</v>
      </c>
      <c r="E14" s="570" t="s">
        <v>503</v>
      </c>
      <c r="F14" s="570"/>
      <c r="G14" s="573" t="s">
        <v>504</v>
      </c>
      <c r="H14" s="571"/>
      <c r="I14" s="573" t="s">
        <v>505</v>
      </c>
      <c r="J14" s="573" t="s">
        <v>506</v>
      </c>
      <c r="K14" s="572"/>
    </row>
    <row r="15" spans="2:11" ht="9.75" customHeight="1" x14ac:dyDescent="0.15">
      <c r="B15" s="113"/>
    </row>
  </sheetData>
  <mergeCells count="4">
    <mergeCell ref="B4:B12"/>
    <mergeCell ref="B3:C3"/>
    <mergeCell ref="B14:C14"/>
    <mergeCell ref="B13:C13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zoomScale="75" zoomScaleNormal="75" zoomScaleSheetLayoutView="100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10" width="20.625" style="10" customWidth="1"/>
    <col min="11" max="11" width="84.625" style="10" customWidth="1"/>
    <col min="12" max="12" width="9.25" style="10" bestFit="1" customWidth="1"/>
    <col min="13" max="16384" width="9" style="10"/>
  </cols>
  <sheetData>
    <row r="1" spans="2:11" ht="9.9499999999999993" customHeight="1" x14ac:dyDescent="0.15"/>
    <row r="2" spans="2:11" ht="24.95" customHeight="1" thickBot="1" x14ac:dyDescent="0.2">
      <c r="B2" s="11" t="s">
        <v>96</v>
      </c>
      <c r="C2" s="12"/>
      <c r="D2" s="12"/>
      <c r="I2" s="13"/>
      <c r="J2" s="13"/>
      <c r="K2" s="13"/>
    </row>
    <row r="3" spans="2:11" ht="20.100000000000001" customHeight="1" x14ac:dyDescent="0.15">
      <c r="B3" s="691" t="s">
        <v>252</v>
      </c>
      <c r="C3" s="692"/>
      <c r="D3" s="692"/>
      <c r="E3" s="692"/>
      <c r="F3" s="14" t="s">
        <v>253</v>
      </c>
      <c r="G3" s="14" t="s">
        <v>356</v>
      </c>
      <c r="H3" s="14" t="s">
        <v>357</v>
      </c>
      <c r="I3" s="15" t="s">
        <v>358</v>
      </c>
      <c r="J3" s="365" t="s">
        <v>359</v>
      </c>
      <c r="K3" s="695" t="s">
        <v>251</v>
      </c>
    </row>
    <row r="4" spans="2:11" ht="20.100000000000001" customHeight="1" thickBot="1" x14ac:dyDescent="0.2">
      <c r="B4" s="693"/>
      <c r="C4" s="694"/>
      <c r="D4" s="694"/>
      <c r="E4" s="694"/>
      <c r="F4" s="16">
        <f>G4+H4+I4+J4</f>
        <v>12</v>
      </c>
      <c r="G4" s="377">
        <v>3</v>
      </c>
      <c r="H4" s="377">
        <v>2</v>
      </c>
      <c r="I4" s="377">
        <v>4</v>
      </c>
      <c r="J4" s="377">
        <v>3</v>
      </c>
      <c r="K4" s="696"/>
    </row>
    <row r="5" spans="2:11" ht="20.100000000000001" customHeight="1" x14ac:dyDescent="0.15">
      <c r="B5" s="697" t="s">
        <v>83</v>
      </c>
      <c r="C5" s="700" t="s">
        <v>50</v>
      </c>
      <c r="D5" s="17" t="s">
        <v>202</v>
      </c>
      <c r="E5" s="18"/>
      <c r="F5" s="19">
        <f>SUM(G5,H5,I5,J5)</f>
        <v>49050400</v>
      </c>
      <c r="G5" s="312">
        <f>'７－１　キャベツ（春まき）収支'!F4*G$4</f>
        <v>11570400</v>
      </c>
      <c r="H5" s="312">
        <f>'７－２　キャベツ（初夏まき）収支'!F4*H$4</f>
        <v>8360000</v>
      </c>
      <c r="I5" s="312">
        <f>'７－３　キャベツ（夏まき）収支'!F4*I$4</f>
        <v>17960000</v>
      </c>
      <c r="J5" s="366">
        <f>'７－４　キャベツ（秋まき）収支'!F4*J$4</f>
        <v>11160000</v>
      </c>
      <c r="K5" s="20"/>
    </row>
    <row r="6" spans="2:11" ht="20.100000000000001" customHeight="1" x14ac:dyDescent="0.15">
      <c r="B6" s="698"/>
      <c r="C6" s="701"/>
      <c r="D6" s="21" t="s">
        <v>84</v>
      </c>
      <c r="E6" s="22"/>
      <c r="F6" s="23">
        <f>SUM(G6,H6,I6,J6)</f>
        <v>0</v>
      </c>
      <c r="G6" s="27">
        <f>'７－１　キャベツ（春まき）収支'!F5*G$4</f>
        <v>0</v>
      </c>
      <c r="H6" s="27">
        <f>'７－２　キャベツ（初夏まき）収支'!F5*H$4</f>
        <v>0</v>
      </c>
      <c r="I6" s="27">
        <f>'７－３　キャベツ（夏まき）収支'!F5*I$4</f>
        <v>0</v>
      </c>
      <c r="J6" s="483">
        <f>'７－４　キャベツ（秋まき）収支'!F5*J$4</f>
        <v>0</v>
      </c>
      <c r="K6" s="24"/>
    </row>
    <row r="7" spans="2:11" ht="20.100000000000001" customHeight="1" x14ac:dyDescent="0.15">
      <c r="B7" s="698"/>
      <c r="C7" s="702"/>
      <c r="D7" s="703" t="s">
        <v>190</v>
      </c>
      <c r="E7" s="704"/>
      <c r="F7" s="25">
        <f>SUM(G7,H7,I7,J7)</f>
        <v>49050400</v>
      </c>
      <c r="G7" s="26">
        <f>G5+G6</f>
        <v>11570400</v>
      </c>
      <c r="H7" s="26">
        <f>H5+H6</f>
        <v>8360000</v>
      </c>
      <c r="I7" s="26">
        <f>I5+I6</f>
        <v>17960000</v>
      </c>
      <c r="J7" s="482">
        <f>J5+J6</f>
        <v>11160000</v>
      </c>
      <c r="K7" s="24"/>
    </row>
    <row r="8" spans="2:11" ht="20.100000000000001" customHeight="1" x14ac:dyDescent="0.15">
      <c r="B8" s="698"/>
      <c r="C8" s="705" t="s">
        <v>193</v>
      </c>
      <c r="D8" s="21" t="s">
        <v>51</v>
      </c>
      <c r="E8" s="22"/>
      <c r="F8" s="23">
        <f>SUM(G8,H8,I8,J8)</f>
        <v>1142880</v>
      </c>
      <c r="G8" s="27">
        <f>'７－１　キャベツ（春まき）収支'!F6*G$4</f>
        <v>285720</v>
      </c>
      <c r="H8" s="27">
        <f>'７－２　キャベツ（初夏まき）収支'!F6*H$4</f>
        <v>190480</v>
      </c>
      <c r="I8" s="27">
        <f>'７－３　キャベツ（夏まき）収支'!F6*I$4</f>
        <v>380960</v>
      </c>
      <c r="J8" s="30">
        <f>'７－４　キャベツ（秋まき）収支'!F6*J$4</f>
        <v>285720</v>
      </c>
      <c r="K8" s="24"/>
    </row>
    <row r="9" spans="2:11" ht="20.100000000000001" customHeight="1" x14ac:dyDescent="0.15">
      <c r="B9" s="698"/>
      <c r="C9" s="706"/>
      <c r="D9" s="21" t="s">
        <v>52</v>
      </c>
      <c r="E9" s="22"/>
      <c r="F9" s="480">
        <f t="shared" ref="F9:F27" si="0">SUM(G9,H9,I9,J9)</f>
        <v>4981800</v>
      </c>
      <c r="G9" s="27">
        <f>'７－１　キャベツ（春まき）収支'!F7*G$4</f>
        <v>1245450</v>
      </c>
      <c r="H9" s="27">
        <f>'７－２　キャベツ（初夏まき）収支'!F7*H$4</f>
        <v>830300</v>
      </c>
      <c r="I9" s="27">
        <f>'７－３　キャベツ（夏まき）収支'!F7*I$4</f>
        <v>1660600</v>
      </c>
      <c r="J9" s="485">
        <f>'７－４　キャベツ（秋まき）収支'!F7*J$4</f>
        <v>1245450</v>
      </c>
      <c r="K9" s="24"/>
    </row>
    <row r="10" spans="2:11" ht="20.100000000000001" customHeight="1" x14ac:dyDescent="0.15">
      <c r="B10" s="698"/>
      <c r="C10" s="706"/>
      <c r="D10" s="21" t="s">
        <v>53</v>
      </c>
      <c r="E10" s="22"/>
      <c r="F10" s="480">
        <f t="shared" si="0"/>
        <v>2473996.7999999998</v>
      </c>
      <c r="G10" s="27">
        <f>'７－１　キャベツ（春まき）収支'!F8*G$4</f>
        <v>618499.19999999995</v>
      </c>
      <c r="H10" s="27">
        <f>'７－２　キャベツ（初夏まき）収支'!F8*H$4</f>
        <v>412332.79999999999</v>
      </c>
      <c r="I10" s="27">
        <f>'７－３　キャベツ（夏まき）収支'!F8*I$4</f>
        <v>824665.59999999998</v>
      </c>
      <c r="J10" s="485">
        <f>'７－４　キャベツ（秋まき）収支'!F8*J$4</f>
        <v>618499.19999999995</v>
      </c>
      <c r="K10" s="24"/>
    </row>
    <row r="11" spans="2:11" ht="20.100000000000001" customHeight="1" x14ac:dyDescent="0.15">
      <c r="B11" s="698"/>
      <c r="C11" s="706"/>
      <c r="D11" s="21" t="s">
        <v>85</v>
      </c>
      <c r="E11" s="22"/>
      <c r="F11" s="480">
        <f t="shared" si="0"/>
        <v>240176.3364</v>
      </c>
      <c r="G11" s="27">
        <f>'７－１　キャベツ（春まき）収支'!F9*G$4</f>
        <v>60044.0841</v>
      </c>
      <c r="H11" s="27">
        <f>'７－２　キャベツ（初夏まき）収支'!F9*H$4</f>
        <v>40029.3894</v>
      </c>
      <c r="I11" s="27">
        <f>'７－３　キャベツ（夏まき）収支'!F9*I$4</f>
        <v>80058.7788</v>
      </c>
      <c r="J11" s="485">
        <f>'７－４　キャベツ（秋まき）収支'!F9*J$4</f>
        <v>60044.0841</v>
      </c>
      <c r="K11" s="24"/>
    </row>
    <row r="12" spans="2:11" ht="20.100000000000001" customHeight="1" x14ac:dyDescent="0.15">
      <c r="B12" s="698"/>
      <c r="C12" s="706"/>
      <c r="D12" s="21" t="s">
        <v>54</v>
      </c>
      <c r="E12" s="22"/>
      <c r="F12" s="480">
        <f t="shared" si="0"/>
        <v>1206480</v>
      </c>
      <c r="G12" s="27">
        <f>'７－１　キャベツ（春まき）収支'!F10*G$4</f>
        <v>459120</v>
      </c>
      <c r="H12" s="27">
        <f>'７－２　キャベツ（初夏まき）収支'!F10*H$4</f>
        <v>96080</v>
      </c>
      <c r="I12" s="27">
        <f>'７－３　キャベツ（夏まき）収支'!F10*I$4</f>
        <v>192160</v>
      </c>
      <c r="J12" s="485">
        <f>'７－４　キャベツ（秋まき）収支'!F10*J$4</f>
        <v>459120</v>
      </c>
      <c r="K12" s="24"/>
    </row>
    <row r="13" spans="2:11" ht="20.100000000000001" customHeight="1" x14ac:dyDescent="0.15">
      <c r="B13" s="698"/>
      <c r="C13" s="706"/>
      <c r="D13" s="21" t="s">
        <v>6</v>
      </c>
      <c r="E13" s="22"/>
      <c r="F13" s="480">
        <f t="shared" si="0"/>
        <v>19285.71428571429</v>
      </c>
      <c r="G13" s="27">
        <f>'７－１　キャベツ（春まき）収支'!F11*G$4</f>
        <v>4821.4285714285725</v>
      </c>
      <c r="H13" s="27">
        <f>'７－２　キャベツ（初夏まき）収支'!F11*H$4</f>
        <v>3214.2857142857147</v>
      </c>
      <c r="I13" s="27">
        <f>'７－３　キャベツ（夏まき）収支'!F11*I$4</f>
        <v>6428.5714285714294</v>
      </c>
      <c r="J13" s="485">
        <f>'７－４　キャベツ（秋まき）収支'!F11*J$4</f>
        <v>4821.4285714285725</v>
      </c>
      <c r="K13" s="24"/>
    </row>
    <row r="14" spans="2:11" ht="20.100000000000001" customHeight="1" x14ac:dyDescent="0.15">
      <c r="B14" s="698"/>
      <c r="C14" s="706"/>
      <c r="D14" s="21" t="s">
        <v>7</v>
      </c>
      <c r="E14" s="22"/>
      <c r="F14" s="480">
        <f t="shared" si="0"/>
        <v>0</v>
      </c>
      <c r="G14" s="27">
        <f>'７－１　キャベツ（春まき）収支'!F12*G$4</f>
        <v>0</v>
      </c>
      <c r="H14" s="27">
        <f>'７－２　キャベツ（初夏まき）収支'!F12*H$4</f>
        <v>0</v>
      </c>
      <c r="I14" s="27">
        <f>'７－３　キャベツ（夏まき）収支'!F12*I$4</f>
        <v>0</v>
      </c>
      <c r="J14" s="485">
        <f>'７－４　キャベツ（秋まき）収支'!F12*J$4</f>
        <v>0</v>
      </c>
      <c r="K14" s="24"/>
    </row>
    <row r="15" spans="2:11" ht="20.100000000000001" customHeight="1" x14ac:dyDescent="0.15">
      <c r="B15" s="698"/>
      <c r="C15" s="706"/>
      <c r="D15" s="708" t="s">
        <v>55</v>
      </c>
      <c r="E15" s="28" t="s">
        <v>181</v>
      </c>
      <c r="F15" s="480">
        <f t="shared" si="0"/>
        <v>118800</v>
      </c>
      <c r="G15" s="27">
        <f>'７－１　キャベツ（春まき）収支'!F13*G$4</f>
        <v>29700</v>
      </c>
      <c r="H15" s="27">
        <f>'７－２　キャベツ（初夏まき）収支'!F13*H$4</f>
        <v>19800</v>
      </c>
      <c r="I15" s="27">
        <f>'７－３　キャベツ（夏まき）収支'!F13*I$4</f>
        <v>39600</v>
      </c>
      <c r="J15" s="485">
        <f>'７－４　キャベツ（秋まき）収支'!F13*J$4</f>
        <v>29700</v>
      </c>
      <c r="K15" s="24"/>
    </row>
    <row r="16" spans="2:11" ht="20.100000000000001" customHeight="1" x14ac:dyDescent="0.15">
      <c r="B16" s="698"/>
      <c r="C16" s="706"/>
      <c r="D16" s="709"/>
      <c r="E16" s="28" t="s">
        <v>182</v>
      </c>
      <c r="F16" s="480">
        <f t="shared" si="0"/>
        <v>662924.37500000012</v>
      </c>
      <c r="G16" s="27">
        <f>'７－１　キャベツ（春まき）収支'!F14*G$4</f>
        <v>165731.09375000003</v>
      </c>
      <c r="H16" s="27">
        <f>'７－２　キャベツ（初夏まき）収支'!F14*H$4</f>
        <v>110487.39583333336</v>
      </c>
      <c r="I16" s="27">
        <f>'７－３　キャベツ（夏まき）収支'!F14*I$4</f>
        <v>220974.79166666672</v>
      </c>
      <c r="J16" s="485">
        <f>'７－４　キャベツ（秋まき）収支'!F14*J$4</f>
        <v>165731.09375000003</v>
      </c>
      <c r="K16" s="24"/>
    </row>
    <row r="17" spans="2:11" ht="20.100000000000001" customHeight="1" x14ac:dyDescent="0.15">
      <c r="B17" s="698"/>
      <c r="C17" s="706"/>
      <c r="D17" s="710" t="s">
        <v>86</v>
      </c>
      <c r="E17" s="28" t="s">
        <v>181</v>
      </c>
      <c r="F17" s="480">
        <f t="shared" si="0"/>
        <v>831600</v>
      </c>
      <c r="G17" s="27">
        <f>'７－１　キャベツ（春まき）収支'!F15*G$4</f>
        <v>207900</v>
      </c>
      <c r="H17" s="27">
        <f>'７－２　キャベツ（初夏まき）収支'!F15*H$4</f>
        <v>138600</v>
      </c>
      <c r="I17" s="27">
        <f>'７－３　キャベツ（夏まき）収支'!F15*I$4</f>
        <v>277200</v>
      </c>
      <c r="J17" s="485">
        <f>'７－４　キャベツ（秋まき）収支'!F15*J$4</f>
        <v>207900</v>
      </c>
      <c r="K17" s="24"/>
    </row>
    <row r="18" spans="2:11" ht="20.100000000000001" customHeight="1" x14ac:dyDescent="0.15">
      <c r="B18" s="698"/>
      <c r="C18" s="706"/>
      <c r="D18" s="711"/>
      <c r="E18" s="28" t="s">
        <v>182</v>
      </c>
      <c r="F18" s="480">
        <f>SUM(G18,H18,I18,J18)</f>
        <v>2429783.9285714282</v>
      </c>
      <c r="G18" s="27">
        <f>'７－１　キャベツ（春まき）収支'!F16*G$4</f>
        <v>607445.98214285704</v>
      </c>
      <c r="H18" s="27">
        <f>'７－２　キャベツ（初夏まき）収支'!F16*H$4</f>
        <v>404963.98809523805</v>
      </c>
      <c r="I18" s="27">
        <f>'７－３　キャベツ（夏まき）収支'!F16*I$4</f>
        <v>809927.9761904761</v>
      </c>
      <c r="J18" s="485">
        <f>'７－４　キャベツ（秋まき）収支'!F16*J$4</f>
        <v>607445.98214285704</v>
      </c>
      <c r="K18" s="24"/>
    </row>
    <row r="19" spans="2:11" ht="20.100000000000001" customHeight="1" x14ac:dyDescent="0.15">
      <c r="B19" s="698"/>
      <c r="C19" s="706"/>
      <c r="D19" s="709"/>
      <c r="E19" s="31" t="s">
        <v>56</v>
      </c>
      <c r="F19" s="480">
        <f t="shared" si="0"/>
        <v>0</v>
      </c>
      <c r="G19" s="27">
        <f>'７－１　キャベツ（春まき）収支'!F17*G$4</f>
        <v>0</v>
      </c>
      <c r="H19" s="27">
        <f>'７－２　キャベツ（初夏まき）収支'!F17*H$4</f>
        <v>0</v>
      </c>
      <c r="I19" s="27">
        <f>'７－３　キャベツ（夏まき）収支'!F17*I$4</f>
        <v>0</v>
      </c>
      <c r="J19" s="485">
        <f>'７－４　キャベツ（秋まき）収支'!F17*J$4</f>
        <v>0</v>
      </c>
      <c r="K19" s="24"/>
    </row>
    <row r="20" spans="2:11" ht="20.100000000000001" customHeight="1" x14ac:dyDescent="0.15">
      <c r="B20" s="698"/>
      <c r="C20" s="706"/>
      <c r="D20" s="712" t="s">
        <v>248</v>
      </c>
      <c r="E20" s="31" t="s">
        <v>117</v>
      </c>
      <c r="F20" s="480">
        <f>SUM(G20:J20)</f>
        <v>10000000</v>
      </c>
      <c r="G20" s="27">
        <f>G4*'７－１　キャベツ（春まき）収支'!F18</f>
        <v>2575757.5757575757</v>
      </c>
      <c r="H20" s="27">
        <f>H4*'７－２　キャベツ（初夏まき）収支'!F18</f>
        <v>2121212.1212121211</v>
      </c>
      <c r="I20" s="27">
        <f>I4*'７－３　キャベツ（夏まき）収支'!F18</f>
        <v>3333333.3333333335</v>
      </c>
      <c r="J20" s="485">
        <f>J4*'７－４　キャベツ（秋まき）収支'!F18</f>
        <v>1969696.9696969697</v>
      </c>
      <c r="K20" s="24" t="s">
        <v>507</v>
      </c>
    </row>
    <row r="21" spans="2:11" ht="20.100000000000001" customHeight="1" x14ac:dyDescent="0.15">
      <c r="B21" s="698"/>
      <c r="C21" s="706"/>
      <c r="D21" s="712"/>
      <c r="E21" s="31" t="s">
        <v>113</v>
      </c>
      <c r="F21" s="480">
        <f t="shared" si="0"/>
        <v>0</v>
      </c>
      <c r="G21" s="27">
        <f>'７－１　キャベツ（春まき）収支'!F19</f>
        <v>0</v>
      </c>
      <c r="H21" s="27">
        <f>H4*'７－２　キャベツ（初夏まき）収支'!F19</f>
        <v>0</v>
      </c>
      <c r="I21" s="27">
        <f>'７－３　キャベツ（夏まき）収支'!F19</f>
        <v>0</v>
      </c>
      <c r="J21" s="485">
        <f>J4*'７－４　キャベツ（秋まき）収支'!F19</f>
        <v>0</v>
      </c>
      <c r="K21" s="24"/>
    </row>
    <row r="22" spans="2:11" ht="20.100000000000001" customHeight="1" x14ac:dyDescent="0.15">
      <c r="B22" s="698"/>
      <c r="C22" s="706"/>
      <c r="D22" s="712"/>
      <c r="E22" s="31" t="s">
        <v>114</v>
      </c>
      <c r="F22" s="480">
        <f>SUM(G22:J22)</f>
        <v>5116500</v>
      </c>
      <c r="G22" s="27">
        <f>G4*'７－１　キャベツ（春まき）収支'!F20</f>
        <v>913660.71428571432</v>
      </c>
      <c r="H22" s="27">
        <f>H4*'７－２　キャベツ（初夏まき）収支'!F20</f>
        <v>913660.71428571432</v>
      </c>
      <c r="I22" s="27">
        <f>I4*'７－３　キャベツ（夏まき）収支'!F20</f>
        <v>2375517.8571428573</v>
      </c>
      <c r="J22" s="485">
        <f>J4*'７－４　キャベツ（秋まき）収支'!F20</f>
        <v>913660.71428571432</v>
      </c>
      <c r="K22" s="24"/>
    </row>
    <row r="23" spans="2:11" ht="20.100000000000001" customHeight="1" x14ac:dyDescent="0.15">
      <c r="B23" s="698"/>
      <c r="C23" s="706"/>
      <c r="D23" s="712"/>
      <c r="E23" s="199" t="s">
        <v>116</v>
      </c>
      <c r="F23" s="520">
        <f t="shared" si="0"/>
        <v>181398</v>
      </c>
      <c r="G23" s="27">
        <f>G4*'７－１　キャベツ（春まき）収支'!F21</f>
        <v>41873.019480519484</v>
      </c>
      <c r="H23" s="27">
        <f>H4*'７－２　キャベツ（初夏まき）収支'!F21</f>
        <v>36418.474025974028</v>
      </c>
      <c r="I23" s="27">
        <f>I4*'７－３　キャベツ（夏まき）収支'!F21</f>
        <v>68506.21428571429</v>
      </c>
      <c r="J23" s="485">
        <f>J4*'７－４　キャベツ（秋まき）収支'!F21</f>
        <v>34600.292207792212</v>
      </c>
      <c r="K23" s="24"/>
    </row>
    <row r="24" spans="2:11" ht="20.100000000000001" customHeight="1" x14ac:dyDescent="0.15">
      <c r="B24" s="698"/>
      <c r="C24" s="706"/>
      <c r="D24" s="710" t="s">
        <v>57</v>
      </c>
      <c r="E24" s="22" t="s">
        <v>58</v>
      </c>
      <c r="F24" s="480">
        <f t="shared" si="0"/>
        <v>0</v>
      </c>
      <c r="G24" s="27">
        <f>'７－１　キャベツ（春まき）収支'!F22*G$4</f>
        <v>0</v>
      </c>
      <c r="H24" s="27">
        <f>'７－２　キャベツ（初夏まき）収支'!F22*H$4</f>
        <v>0</v>
      </c>
      <c r="I24" s="27">
        <f>'７－３　キャベツ（夏まき）収支'!F22*I$4</f>
        <v>0</v>
      </c>
      <c r="J24" s="485">
        <f>'７－４　キャベツ（秋まき）収支'!F22*J$4</f>
        <v>0</v>
      </c>
      <c r="K24" s="24"/>
    </row>
    <row r="25" spans="2:11" ht="20.100000000000001" customHeight="1" x14ac:dyDescent="0.15">
      <c r="B25" s="698"/>
      <c r="C25" s="706"/>
      <c r="D25" s="709"/>
      <c r="E25" s="22" t="s">
        <v>87</v>
      </c>
      <c r="F25" s="480">
        <f t="shared" si="0"/>
        <v>0</v>
      </c>
      <c r="G25" s="27">
        <f>'７－１　キャベツ（春まき）収支'!F23*G$4</f>
        <v>0</v>
      </c>
      <c r="H25" s="27">
        <f>'７－２　キャベツ（初夏まき）収支'!F23*H$4</f>
        <v>0</v>
      </c>
      <c r="I25" s="27">
        <f>'７－３　キャベツ（夏まき）収支'!F23*I$4</f>
        <v>0</v>
      </c>
      <c r="J25" s="485">
        <f>'７－４　キャベツ（秋まき）収支'!F23*J$4</f>
        <v>0</v>
      </c>
      <c r="K25" s="24"/>
    </row>
    <row r="26" spans="2:11" ht="20.100000000000001" customHeight="1" x14ac:dyDescent="0.15">
      <c r="B26" s="698"/>
      <c r="C26" s="706"/>
      <c r="D26" s="21" t="s">
        <v>59</v>
      </c>
      <c r="E26" s="22"/>
      <c r="F26" s="480">
        <f t="shared" si="0"/>
        <v>300000</v>
      </c>
      <c r="G26" s="27">
        <f>'７－１　キャベツ（春まき）収支'!F24*G$4</f>
        <v>75000</v>
      </c>
      <c r="H26" s="27">
        <f>'７－２　キャベツ（初夏まき）収支'!F24*H$4</f>
        <v>50000</v>
      </c>
      <c r="I26" s="27">
        <f>'７－３　キャベツ（夏まき）収支'!F24*I$4</f>
        <v>100000</v>
      </c>
      <c r="J26" s="485">
        <f>'７－４　キャベツ（秋まき）収支'!F24*J$4</f>
        <v>75000</v>
      </c>
      <c r="K26" s="24"/>
    </row>
    <row r="27" spans="2:11" ht="20.100000000000001" customHeight="1" x14ac:dyDescent="0.15">
      <c r="B27" s="698"/>
      <c r="C27" s="706"/>
      <c r="D27" s="21" t="s">
        <v>157</v>
      </c>
      <c r="E27" s="22"/>
      <c r="F27" s="480">
        <f t="shared" si="0"/>
        <v>300056.81973997108</v>
      </c>
      <c r="G27" s="27">
        <f>'７－１　キャベツ（春まき）収支'!F25*G$4</f>
        <v>73643.667657455488</v>
      </c>
      <c r="H27" s="27">
        <f>'７－２　キャベツ（初夏まき）収支'!F25*H$4</f>
        <v>54217.9713996633</v>
      </c>
      <c r="I27" s="27">
        <f>'７－３　キャベツ（夏まき）収支'!F25*I$4</f>
        <v>104746.79922068301</v>
      </c>
      <c r="J27" s="485">
        <f>'７－４　キャベツ（秋まき）収支'!F25*J$4</f>
        <v>67448.381462169302</v>
      </c>
      <c r="K27" s="24"/>
    </row>
    <row r="28" spans="2:11" ht="20.100000000000001" customHeight="1" x14ac:dyDescent="0.15">
      <c r="B28" s="698"/>
      <c r="C28" s="707"/>
      <c r="D28" s="713" t="s">
        <v>194</v>
      </c>
      <c r="E28" s="714"/>
      <c r="F28" s="29">
        <f>SUM(F8:F27)</f>
        <v>30005681.973997116</v>
      </c>
      <c r="G28" s="29">
        <f>SUM(G8:G27)</f>
        <v>7364366.7657455513</v>
      </c>
      <c r="H28" s="29">
        <f>SUM(H8:H27)</f>
        <v>5421797.1399663296</v>
      </c>
      <c r="I28" s="29">
        <f>SUM(I8:I27)</f>
        <v>10474679.922068302</v>
      </c>
      <c r="J28" s="484">
        <f>SUM(J8:J27)</f>
        <v>6744838.1462169318</v>
      </c>
      <c r="K28" s="24"/>
    </row>
    <row r="29" spans="2:11" ht="20.100000000000001" customHeight="1" x14ac:dyDescent="0.15">
      <c r="B29" s="698"/>
      <c r="C29" s="703" t="s">
        <v>191</v>
      </c>
      <c r="D29" s="715"/>
      <c r="E29" s="704"/>
      <c r="F29" s="519">
        <f>F7-F28</f>
        <v>19044718.026002884</v>
      </c>
      <c r="G29" s="25">
        <f>G7-G28</f>
        <v>4206033.2342544487</v>
      </c>
      <c r="H29" s="25">
        <f>H7-H28</f>
        <v>2938202.8600336704</v>
      </c>
      <c r="I29" s="25">
        <f>I7-I28</f>
        <v>7485320.0779316984</v>
      </c>
      <c r="J29" s="481">
        <f>J7-J28</f>
        <v>4415161.8537830682</v>
      </c>
      <c r="K29" s="24"/>
    </row>
    <row r="30" spans="2:11" ht="20.100000000000001" customHeight="1" x14ac:dyDescent="0.15">
      <c r="B30" s="698"/>
      <c r="C30" s="716" t="s">
        <v>187</v>
      </c>
      <c r="D30" s="719" t="s">
        <v>60</v>
      </c>
      <c r="E30" s="43" t="s">
        <v>3</v>
      </c>
      <c r="F30" s="30">
        <f>SUM(G30,H30,I30,J30)</f>
        <v>4902000</v>
      </c>
      <c r="G30" s="27">
        <f>'７－１　キャベツ（春まき）収支'!F27*G$4</f>
        <v>1290000</v>
      </c>
      <c r="H30" s="27">
        <f>'７－２　キャベツ（初夏まき）収支'!F27*H$4</f>
        <v>860000</v>
      </c>
      <c r="I30" s="27">
        <f>'７－３　キャベツ（夏まき）収支'!F27*I$4</f>
        <v>1720000</v>
      </c>
      <c r="J30" s="30">
        <f>'７－４　キャベツ（秋まき）収支'!F27*J$4</f>
        <v>1032000</v>
      </c>
      <c r="K30" s="24"/>
    </row>
    <row r="31" spans="2:11" ht="20.100000000000001" customHeight="1" x14ac:dyDescent="0.15">
      <c r="B31" s="698"/>
      <c r="C31" s="717"/>
      <c r="D31" s="720"/>
      <c r="E31" s="43" t="s">
        <v>4</v>
      </c>
      <c r="F31" s="485">
        <f t="shared" ref="F31:F40" si="1">SUM(G31,H31,I31,J31)</f>
        <v>3990000</v>
      </c>
      <c r="G31" s="27">
        <f>'７－１　キャベツ（春まき）収支'!F28*G$4</f>
        <v>1050000</v>
      </c>
      <c r="H31" s="27">
        <f>'７－２　キャベツ（初夏まき）収支'!F28*H$4</f>
        <v>700000</v>
      </c>
      <c r="I31" s="27">
        <f>'７－３　キャベツ（夏まき）収支'!F28*I$4</f>
        <v>1400000</v>
      </c>
      <c r="J31" s="485">
        <f>'７－４　キャベツ（秋まき）収支'!F28*J$4</f>
        <v>840000</v>
      </c>
      <c r="K31" s="24"/>
    </row>
    <row r="32" spans="2:11" ht="20.100000000000001" customHeight="1" x14ac:dyDescent="0.15">
      <c r="B32" s="698"/>
      <c r="C32" s="717"/>
      <c r="D32" s="721"/>
      <c r="E32" s="43" t="s">
        <v>8</v>
      </c>
      <c r="F32" s="485">
        <f t="shared" si="1"/>
        <v>6131300</v>
      </c>
      <c r="G32" s="27">
        <f>'７－１　キャベツ（春まき）収支'!F29*G$4</f>
        <v>1446300</v>
      </c>
      <c r="H32" s="27">
        <f>'７－２　キャベツ（初夏まき）収支'!F29*H$4</f>
        <v>1045000</v>
      </c>
      <c r="I32" s="27">
        <f>'７－３　キャベツ（夏まき）収支'!F29*I$4</f>
        <v>2245000</v>
      </c>
      <c r="J32" s="485">
        <f>'７－４　キャベツ（秋まき）収支'!F29*J$4</f>
        <v>1395000</v>
      </c>
      <c r="K32" s="24"/>
    </row>
    <row r="33" spans="2:11" ht="20.100000000000001" customHeight="1" x14ac:dyDescent="0.15">
      <c r="B33" s="698"/>
      <c r="C33" s="717"/>
      <c r="D33" s="43" t="s">
        <v>61</v>
      </c>
      <c r="E33" s="44"/>
      <c r="F33" s="485">
        <v>0</v>
      </c>
      <c r="G33" s="27">
        <v>0</v>
      </c>
      <c r="H33" s="27">
        <v>0</v>
      </c>
      <c r="I33" s="27">
        <v>0</v>
      </c>
      <c r="J33" s="485">
        <v>0</v>
      </c>
      <c r="K33" s="24"/>
    </row>
    <row r="34" spans="2:11" ht="20.100000000000001" customHeight="1" x14ac:dyDescent="0.15">
      <c r="B34" s="698"/>
      <c r="C34" s="717"/>
      <c r="D34" s="724" t="s">
        <v>249</v>
      </c>
      <c r="E34" s="31" t="s">
        <v>117</v>
      </c>
      <c r="F34" s="485">
        <v>0</v>
      </c>
      <c r="G34" s="27">
        <v>0</v>
      </c>
      <c r="H34" s="27">
        <v>0</v>
      </c>
      <c r="I34" s="27">
        <v>0</v>
      </c>
      <c r="J34" s="485">
        <v>0</v>
      </c>
      <c r="K34" s="24"/>
    </row>
    <row r="35" spans="2:11" ht="20.100000000000001" customHeight="1" x14ac:dyDescent="0.15">
      <c r="B35" s="698"/>
      <c r="C35" s="717"/>
      <c r="D35" s="724"/>
      <c r="E35" s="31" t="s">
        <v>116</v>
      </c>
      <c r="F35" s="485">
        <v>0</v>
      </c>
      <c r="G35" s="27">
        <v>0</v>
      </c>
      <c r="H35" s="27">
        <v>0</v>
      </c>
      <c r="I35" s="27">
        <v>0</v>
      </c>
      <c r="J35" s="485">
        <v>0</v>
      </c>
      <c r="K35" s="24"/>
    </row>
    <row r="36" spans="2:11" ht="20.100000000000001" customHeight="1" x14ac:dyDescent="0.15">
      <c r="B36" s="698"/>
      <c r="C36" s="717"/>
      <c r="D36" s="43" t="s">
        <v>62</v>
      </c>
      <c r="E36" s="44"/>
      <c r="F36" s="485">
        <v>0</v>
      </c>
      <c r="G36" s="27">
        <v>0</v>
      </c>
      <c r="H36" s="27">
        <v>0</v>
      </c>
      <c r="I36" s="27">
        <v>0</v>
      </c>
      <c r="J36" s="485">
        <v>0</v>
      </c>
      <c r="K36" s="24"/>
    </row>
    <row r="37" spans="2:11" ht="20.100000000000001" customHeight="1" x14ac:dyDescent="0.15">
      <c r="B37" s="698"/>
      <c r="C37" s="717"/>
      <c r="D37" s="43" t="s">
        <v>88</v>
      </c>
      <c r="E37" s="44"/>
      <c r="F37" s="485">
        <v>0</v>
      </c>
      <c r="G37" s="27">
        <v>0</v>
      </c>
      <c r="H37" s="27">
        <v>0</v>
      </c>
      <c r="I37" s="27">
        <v>0</v>
      </c>
      <c r="J37" s="485">
        <v>0</v>
      </c>
      <c r="K37" s="24"/>
    </row>
    <row r="38" spans="2:11" ht="20.100000000000001" customHeight="1" x14ac:dyDescent="0.15">
      <c r="B38" s="698"/>
      <c r="C38" s="717"/>
      <c r="D38" s="43" t="s">
        <v>120</v>
      </c>
      <c r="E38" s="44"/>
      <c r="F38" s="485">
        <f t="shared" si="1"/>
        <v>137270</v>
      </c>
      <c r="G38" s="27">
        <f>'７－１　キャベツ（春まき）収支'!F35*G$4</f>
        <v>34317.5</v>
      </c>
      <c r="H38" s="27">
        <f>'７－２　キャベツ（初夏まき）収支'!F35*H$4</f>
        <v>22878.333333333332</v>
      </c>
      <c r="I38" s="27">
        <f>'７－３　キャベツ（夏まき）収支'!F35*I$4</f>
        <v>45756.666666666664</v>
      </c>
      <c r="J38" s="485">
        <f>'７－４　キャベツ（秋まき）収支'!F35*J$4</f>
        <v>34317.5</v>
      </c>
      <c r="K38" s="24"/>
    </row>
    <row r="39" spans="2:11" ht="20.100000000000001" customHeight="1" x14ac:dyDescent="0.15">
      <c r="B39" s="698"/>
      <c r="C39" s="717"/>
      <c r="D39" s="43" t="s">
        <v>89</v>
      </c>
      <c r="E39" s="44"/>
      <c r="F39" s="485">
        <f t="shared" si="1"/>
        <v>0</v>
      </c>
      <c r="G39" s="27">
        <f>'７－１　キャベツ（春まき）収支'!F36*G$4</f>
        <v>0</v>
      </c>
      <c r="H39" s="27">
        <f>'７－２　キャベツ（初夏まき）収支'!F36*H$4</f>
        <v>0</v>
      </c>
      <c r="I39" s="27">
        <f>'７－３　キャベツ（夏まき）収支'!F36*I$4</f>
        <v>0</v>
      </c>
      <c r="J39" s="485">
        <f>'７－４　キャベツ（秋まき）収支'!F36*J$4</f>
        <v>0</v>
      </c>
      <c r="K39" s="24"/>
    </row>
    <row r="40" spans="2:11" ht="20.100000000000001" customHeight="1" x14ac:dyDescent="0.15">
      <c r="B40" s="698"/>
      <c r="C40" s="717"/>
      <c r="D40" s="43" t="s">
        <v>63</v>
      </c>
      <c r="E40" s="44"/>
      <c r="F40" s="485">
        <f t="shared" si="1"/>
        <v>172380</v>
      </c>
      <c r="G40" s="27">
        <f>'７－１　キャベツ（春まき）収支'!F37*G$4</f>
        <v>43095</v>
      </c>
      <c r="H40" s="27">
        <f>'７－２　キャベツ（初夏まき）収支'!F37*H$4</f>
        <v>28730</v>
      </c>
      <c r="I40" s="27">
        <f>'７－３　キャベツ（夏まき）収支'!F37*I$4</f>
        <v>57460</v>
      </c>
      <c r="J40" s="485">
        <f>'７－４　キャベツ（秋まき）収支'!F37*J$4</f>
        <v>43095</v>
      </c>
      <c r="K40" s="24"/>
    </row>
    <row r="41" spans="2:11" ht="20.100000000000001" customHeight="1" x14ac:dyDescent="0.15">
      <c r="B41" s="698"/>
      <c r="C41" s="717"/>
      <c r="D41" s="43" t="s">
        <v>0</v>
      </c>
      <c r="E41" s="44"/>
      <c r="F41" s="485">
        <v>0</v>
      </c>
      <c r="G41" s="27">
        <f>G$7/$F$7*$F41</f>
        <v>0</v>
      </c>
      <c r="H41" s="27">
        <f t="shared" ref="H41:I41" si="2">H$7/$F$7*$F41</f>
        <v>0</v>
      </c>
      <c r="I41" s="27">
        <f t="shared" si="2"/>
        <v>0</v>
      </c>
      <c r="J41" s="485">
        <f>'７－４　キャベツ（秋まき）収支'!F38*J$4</f>
        <v>0</v>
      </c>
      <c r="K41" s="24"/>
    </row>
    <row r="42" spans="2:11" ht="20.100000000000001" customHeight="1" thickBot="1" x14ac:dyDescent="0.2">
      <c r="B42" s="699"/>
      <c r="C42" s="718"/>
      <c r="D42" s="722" t="s">
        <v>192</v>
      </c>
      <c r="E42" s="723"/>
      <c r="F42" s="33">
        <f>SUM(F30:F41)</f>
        <v>15332950</v>
      </c>
      <c r="G42" s="33">
        <f>SUM(G30:G41)</f>
        <v>3863712.5</v>
      </c>
      <c r="H42" s="33">
        <f>SUM(H30:H41)</f>
        <v>2656608.3333333335</v>
      </c>
      <c r="I42" s="33">
        <f>SUM(I30:I41)</f>
        <v>5468216.666666667</v>
      </c>
      <c r="J42" s="486">
        <f>SUM(J30:J41)</f>
        <v>3344412.5</v>
      </c>
      <c r="K42" s="34"/>
    </row>
    <row r="43" spans="2:11" ht="20.100000000000001" customHeight="1" thickBot="1" x14ac:dyDescent="0.2">
      <c r="B43" s="727" t="s">
        <v>195</v>
      </c>
      <c r="C43" s="728"/>
      <c r="D43" s="728"/>
      <c r="E43" s="728"/>
      <c r="F43" s="35">
        <f>F29-F42</f>
        <v>3711768.0260028839</v>
      </c>
      <c r="G43" s="310">
        <f>G29-G42</f>
        <v>342320.73425444867</v>
      </c>
      <c r="H43" s="35">
        <f>H29-H42</f>
        <v>281594.52670033695</v>
      </c>
      <c r="I43" s="310">
        <f>I29-I42</f>
        <v>2017103.4112650314</v>
      </c>
      <c r="J43" s="310">
        <f>J29-J42</f>
        <v>1070749.3537830682</v>
      </c>
      <c r="K43" s="36"/>
    </row>
    <row r="44" spans="2:11" ht="20.100000000000001" customHeight="1" x14ac:dyDescent="0.15">
      <c r="B44" s="697" t="s">
        <v>90</v>
      </c>
      <c r="C44" s="730" t="s">
        <v>196</v>
      </c>
      <c r="D44" s="37" t="s">
        <v>119</v>
      </c>
      <c r="E44" s="38"/>
      <c r="F44" s="39">
        <f t="shared" ref="F44:F48" si="3">SUM(G44,H44,I44)</f>
        <v>0</v>
      </c>
      <c r="G44" s="309">
        <f>'７－１　キャベツ（春まき）収支'!F40*G$4</f>
        <v>0</v>
      </c>
      <c r="H44" s="40">
        <f>'７－２　キャベツ（初夏まき）収支'!F40*H$4</f>
        <v>0</v>
      </c>
      <c r="I44" s="309">
        <f>'７－３　キャベツ（夏まき）収支'!F40*I$4</f>
        <v>0</v>
      </c>
      <c r="J44" s="367">
        <f>'７－４　キャベツ（秋まき）収支'!F40*J$4</f>
        <v>0</v>
      </c>
      <c r="K44" s="20"/>
    </row>
    <row r="45" spans="2:11" ht="20.100000000000001" customHeight="1" x14ac:dyDescent="0.15">
      <c r="B45" s="698"/>
      <c r="C45" s="731"/>
      <c r="D45" s="21" t="s">
        <v>118</v>
      </c>
      <c r="E45" s="22"/>
      <c r="F45" s="41">
        <f>SUM(G45,H45,I45)</f>
        <v>0</v>
      </c>
      <c r="G45" s="309">
        <f>'７－１　キャベツ（春まき）収支'!F41*G$4</f>
        <v>0</v>
      </c>
      <c r="H45" s="23">
        <f>'７－２　キャベツ（初夏まき）収支'!F41*H$4</f>
        <v>0</v>
      </c>
      <c r="I45" s="27">
        <f>'７－３　キャベツ（夏まき）収支'!F41*I$4</f>
        <v>0</v>
      </c>
      <c r="J45" s="367">
        <f>'７－４　キャベツ（秋まき）収支'!F41*J$4</f>
        <v>0</v>
      </c>
      <c r="K45" s="42"/>
    </row>
    <row r="46" spans="2:11" ht="20.100000000000001" customHeight="1" x14ac:dyDescent="0.15">
      <c r="B46" s="698"/>
      <c r="C46" s="732"/>
      <c r="D46" s="43" t="s">
        <v>64</v>
      </c>
      <c r="E46" s="22"/>
      <c r="F46" s="41">
        <f t="shared" si="3"/>
        <v>0</v>
      </c>
      <c r="G46" s="309">
        <f>'７－１　キャベツ（春まき）収支'!F42*G$4</f>
        <v>0</v>
      </c>
      <c r="H46" s="23">
        <f>'７－２　キャベツ（初夏まき）収支'!F42*H$4</f>
        <v>0</v>
      </c>
      <c r="I46" s="27">
        <f>'７－３　キャベツ（夏まき）収支'!F42*I$4</f>
        <v>0</v>
      </c>
      <c r="J46" s="367">
        <f>'７－４　キャベツ（秋まき）収支'!F42*J$4</f>
        <v>0</v>
      </c>
      <c r="K46" s="24"/>
    </row>
    <row r="47" spans="2:11" ht="20.100000000000001" customHeight="1" x14ac:dyDescent="0.15">
      <c r="B47" s="698"/>
      <c r="C47" s="732" t="s">
        <v>197</v>
      </c>
      <c r="D47" s="43" t="s">
        <v>250</v>
      </c>
      <c r="E47" s="44"/>
      <c r="F47" s="41">
        <f t="shared" si="3"/>
        <v>0</v>
      </c>
      <c r="G47" s="309">
        <f>'７－１　キャベツ（春まき）収支'!F43*G$4</f>
        <v>0</v>
      </c>
      <c r="H47" s="23">
        <f>'７－２　キャベツ（初夏まき）収支'!F43*H$4</f>
        <v>0</v>
      </c>
      <c r="I47" s="27">
        <f>'７－３　キャベツ（夏まき）収支'!F43*I$4</f>
        <v>0</v>
      </c>
      <c r="J47" s="367">
        <f>'７－４　キャベツ（秋まき）収支'!F43*J$4</f>
        <v>0</v>
      </c>
      <c r="K47" s="42"/>
    </row>
    <row r="48" spans="2:11" ht="20.100000000000001" customHeight="1" x14ac:dyDescent="0.15">
      <c r="B48" s="698"/>
      <c r="C48" s="716"/>
      <c r="D48" s="45" t="s">
        <v>1</v>
      </c>
      <c r="E48" s="46"/>
      <c r="F48" s="47">
        <f t="shared" si="3"/>
        <v>0</v>
      </c>
      <c r="G48" s="309">
        <f>'７－１　キャベツ（春まき）収支'!F44*G$4</f>
        <v>0</v>
      </c>
      <c r="H48" s="23">
        <f>'７－２　キャベツ（初夏まき）収支'!F44*H$4</f>
        <v>0</v>
      </c>
      <c r="I48" s="27">
        <f>'７－３　キャベツ（夏まき）収支'!F44*I$4</f>
        <v>0</v>
      </c>
      <c r="J48" s="367">
        <f>'７－４　キャベツ（秋まき）収支'!F44*J$4</f>
        <v>0</v>
      </c>
      <c r="K48" s="48"/>
    </row>
    <row r="49" spans="2:11" ht="20.100000000000001" customHeight="1" thickBot="1" x14ac:dyDescent="0.2">
      <c r="B49" s="729"/>
      <c r="C49" s="722" t="s">
        <v>198</v>
      </c>
      <c r="D49" s="733"/>
      <c r="E49" s="723"/>
      <c r="F49" s="49">
        <f>SUM(F44:F46)-SUM(F47:F48)</f>
        <v>0</v>
      </c>
      <c r="G49" s="49">
        <f t="shared" ref="G49:I49" si="4">SUM(G44:G46)-SUM(G47:G48)</f>
        <v>0</v>
      </c>
      <c r="H49" s="49">
        <f t="shared" si="4"/>
        <v>0</v>
      </c>
      <c r="I49" s="49">
        <f t="shared" si="4"/>
        <v>0</v>
      </c>
      <c r="J49" s="49">
        <f t="shared" ref="J49" si="5">SUM(J44:J46)-SUM(J47:J48)</f>
        <v>0</v>
      </c>
      <c r="K49" s="34"/>
    </row>
    <row r="50" spans="2:11" ht="20.100000000000001" customHeight="1" x14ac:dyDescent="0.15">
      <c r="B50" s="725" t="s">
        <v>199</v>
      </c>
      <c r="C50" s="726"/>
      <c r="D50" s="726"/>
      <c r="E50" s="726"/>
      <c r="F50" s="50">
        <f>F43+F49</f>
        <v>3711768.0260028839</v>
      </c>
      <c r="G50" s="50">
        <f>G43+G49</f>
        <v>342320.73425444867</v>
      </c>
      <c r="H50" s="50">
        <f>H43+H49</f>
        <v>281594.52670033695</v>
      </c>
      <c r="I50" s="50">
        <f>I43+I49</f>
        <v>2017103.4112650314</v>
      </c>
      <c r="J50" s="50">
        <f>J43+J49</f>
        <v>1070749.3537830682</v>
      </c>
      <c r="K50" s="42"/>
    </row>
  </sheetData>
  <mergeCells count="22">
    <mergeCell ref="B50:E50"/>
    <mergeCell ref="B43:E43"/>
    <mergeCell ref="B44:B49"/>
    <mergeCell ref="C44:C46"/>
    <mergeCell ref="C47:C48"/>
    <mergeCell ref="C49:E49"/>
    <mergeCell ref="B3:E4"/>
    <mergeCell ref="K3:K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0.78740157480314965" right="0.78740157480314965" top="0.78740157480314965" bottom="0.78740157480314965" header="0.39370078740157483" footer="0.39370078740157483"/>
  <pageSetup paperSize="9" scale="5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73"/>
  <sheetViews>
    <sheetView showZeros="0"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22.625" style="52" customWidth="1"/>
    <col min="3" max="38" width="6.125" style="52" customWidth="1"/>
    <col min="39" max="39" width="7" style="52" customWidth="1"/>
    <col min="40" max="40" width="13" style="52" customWidth="1"/>
    <col min="41" max="16384" width="9" style="52"/>
  </cols>
  <sheetData>
    <row r="1" spans="2:62" ht="9.9499999999999993" customHeight="1" x14ac:dyDescent="0.15"/>
    <row r="2" spans="2:62" ht="24.95" customHeight="1" thickBot="1" x14ac:dyDescent="0.2">
      <c r="B2" s="5" t="s">
        <v>373</v>
      </c>
      <c r="C2" s="5"/>
      <c r="D2" s="5"/>
      <c r="E2" s="5"/>
      <c r="F2" s="5"/>
      <c r="G2" s="5"/>
      <c r="H2" s="5"/>
      <c r="I2" s="5"/>
      <c r="J2" s="5"/>
      <c r="K2" s="314" t="s">
        <v>239</v>
      </c>
      <c r="L2" s="313" t="s">
        <v>371</v>
      </c>
      <c r="M2" s="103"/>
      <c r="N2" s="314" t="s">
        <v>240</v>
      </c>
      <c r="O2" s="313" t="s">
        <v>372</v>
      </c>
      <c r="P2" s="5"/>
      <c r="Q2" s="5"/>
      <c r="R2" s="5"/>
      <c r="S2" s="5"/>
      <c r="T2" s="5"/>
      <c r="U2" s="5"/>
      <c r="V2" s="5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744" t="s">
        <v>121</v>
      </c>
      <c r="C3" s="736">
        <v>1</v>
      </c>
      <c r="D3" s="737"/>
      <c r="E3" s="738"/>
      <c r="F3" s="736">
        <v>2</v>
      </c>
      <c r="G3" s="737"/>
      <c r="H3" s="738"/>
      <c r="I3" s="736">
        <v>3</v>
      </c>
      <c r="J3" s="737"/>
      <c r="K3" s="738"/>
      <c r="L3" s="736">
        <v>4</v>
      </c>
      <c r="M3" s="737"/>
      <c r="N3" s="738"/>
      <c r="O3" s="736">
        <v>5</v>
      </c>
      <c r="P3" s="737"/>
      <c r="Q3" s="738"/>
      <c r="R3" s="736">
        <v>6</v>
      </c>
      <c r="S3" s="737"/>
      <c r="T3" s="738"/>
      <c r="U3" s="736">
        <v>7</v>
      </c>
      <c r="V3" s="737"/>
      <c r="W3" s="738"/>
      <c r="X3" s="736">
        <v>8</v>
      </c>
      <c r="Y3" s="737"/>
      <c r="Z3" s="738"/>
      <c r="AA3" s="736">
        <v>9</v>
      </c>
      <c r="AB3" s="737"/>
      <c r="AC3" s="738"/>
      <c r="AD3" s="736">
        <v>10</v>
      </c>
      <c r="AE3" s="737"/>
      <c r="AF3" s="738"/>
      <c r="AG3" s="736">
        <v>11</v>
      </c>
      <c r="AH3" s="737"/>
      <c r="AI3" s="738"/>
      <c r="AJ3" s="736">
        <v>12</v>
      </c>
      <c r="AK3" s="737"/>
      <c r="AL3" s="738"/>
      <c r="AM3" s="739" t="s">
        <v>33</v>
      </c>
    </row>
    <row r="4" spans="2:62" ht="20.100000000000001" customHeight="1" x14ac:dyDescent="0.15">
      <c r="B4" s="743"/>
      <c r="C4" s="82" t="s">
        <v>34</v>
      </c>
      <c r="D4" s="83" t="s">
        <v>35</v>
      </c>
      <c r="E4" s="84" t="s">
        <v>36</v>
      </c>
      <c r="F4" s="82" t="s">
        <v>34</v>
      </c>
      <c r="G4" s="84" t="s">
        <v>35</v>
      </c>
      <c r="H4" s="84" t="s">
        <v>36</v>
      </c>
      <c r="I4" s="82" t="s">
        <v>34</v>
      </c>
      <c r="J4" s="84" t="s">
        <v>35</v>
      </c>
      <c r="K4" s="84" t="s">
        <v>36</v>
      </c>
      <c r="L4" s="82" t="s">
        <v>34</v>
      </c>
      <c r="M4" s="84" t="s">
        <v>35</v>
      </c>
      <c r="N4" s="84" t="s">
        <v>36</v>
      </c>
      <c r="O4" s="82" t="s">
        <v>34</v>
      </c>
      <c r="P4" s="84" t="s">
        <v>35</v>
      </c>
      <c r="Q4" s="84" t="s">
        <v>36</v>
      </c>
      <c r="R4" s="82" t="s">
        <v>34</v>
      </c>
      <c r="S4" s="85" t="s">
        <v>35</v>
      </c>
      <c r="T4" s="85" t="s">
        <v>36</v>
      </c>
      <c r="U4" s="82" t="s">
        <v>34</v>
      </c>
      <c r="V4" s="84" t="s">
        <v>35</v>
      </c>
      <c r="W4" s="84" t="s">
        <v>36</v>
      </c>
      <c r="X4" s="82" t="s">
        <v>34</v>
      </c>
      <c r="Y4" s="84" t="s">
        <v>35</v>
      </c>
      <c r="Z4" s="84" t="s">
        <v>36</v>
      </c>
      <c r="AA4" s="82" t="s">
        <v>34</v>
      </c>
      <c r="AB4" s="84" t="s">
        <v>35</v>
      </c>
      <c r="AC4" s="84" t="s">
        <v>36</v>
      </c>
      <c r="AD4" s="82" t="s">
        <v>34</v>
      </c>
      <c r="AE4" s="84" t="s">
        <v>35</v>
      </c>
      <c r="AF4" s="84" t="s">
        <v>36</v>
      </c>
      <c r="AG4" s="82" t="s">
        <v>34</v>
      </c>
      <c r="AH4" s="84" t="s">
        <v>35</v>
      </c>
      <c r="AI4" s="84" t="s">
        <v>36</v>
      </c>
      <c r="AJ4" s="82" t="s">
        <v>34</v>
      </c>
      <c r="AK4" s="84" t="s">
        <v>35</v>
      </c>
      <c r="AL4" s="84" t="s">
        <v>36</v>
      </c>
      <c r="AM4" s="740"/>
    </row>
    <row r="5" spans="2:62" ht="20.100000000000001" customHeight="1" x14ac:dyDescent="0.15">
      <c r="B5" s="741" t="s">
        <v>122</v>
      </c>
      <c r="C5" s="86"/>
      <c r="D5" s="5"/>
      <c r="E5" s="5"/>
      <c r="F5" s="5"/>
      <c r="G5" s="373" t="s">
        <v>376</v>
      </c>
      <c r="H5" s="5"/>
      <c r="I5" s="5"/>
      <c r="J5" s="5"/>
      <c r="K5" s="5"/>
      <c r="L5" s="5" t="s">
        <v>377</v>
      </c>
      <c r="M5" s="5"/>
      <c r="N5" s="54"/>
      <c r="O5" s="5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87"/>
    </row>
    <row r="6" spans="2:62" ht="20.100000000000001" customHeight="1" x14ac:dyDescent="0.15">
      <c r="B6" s="742"/>
      <c r="C6" s="86"/>
      <c r="D6" s="5"/>
      <c r="E6" s="5"/>
      <c r="F6" s="5"/>
      <c r="G6" s="5"/>
      <c r="H6" s="5"/>
      <c r="I6" s="5"/>
      <c r="J6" s="5"/>
      <c r="K6" s="5" t="s">
        <v>375</v>
      </c>
      <c r="M6" s="5"/>
      <c r="N6" s="54"/>
      <c r="O6" s="5" t="s">
        <v>375</v>
      </c>
      <c r="P6" s="5"/>
      <c r="Q6" s="5"/>
      <c r="R6" s="5"/>
      <c r="S6" s="372"/>
      <c r="T6" s="372"/>
      <c r="U6" s="372"/>
      <c r="V6" s="372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87"/>
    </row>
    <row r="7" spans="2:62" ht="20.100000000000001" customHeight="1" x14ac:dyDescent="0.15">
      <c r="B7" s="743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</row>
    <row r="8" spans="2:62" ht="20.100000000000001" customHeight="1" x14ac:dyDescent="0.15">
      <c r="B8" s="91" t="s">
        <v>343</v>
      </c>
      <c r="C8" s="370"/>
      <c r="D8" s="93"/>
      <c r="E8" s="93"/>
      <c r="F8" s="92"/>
      <c r="G8" s="93">
        <v>3</v>
      </c>
      <c r="H8" s="93"/>
      <c r="I8" s="92">
        <v>3</v>
      </c>
      <c r="J8" s="93">
        <v>3</v>
      </c>
      <c r="K8" s="93">
        <v>3</v>
      </c>
      <c r="L8" s="92">
        <v>3</v>
      </c>
      <c r="M8" s="93"/>
      <c r="N8" s="93"/>
      <c r="O8" s="92"/>
      <c r="P8" s="93"/>
      <c r="Q8" s="93"/>
      <c r="R8" s="92"/>
      <c r="S8" s="93"/>
      <c r="T8" s="93"/>
      <c r="U8" s="92"/>
      <c r="V8" s="93"/>
      <c r="W8" s="93"/>
      <c r="X8" s="92"/>
      <c r="Y8" s="93"/>
      <c r="Z8" s="93"/>
      <c r="AA8" s="92"/>
      <c r="AB8" s="93"/>
      <c r="AC8" s="93"/>
      <c r="AD8" s="92"/>
      <c r="AE8" s="93"/>
      <c r="AF8" s="93"/>
      <c r="AG8" s="92"/>
      <c r="AH8" s="93"/>
      <c r="AI8" s="93"/>
      <c r="AJ8" s="92"/>
      <c r="AK8" s="93"/>
      <c r="AL8" s="93"/>
      <c r="AM8" s="94">
        <f>SUM(C8:AL8)</f>
        <v>15</v>
      </c>
    </row>
    <row r="9" spans="2:62" ht="20.100000000000001" customHeight="1" x14ac:dyDescent="0.15">
      <c r="B9" s="91" t="s">
        <v>344</v>
      </c>
      <c r="C9" s="371"/>
      <c r="D9" s="93"/>
      <c r="E9" s="93"/>
      <c r="F9" s="92"/>
      <c r="G9" s="93">
        <v>0.6</v>
      </c>
      <c r="H9" s="93">
        <v>1.2</v>
      </c>
      <c r="I9" s="92">
        <v>2.4</v>
      </c>
      <c r="J9" s="93">
        <v>3.6</v>
      </c>
      <c r="K9" s="93">
        <v>5</v>
      </c>
      <c r="L9" s="92">
        <v>5</v>
      </c>
      <c r="M9" s="93">
        <v>3</v>
      </c>
      <c r="N9" s="93">
        <v>3</v>
      </c>
      <c r="O9" s="92">
        <v>0.6</v>
      </c>
      <c r="P9" s="93"/>
      <c r="Q9" s="93"/>
      <c r="R9" s="92"/>
      <c r="S9" s="93"/>
      <c r="T9" s="93"/>
      <c r="U9" s="92"/>
      <c r="V9" s="93"/>
      <c r="W9" s="93"/>
      <c r="X9" s="92"/>
      <c r="Y9" s="93"/>
      <c r="Z9" s="93"/>
      <c r="AA9" s="92"/>
      <c r="AB9" s="93"/>
      <c r="AC9" s="93"/>
      <c r="AD9" s="92"/>
      <c r="AE9" s="93"/>
      <c r="AF9" s="93"/>
      <c r="AG9" s="92"/>
      <c r="AH9" s="93"/>
      <c r="AI9" s="93"/>
      <c r="AJ9" s="92"/>
      <c r="AK9" s="93"/>
      <c r="AL9" s="93"/>
      <c r="AM9" s="94">
        <f t="shared" ref="AM9:AM33" si="0">SUM(C9:AL9)</f>
        <v>24.4</v>
      </c>
    </row>
    <row r="10" spans="2:62" ht="20.100000000000001" customHeight="1" x14ac:dyDescent="0.15">
      <c r="B10" s="91" t="s">
        <v>345</v>
      </c>
      <c r="C10" s="371"/>
      <c r="D10" s="93"/>
      <c r="E10" s="93"/>
      <c r="F10" s="92"/>
      <c r="G10" s="93"/>
      <c r="H10" s="93"/>
      <c r="I10" s="92"/>
      <c r="J10" s="93">
        <v>4</v>
      </c>
      <c r="K10" s="93">
        <v>4</v>
      </c>
      <c r="L10" s="92">
        <v>4</v>
      </c>
      <c r="M10" s="93">
        <v>4</v>
      </c>
      <c r="N10" s="93">
        <v>4</v>
      </c>
      <c r="O10" s="92"/>
      <c r="P10" s="93"/>
      <c r="Q10" s="93"/>
      <c r="R10" s="92"/>
      <c r="S10" s="93"/>
      <c r="T10" s="93"/>
      <c r="U10" s="92"/>
      <c r="V10" s="93"/>
      <c r="W10" s="93"/>
      <c r="X10" s="92"/>
      <c r="Y10" s="93"/>
      <c r="Z10" s="93"/>
      <c r="AA10" s="92"/>
      <c r="AB10" s="93"/>
      <c r="AC10" s="93"/>
      <c r="AD10" s="92"/>
      <c r="AE10" s="93"/>
      <c r="AF10" s="93"/>
      <c r="AG10" s="92"/>
      <c r="AH10" s="93"/>
      <c r="AI10" s="93"/>
      <c r="AJ10" s="92"/>
      <c r="AK10" s="93"/>
      <c r="AL10" s="93"/>
      <c r="AM10" s="94">
        <f t="shared" si="0"/>
        <v>20</v>
      </c>
    </row>
    <row r="11" spans="2:62" ht="20.100000000000001" customHeight="1" x14ac:dyDescent="0.15">
      <c r="B11" s="91" t="s">
        <v>346</v>
      </c>
      <c r="C11" s="371"/>
      <c r="D11" s="93"/>
      <c r="E11" s="93"/>
      <c r="F11" s="92"/>
      <c r="G11" s="93"/>
      <c r="H11" s="93">
        <v>7</v>
      </c>
      <c r="I11" s="92"/>
      <c r="J11" s="93"/>
      <c r="K11" s="93"/>
      <c r="L11" s="92"/>
      <c r="M11" s="93"/>
      <c r="N11" s="93"/>
      <c r="O11" s="92"/>
      <c r="P11" s="93"/>
      <c r="Q11" s="93"/>
      <c r="R11" s="92"/>
      <c r="S11" s="93"/>
      <c r="T11" s="93"/>
      <c r="U11" s="92"/>
      <c r="V11" s="93"/>
      <c r="W11" s="93"/>
      <c r="X11" s="92"/>
      <c r="Y11" s="93"/>
      <c r="Z11" s="93"/>
      <c r="AA11" s="92"/>
      <c r="AB11" s="93"/>
      <c r="AC11" s="93"/>
      <c r="AD11" s="92"/>
      <c r="AE11" s="93"/>
      <c r="AF11" s="93"/>
      <c r="AG11" s="92"/>
      <c r="AH11" s="93"/>
      <c r="AI11" s="93"/>
      <c r="AJ11" s="92"/>
      <c r="AK11" s="93"/>
      <c r="AL11" s="93"/>
      <c r="AM11" s="94">
        <f t="shared" si="0"/>
        <v>7</v>
      </c>
    </row>
    <row r="12" spans="2:62" ht="20.100000000000001" customHeight="1" x14ac:dyDescent="0.15">
      <c r="B12" s="91" t="s">
        <v>347</v>
      </c>
      <c r="C12" s="371"/>
      <c r="D12" s="93"/>
      <c r="E12" s="93"/>
      <c r="F12" s="92"/>
      <c r="G12" s="93"/>
      <c r="H12" s="93"/>
      <c r="I12" s="92"/>
      <c r="J12" s="93"/>
      <c r="K12" s="93">
        <v>4</v>
      </c>
      <c r="L12" s="92">
        <v>8</v>
      </c>
      <c r="M12" s="93">
        <v>8</v>
      </c>
      <c r="N12" s="93">
        <v>8</v>
      </c>
      <c r="O12" s="92">
        <v>4</v>
      </c>
      <c r="P12" s="93"/>
      <c r="Q12" s="93"/>
      <c r="R12" s="92"/>
      <c r="S12" s="93"/>
      <c r="T12" s="93"/>
      <c r="U12" s="92"/>
      <c r="V12" s="93"/>
      <c r="W12" s="93"/>
      <c r="X12" s="92"/>
      <c r="Y12" s="93"/>
      <c r="Z12" s="93"/>
      <c r="AA12" s="92"/>
      <c r="AB12" s="93"/>
      <c r="AC12" s="93"/>
      <c r="AD12" s="92"/>
      <c r="AE12" s="93"/>
      <c r="AF12" s="93"/>
      <c r="AG12" s="92"/>
      <c r="AH12" s="93"/>
      <c r="AI12" s="93"/>
      <c r="AJ12" s="92"/>
      <c r="AK12" s="93"/>
      <c r="AL12" s="93"/>
      <c r="AM12" s="94">
        <f t="shared" si="0"/>
        <v>32</v>
      </c>
    </row>
    <row r="13" spans="2:62" ht="20.100000000000001" customHeight="1" x14ac:dyDescent="0.15">
      <c r="B13" s="91" t="s">
        <v>348</v>
      </c>
      <c r="C13" s="371"/>
      <c r="D13" s="93"/>
      <c r="E13" s="93"/>
      <c r="F13" s="92"/>
      <c r="G13" s="93"/>
      <c r="H13" s="93"/>
      <c r="I13" s="92"/>
      <c r="J13" s="93"/>
      <c r="K13" s="93">
        <v>0.8</v>
      </c>
      <c r="L13" s="92">
        <v>0.8</v>
      </c>
      <c r="M13" s="93">
        <v>0.8</v>
      </c>
      <c r="N13" s="93">
        <v>0.8</v>
      </c>
      <c r="O13" s="92">
        <v>1.6</v>
      </c>
      <c r="P13" s="93">
        <v>3.2</v>
      </c>
      <c r="Q13" s="93">
        <v>4</v>
      </c>
      <c r="R13" s="92">
        <v>4</v>
      </c>
      <c r="S13" s="93">
        <v>3.2</v>
      </c>
      <c r="T13" s="93">
        <v>3.2</v>
      </c>
      <c r="U13" s="92">
        <v>1.6</v>
      </c>
      <c r="V13" s="93"/>
      <c r="W13" s="93"/>
      <c r="X13" s="92"/>
      <c r="Y13" s="93"/>
      <c r="Z13" s="93"/>
      <c r="AA13" s="92"/>
      <c r="AB13" s="93"/>
      <c r="AC13" s="93"/>
      <c r="AD13" s="92"/>
      <c r="AE13" s="93"/>
      <c r="AF13" s="93"/>
      <c r="AG13" s="92"/>
      <c r="AH13" s="93"/>
      <c r="AI13" s="93"/>
      <c r="AJ13" s="92"/>
      <c r="AK13" s="93"/>
      <c r="AL13" s="93"/>
      <c r="AM13" s="94">
        <f t="shared" si="0"/>
        <v>24</v>
      </c>
    </row>
    <row r="14" spans="2:62" ht="20.100000000000001" customHeight="1" x14ac:dyDescent="0.15">
      <c r="B14" s="91" t="s">
        <v>374</v>
      </c>
      <c r="C14" s="371"/>
      <c r="D14" s="93"/>
      <c r="E14" s="93"/>
      <c r="F14" s="92"/>
      <c r="G14" s="93"/>
      <c r="H14" s="93"/>
      <c r="I14" s="92"/>
      <c r="J14" s="93"/>
      <c r="K14" s="93"/>
      <c r="L14" s="92"/>
      <c r="M14" s="93"/>
      <c r="N14" s="93"/>
      <c r="O14" s="92"/>
      <c r="P14" s="93"/>
      <c r="Q14" s="93"/>
      <c r="R14" s="92"/>
      <c r="S14" s="93">
        <v>120</v>
      </c>
      <c r="T14" s="93">
        <v>200</v>
      </c>
      <c r="U14" s="92">
        <v>200</v>
      </c>
      <c r="V14" s="93">
        <v>120</v>
      </c>
      <c r="W14" s="93"/>
      <c r="X14" s="92"/>
      <c r="Y14" s="93"/>
      <c r="Z14" s="93"/>
      <c r="AA14" s="92"/>
      <c r="AB14" s="93"/>
      <c r="AC14" s="93"/>
      <c r="AD14" s="92"/>
      <c r="AE14" s="93"/>
      <c r="AF14" s="93"/>
      <c r="AG14" s="92"/>
      <c r="AH14" s="93"/>
      <c r="AI14" s="93"/>
      <c r="AJ14" s="92"/>
      <c r="AK14" s="93"/>
      <c r="AL14" s="93"/>
      <c r="AM14" s="94">
        <f t="shared" si="0"/>
        <v>640</v>
      </c>
    </row>
    <row r="15" spans="2:62" ht="20.100000000000001" customHeight="1" x14ac:dyDescent="0.15">
      <c r="B15" s="91" t="s">
        <v>349</v>
      </c>
      <c r="C15" s="371"/>
      <c r="D15" s="93"/>
      <c r="E15" s="93"/>
      <c r="F15" s="92"/>
      <c r="G15" s="93"/>
      <c r="H15" s="93"/>
      <c r="I15" s="92"/>
      <c r="J15" s="93"/>
      <c r="K15" s="93"/>
      <c r="L15" s="92"/>
      <c r="M15" s="93"/>
      <c r="N15" s="93"/>
      <c r="O15" s="92"/>
      <c r="P15" s="93"/>
      <c r="Q15" s="93"/>
      <c r="R15" s="92"/>
      <c r="S15" s="93"/>
      <c r="T15" s="93"/>
      <c r="U15" s="92"/>
      <c r="V15" s="93"/>
      <c r="W15" s="93">
        <v>30</v>
      </c>
      <c r="X15" s="92"/>
      <c r="Y15" s="93"/>
      <c r="Z15" s="93"/>
      <c r="AA15" s="92"/>
      <c r="AB15" s="93"/>
      <c r="AC15" s="93"/>
      <c r="AD15" s="92"/>
      <c r="AE15" s="93"/>
      <c r="AF15" s="93"/>
      <c r="AG15" s="92"/>
      <c r="AH15" s="93"/>
      <c r="AI15" s="93"/>
      <c r="AJ15" s="92"/>
      <c r="AK15" s="93"/>
      <c r="AL15" s="93"/>
      <c r="AM15" s="94">
        <f t="shared" si="0"/>
        <v>30</v>
      </c>
    </row>
    <row r="16" spans="2:62" ht="20.100000000000001" customHeight="1" x14ac:dyDescent="0.15">
      <c r="B16" s="91"/>
      <c r="C16" s="371"/>
      <c r="D16" s="93"/>
      <c r="E16" s="93"/>
      <c r="F16" s="92"/>
      <c r="G16" s="93"/>
      <c r="H16" s="93"/>
      <c r="I16" s="92"/>
      <c r="J16" s="93"/>
      <c r="K16" s="93"/>
      <c r="L16" s="92"/>
      <c r="M16" s="93"/>
      <c r="N16" s="93"/>
      <c r="O16" s="92"/>
      <c r="P16" s="93"/>
      <c r="Q16" s="93"/>
      <c r="R16" s="92"/>
      <c r="S16" s="93"/>
      <c r="T16" s="93"/>
      <c r="U16" s="92"/>
      <c r="V16" s="93"/>
      <c r="W16" s="93"/>
      <c r="X16" s="92"/>
      <c r="Y16" s="93"/>
      <c r="Z16" s="93"/>
      <c r="AA16" s="92"/>
      <c r="AB16" s="93"/>
      <c r="AC16" s="93"/>
      <c r="AD16" s="92"/>
      <c r="AE16" s="93"/>
      <c r="AF16" s="93"/>
      <c r="AG16" s="92"/>
      <c r="AH16" s="93"/>
      <c r="AI16" s="93"/>
      <c r="AJ16" s="92"/>
      <c r="AK16" s="93"/>
      <c r="AL16" s="93"/>
      <c r="AM16" s="94">
        <f t="shared" si="0"/>
        <v>0</v>
      </c>
    </row>
    <row r="17" spans="2:39" ht="20.100000000000001" customHeight="1" x14ac:dyDescent="0.15">
      <c r="B17" s="91"/>
      <c r="C17" s="92"/>
      <c r="D17" s="93"/>
      <c r="E17" s="93"/>
      <c r="F17" s="92"/>
      <c r="G17" s="93"/>
      <c r="H17" s="93"/>
      <c r="I17" s="92"/>
      <c r="J17" s="93"/>
      <c r="K17" s="93"/>
      <c r="L17" s="92"/>
      <c r="M17" s="93"/>
      <c r="N17" s="93"/>
      <c r="O17" s="92"/>
      <c r="P17" s="93"/>
      <c r="Q17" s="93"/>
      <c r="R17" s="92"/>
      <c r="S17" s="93"/>
      <c r="T17" s="93"/>
      <c r="U17" s="92"/>
      <c r="V17" s="93"/>
      <c r="W17" s="93"/>
      <c r="X17" s="92"/>
      <c r="Y17" s="93"/>
      <c r="Z17" s="93"/>
      <c r="AA17" s="92"/>
      <c r="AB17" s="93"/>
      <c r="AC17" s="93"/>
      <c r="AD17" s="92"/>
      <c r="AE17" s="93"/>
      <c r="AF17" s="93"/>
      <c r="AG17" s="92"/>
      <c r="AH17" s="93"/>
      <c r="AI17" s="93"/>
      <c r="AJ17" s="92"/>
      <c r="AK17" s="93"/>
      <c r="AL17" s="93"/>
      <c r="AM17" s="94">
        <f t="shared" si="0"/>
        <v>0</v>
      </c>
    </row>
    <row r="18" spans="2:39" ht="20.100000000000001" customHeight="1" x14ac:dyDescent="0.15">
      <c r="B18" s="91"/>
      <c r="C18" s="92"/>
      <c r="D18" s="93"/>
      <c r="E18" s="93"/>
      <c r="F18" s="92"/>
      <c r="G18" s="93"/>
      <c r="H18" s="93"/>
      <c r="I18" s="92"/>
      <c r="J18" s="93"/>
      <c r="K18" s="93"/>
      <c r="L18" s="92"/>
      <c r="M18" s="93"/>
      <c r="N18" s="93"/>
      <c r="O18" s="92"/>
      <c r="P18" s="93"/>
      <c r="Q18" s="93"/>
      <c r="R18" s="92"/>
      <c r="S18" s="93"/>
      <c r="T18" s="93"/>
      <c r="U18" s="92"/>
      <c r="V18" s="93"/>
      <c r="W18" s="93"/>
      <c r="X18" s="92"/>
      <c r="Y18" s="93"/>
      <c r="Z18" s="93"/>
      <c r="AA18" s="92"/>
      <c r="AB18" s="93"/>
      <c r="AC18" s="93"/>
      <c r="AD18" s="92"/>
      <c r="AE18" s="93"/>
      <c r="AF18" s="93"/>
      <c r="AG18" s="92"/>
      <c r="AH18" s="93"/>
      <c r="AI18" s="93"/>
      <c r="AJ18" s="92"/>
      <c r="AK18" s="93"/>
      <c r="AL18" s="93"/>
      <c r="AM18" s="94">
        <f t="shared" si="0"/>
        <v>0</v>
      </c>
    </row>
    <row r="19" spans="2:39" ht="20.100000000000001" customHeight="1" x14ac:dyDescent="0.15">
      <c r="B19" s="91"/>
      <c r="C19" s="92"/>
      <c r="D19" s="93"/>
      <c r="E19" s="93"/>
      <c r="F19" s="92"/>
      <c r="G19" s="93"/>
      <c r="H19" s="93"/>
      <c r="I19" s="92"/>
      <c r="J19" s="93"/>
      <c r="K19" s="93"/>
      <c r="L19" s="92"/>
      <c r="M19" s="93"/>
      <c r="N19" s="93"/>
      <c r="O19" s="92"/>
      <c r="P19" s="93"/>
      <c r="Q19" s="93"/>
      <c r="R19" s="92"/>
      <c r="S19" s="93"/>
      <c r="T19" s="93"/>
      <c r="U19" s="92"/>
      <c r="V19" s="93"/>
      <c r="W19" s="93"/>
      <c r="X19" s="92"/>
      <c r="Y19" s="93"/>
      <c r="Z19" s="93"/>
      <c r="AA19" s="92"/>
      <c r="AB19" s="93"/>
      <c r="AC19" s="93"/>
      <c r="AD19" s="92"/>
      <c r="AE19" s="93"/>
      <c r="AF19" s="93"/>
      <c r="AG19" s="92"/>
      <c r="AH19" s="93"/>
      <c r="AI19" s="93"/>
      <c r="AJ19" s="92"/>
      <c r="AK19" s="93"/>
      <c r="AL19" s="93"/>
      <c r="AM19" s="94">
        <f t="shared" si="0"/>
        <v>0</v>
      </c>
    </row>
    <row r="20" spans="2:39" ht="20.100000000000001" customHeight="1" x14ac:dyDescent="0.15">
      <c r="B20" s="91"/>
      <c r="C20" s="92"/>
      <c r="D20" s="93"/>
      <c r="E20" s="93"/>
      <c r="F20" s="92"/>
      <c r="G20" s="93"/>
      <c r="H20" s="93"/>
      <c r="I20" s="92"/>
      <c r="J20" s="93"/>
      <c r="K20" s="93"/>
      <c r="L20" s="92"/>
      <c r="M20" s="93"/>
      <c r="N20" s="93"/>
      <c r="O20" s="92"/>
      <c r="P20" s="93"/>
      <c r="Q20" s="93"/>
      <c r="R20" s="92"/>
      <c r="S20" s="93"/>
      <c r="T20" s="93"/>
      <c r="U20" s="92"/>
      <c r="V20" s="93"/>
      <c r="W20" s="93"/>
      <c r="X20" s="92"/>
      <c r="Y20" s="93"/>
      <c r="Z20" s="93"/>
      <c r="AA20" s="92"/>
      <c r="AB20" s="93"/>
      <c r="AC20" s="93"/>
      <c r="AD20" s="92"/>
      <c r="AE20" s="93"/>
      <c r="AF20" s="93"/>
      <c r="AG20" s="92"/>
      <c r="AH20" s="93"/>
      <c r="AI20" s="93"/>
      <c r="AJ20" s="92"/>
      <c r="AK20" s="93"/>
      <c r="AL20" s="93"/>
      <c r="AM20" s="94">
        <f t="shared" si="0"/>
        <v>0</v>
      </c>
    </row>
    <row r="21" spans="2:39" ht="20.100000000000001" customHeight="1" x14ac:dyDescent="0.15">
      <c r="B21" s="91"/>
      <c r="C21" s="92"/>
      <c r="D21" s="93"/>
      <c r="E21" s="93"/>
      <c r="F21" s="92"/>
      <c r="G21" s="93"/>
      <c r="H21" s="93"/>
      <c r="I21" s="92"/>
      <c r="J21" s="93"/>
      <c r="K21" s="93"/>
      <c r="L21" s="92"/>
      <c r="M21" s="93"/>
      <c r="N21" s="93"/>
      <c r="O21" s="92"/>
      <c r="P21" s="93"/>
      <c r="Q21" s="93"/>
      <c r="R21" s="92"/>
      <c r="S21" s="93"/>
      <c r="T21" s="93"/>
      <c r="U21" s="92"/>
      <c r="V21" s="93"/>
      <c r="W21" s="93"/>
      <c r="X21" s="92"/>
      <c r="Y21" s="93"/>
      <c r="Z21" s="93"/>
      <c r="AA21" s="92"/>
      <c r="AB21" s="93"/>
      <c r="AC21" s="93"/>
      <c r="AD21" s="92"/>
      <c r="AE21" s="93"/>
      <c r="AF21" s="93"/>
      <c r="AG21" s="92"/>
      <c r="AH21" s="93"/>
      <c r="AI21" s="93"/>
      <c r="AJ21" s="92"/>
      <c r="AK21" s="93"/>
      <c r="AL21" s="93"/>
      <c r="AM21" s="94">
        <f t="shared" si="0"/>
        <v>0</v>
      </c>
    </row>
    <row r="22" spans="2:39" ht="20.100000000000001" customHeight="1" x14ac:dyDescent="0.15">
      <c r="B22" s="91"/>
      <c r="C22" s="92"/>
      <c r="D22" s="93"/>
      <c r="E22" s="93"/>
      <c r="F22" s="92"/>
      <c r="G22" s="93"/>
      <c r="H22" s="93"/>
      <c r="I22" s="92"/>
      <c r="J22" s="93"/>
      <c r="K22" s="93"/>
      <c r="L22" s="92"/>
      <c r="M22" s="93"/>
      <c r="N22" s="93"/>
      <c r="O22" s="92"/>
      <c r="P22" s="93"/>
      <c r="Q22" s="93"/>
      <c r="R22" s="92"/>
      <c r="S22" s="93"/>
      <c r="T22" s="93"/>
      <c r="U22" s="92"/>
      <c r="V22" s="93"/>
      <c r="W22" s="93"/>
      <c r="X22" s="92"/>
      <c r="Y22" s="93"/>
      <c r="Z22" s="93"/>
      <c r="AA22" s="92"/>
      <c r="AB22" s="93"/>
      <c r="AC22" s="93"/>
      <c r="AD22" s="92"/>
      <c r="AE22" s="93"/>
      <c r="AF22" s="93"/>
      <c r="AG22" s="92"/>
      <c r="AH22" s="93"/>
      <c r="AI22" s="93"/>
      <c r="AJ22" s="92"/>
      <c r="AK22" s="93"/>
      <c r="AL22" s="93"/>
      <c r="AM22" s="94">
        <f t="shared" si="0"/>
        <v>0</v>
      </c>
    </row>
    <row r="23" spans="2:39" ht="20.100000000000001" customHeight="1" x14ac:dyDescent="0.15">
      <c r="B23" s="91"/>
      <c r="C23" s="92"/>
      <c r="D23" s="93"/>
      <c r="E23" s="93"/>
      <c r="F23" s="92"/>
      <c r="G23" s="93"/>
      <c r="H23" s="93"/>
      <c r="I23" s="92"/>
      <c r="J23" s="93"/>
      <c r="K23" s="93"/>
      <c r="L23" s="92"/>
      <c r="M23" s="93"/>
      <c r="N23" s="93"/>
      <c r="O23" s="92"/>
      <c r="P23" s="93"/>
      <c r="Q23" s="93"/>
      <c r="R23" s="92"/>
      <c r="S23" s="93"/>
      <c r="T23" s="93"/>
      <c r="U23" s="92"/>
      <c r="V23" s="93"/>
      <c r="W23" s="93"/>
      <c r="X23" s="92"/>
      <c r="Y23" s="93"/>
      <c r="Z23" s="93"/>
      <c r="AA23" s="92"/>
      <c r="AB23" s="93"/>
      <c r="AC23" s="93"/>
      <c r="AD23" s="92"/>
      <c r="AE23" s="93"/>
      <c r="AF23" s="93"/>
      <c r="AG23" s="92"/>
      <c r="AH23" s="93"/>
      <c r="AI23" s="93"/>
      <c r="AJ23" s="92"/>
      <c r="AK23" s="93"/>
      <c r="AL23" s="93"/>
      <c r="AM23" s="94">
        <f t="shared" si="0"/>
        <v>0</v>
      </c>
    </row>
    <row r="24" spans="2:39" ht="20.100000000000001" customHeight="1" x14ac:dyDescent="0.15">
      <c r="B24" s="91"/>
      <c r="C24" s="92"/>
      <c r="D24" s="93"/>
      <c r="E24" s="93"/>
      <c r="F24" s="92"/>
      <c r="G24" s="93"/>
      <c r="H24" s="93"/>
      <c r="I24" s="92"/>
      <c r="J24" s="93"/>
      <c r="K24" s="93"/>
      <c r="L24" s="92"/>
      <c r="M24" s="93"/>
      <c r="N24" s="93"/>
      <c r="O24" s="92"/>
      <c r="P24" s="93"/>
      <c r="Q24" s="93"/>
      <c r="R24" s="92"/>
      <c r="S24" s="93"/>
      <c r="T24" s="93"/>
      <c r="U24" s="92"/>
      <c r="V24" s="93"/>
      <c r="W24" s="93"/>
      <c r="X24" s="92"/>
      <c r="Y24" s="93"/>
      <c r="Z24" s="93"/>
      <c r="AA24" s="92"/>
      <c r="AB24" s="93"/>
      <c r="AC24" s="93"/>
      <c r="AD24" s="92"/>
      <c r="AE24" s="93"/>
      <c r="AF24" s="93"/>
      <c r="AG24" s="92"/>
      <c r="AH24" s="93"/>
      <c r="AI24" s="93"/>
      <c r="AJ24" s="92"/>
      <c r="AK24" s="93"/>
      <c r="AL24" s="93"/>
      <c r="AM24" s="94">
        <f t="shared" si="0"/>
        <v>0</v>
      </c>
    </row>
    <row r="25" spans="2:39" ht="20.100000000000001" customHeight="1" x14ac:dyDescent="0.15">
      <c r="B25" s="91"/>
      <c r="C25" s="92"/>
      <c r="D25" s="93"/>
      <c r="E25" s="93"/>
      <c r="F25" s="92"/>
      <c r="G25" s="93"/>
      <c r="H25" s="93"/>
      <c r="I25" s="92"/>
      <c r="J25" s="93"/>
      <c r="K25" s="93"/>
      <c r="L25" s="92"/>
      <c r="M25" s="93"/>
      <c r="N25" s="93"/>
      <c r="O25" s="92"/>
      <c r="P25" s="93"/>
      <c r="Q25" s="93"/>
      <c r="R25" s="92"/>
      <c r="S25" s="93"/>
      <c r="T25" s="93"/>
      <c r="U25" s="92"/>
      <c r="V25" s="93"/>
      <c r="W25" s="93"/>
      <c r="X25" s="92"/>
      <c r="Y25" s="93"/>
      <c r="Z25" s="93"/>
      <c r="AA25" s="92"/>
      <c r="AB25" s="93"/>
      <c r="AC25" s="93"/>
      <c r="AD25" s="92"/>
      <c r="AE25" s="93"/>
      <c r="AF25" s="93"/>
      <c r="AG25" s="92"/>
      <c r="AH25" s="93"/>
      <c r="AI25" s="93"/>
      <c r="AJ25" s="92"/>
      <c r="AK25" s="93"/>
      <c r="AL25" s="93"/>
      <c r="AM25" s="94">
        <f t="shared" si="0"/>
        <v>0</v>
      </c>
    </row>
    <row r="26" spans="2:39" ht="20.100000000000001" customHeight="1" x14ac:dyDescent="0.15">
      <c r="B26" s="91"/>
      <c r="C26" s="92"/>
      <c r="D26" s="93"/>
      <c r="E26" s="93"/>
      <c r="F26" s="92"/>
      <c r="G26" s="93"/>
      <c r="H26" s="93"/>
      <c r="I26" s="92"/>
      <c r="J26" s="93"/>
      <c r="K26" s="93"/>
      <c r="L26" s="92"/>
      <c r="M26" s="93"/>
      <c r="N26" s="93"/>
      <c r="O26" s="92"/>
      <c r="P26" s="93"/>
      <c r="Q26" s="93"/>
      <c r="R26" s="92"/>
      <c r="S26" s="93"/>
      <c r="T26" s="93"/>
      <c r="U26" s="92"/>
      <c r="V26" s="93"/>
      <c r="W26" s="93"/>
      <c r="X26" s="92"/>
      <c r="Y26" s="93"/>
      <c r="Z26" s="93"/>
      <c r="AA26" s="92"/>
      <c r="AB26" s="93"/>
      <c r="AC26" s="93"/>
      <c r="AD26" s="92"/>
      <c r="AE26" s="93"/>
      <c r="AF26" s="93"/>
      <c r="AG26" s="92"/>
      <c r="AH26" s="93"/>
      <c r="AI26" s="93"/>
      <c r="AJ26" s="92"/>
      <c r="AK26" s="93"/>
      <c r="AL26" s="93"/>
      <c r="AM26" s="94">
        <f t="shared" si="0"/>
        <v>0</v>
      </c>
    </row>
    <row r="27" spans="2:39" ht="20.100000000000001" customHeight="1" x14ac:dyDescent="0.15">
      <c r="B27" s="91"/>
      <c r="C27" s="92"/>
      <c r="D27" s="93"/>
      <c r="E27" s="93"/>
      <c r="F27" s="92"/>
      <c r="G27" s="93"/>
      <c r="H27" s="93"/>
      <c r="I27" s="92"/>
      <c r="J27" s="93"/>
      <c r="K27" s="93"/>
      <c r="L27" s="92"/>
      <c r="M27" s="93"/>
      <c r="N27" s="93"/>
      <c r="O27" s="92"/>
      <c r="P27" s="93"/>
      <c r="Q27" s="93"/>
      <c r="R27" s="92"/>
      <c r="S27" s="93"/>
      <c r="T27" s="93"/>
      <c r="U27" s="92"/>
      <c r="V27" s="93"/>
      <c r="W27" s="93"/>
      <c r="X27" s="92"/>
      <c r="Y27" s="93"/>
      <c r="Z27" s="93"/>
      <c r="AA27" s="92"/>
      <c r="AB27" s="93"/>
      <c r="AC27" s="93"/>
      <c r="AD27" s="92"/>
      <c r="AE27" s="93"/>
      <c r="AF27" s="93"/>
      <c r="AG27" s="92"/>
      <c r="AH27" s="93"/>
      <c r="AI27" s="93"/>
      <c r="AJ27" s="92"/>
      <c r="AK27" s="93"/>
      <c r="AL27" s="93"/>
      <c r="AM27" s="94">
        <f t="shared" si="0"/>
        <v>0</v>
      </c>
    </row>
    <row r="28" spans="2:39" ht="20.100000000000001" customHeight="1" x14ac:dyDescent="0.15">
      <c r="B28" s="91"/>
      <c r="C28" s="92"/>
      <c r="D28" s="93"/>
      <c r="E28" s="93"/>
      <c r="F28" s="92"/>
      <c r="G28" s="93"/>
      <c r="H28" s="93"/>
      <c r="I28" s="92"/>
      <c r="J28" s="93"/>
      <c r="K28" s="93"/>
      <c r="L28" s="92"/>
      <c r="M28" s="93"/>
      <c r="N28" s="93"/>
      <c r="O28" s="92"/>
      <c r="P28" s="93"/>
      <c r="Q28" s="93"/>
      <c r="R28" s="92"/>
      <c r="S28" s="93"/>
      <c r="T28" s="93"/>
      <c r="U28" s="92"/>
      <c r="V28" s="93"/>
      <c r="W28" s="93"/>
      <c r="X28" s="92"/>
      <c r="Y28" s="93"/>
      <c r="Z28" s="93"/>
      <c r="AA28" s="92"/>
      <c r="AB28" s="93"/>
      <c r="AC28" s="93"/>
      <c r="AD28" s="92"/>
      <c r="AE28" s="93"/>
      <c r="AF28" s="93"/>
      <c r="AG28" s="92"/>
      <c r="AH28" s="93"/>
      <c r="AI28" s="93"/>
      <c r="AJ28" s="92"/>
      <c r="AK28" s="93"/>
      <c r="AL28" s="93"/>
      <c r="AM28" s="94">
        <f t="shared" si="0"/>
        <v>0</v>
      </c>
    </row>
    <row r="29" spans="2:39" ht="20.100000000000001" customHeight="1" x14ac:dyDescent="0.15">
      <c r="B29" s="91"/>
      <c r="C29" s="92"/>
      <c r="D29" s="93"/>
      <c r="E29" s="93"/>
      <c r="F29" s="92"/>
      <c r="G29" s="93"/>
      <c r="H29" s="93"/>
      <c r="I29" s="92"/>
      <c r="J29" s="93"/>
      <c r="K29" s="93"/>
      <c r="L29" s="92"/>
      <c r="M29" s="93"/>
      <c r="N29" s="93"/>
      <c r="O29" s="92"/>
      <c r="P29" s="93"/>
      <c r="Q29" s="93"/>
      <c r="R29" s="92"/>
      <c r="S29" s="93"/>
      <c r="T29" s="93"/>
      <c r="U29" s="92"/>
      <c r="V29" s="93"/>
      <c r="W29" s="93"/>
      <c r="X29" s="92"/>
      <c r="Y29" s="93"/>
      <c r="Z29" s="93"/>
      <c r="AA29" s="92"/>
      <c r="AB29" s="93"/>
      <c r="AC29" s="93"/>
      <c r="AD29" s="92"/>
      <c r="AE29" s="93"/>
      <c r="AF29" s="93"/>
      <c r="AG29" s="92"/>
      <c r="AH29" s="93"/>
      <c r="AI29" s="93"/>
      <c r="AJ29" s="92"/>
      <c r="AK29" s="93"/>
      <c r="AL29" s="93"/>
      <c r="AM29" s="94">
        <f t="shared" si="0"/>
        <v>0</v>
      </c>
    </row>
    <row r="30" spans="2:39" ht="20.100000000000001" customHeight="1" x14ac:dyDescent="0.15">
      <c r="B30" s="91"/>
      <c r="C30" s="92"/>
      <c r="D30" s="93"/>
      <c r="E30" s="93"/>
      <c r="F30" s="92"/>
      <c r="G30" s="93"/>
      <c r="H30" s="93"/>
      <c r="I30" s="92"/>
      <c r="J30" s="93"/>
      <c r="K30" s="93"/>
      <c r="L30" s="92"/>
      <c r="M30" s="93"/>
      <c r="N30" s="93"/>
      <c r="O30" s="92"/>
      <c r="P30" s="93"/>
      <c r="Q30" s="93"/>
      <c r="R30" s="92"/>
      <c r="S30" s="93"/>
      <c r="T30" s="93"/>
      <c r="U30" s="92"/>
      <c r="V30" s="93"/>
      <c r="W30" s="93"/>
      <c r="X30" s="92"/>
      <c r="Y30" s="93"/>
      <c r="Z30" s="93"/>
      <c r="AA30" s="92"/>
      <c r="AB30" s="93"/>
      <c r="AC30" s="93"/>
      <c r="AD30" s="92"/>
      <c r="AE30" s="93"/>
      <c r="AF30" s="93"/>
      <c r="AG30" s="92"/>
      <c r="AH30" s="93"/>
      <c r="AI30" s="93"/>
      <c r="AJ30" s="92"/>
      <c r="AK30" s="93"/>
      <c r="AL30" s="93"/>
      <c r="AM30" s="94">
        <f t="shared" si="0"/>
        <v>0</v>
      </c>
    </row>
    <row r="31" spans="2:39" ht="20.100000000000001" customHeight="1" x14ac:dyDescent="0.15">
      <c r="B31" s="91"/>
      <c r="C31" s="92"/>
      <c r="D31" s="93"/>
      <c r="E31" s="93"/>
      <c r="F31" s="92"/>
      <c r="G31" s="93"/>
      <c r="H31" s="93"/>
      <c r="I31" s="92"/>
      <c r="J31" s="93"/>
      <c r="K31" s="93"/>
      <c r="L31" s="92"/>
      <c r="M31" s="93"/>
      <c r="N31" s="93"/>
      <c r="O31" s="92"/>
      <c r="P31" s="93"/>
      <c r="Q31" s="93"/>
      <c r="R31" s="92"/>
      <c r="S31" s="93"/>
      <c r="T31" s="93"/>
      <c r="U31" s="92"/>
      <c r="V31" s="93"/>
      <c r="W31" s="93"/>
      <c r="X31" s="92"/>
      <c r="Y31" s="93"/>
      <c r="Z31" s="93"/>
      <c r="AA31" s="92"/>
      <c r="AB31" s="93"/>
      <c r="AC31" s="93"/>
      <c r="AD31" s="92"/>
      <c r="AE31" s="93"/>
      <c r="AF31" s="93"/>
      <c r="AG31" s="92"/>
      <c r="AH31" s="93"/>
      <c r="AI31" s="93"/>
      <c r="AJ31" s="92"/>
      <c r="AK31" s="93"/>
      <c r="AL31" s="93"/>
      <c r="AM31" s="94">
        <f t="shared" si="0"/>
        <v>0</v>
      </c>
    </row>
    <row r="32" spans="2:39" ht="20.100000000000001" customHeight="1" x14ac:dyDescent="0.15">
      <c r="B32" s="91"/>
      <c r="C32" s="92"/>
      <c r="D32" s="93"/>
      <c r="E32" s="93"/>
      <c r="F32" s="92"/>
      <c r="G32" s="93"/>
      <c r="H32" s="93"/>
      <c r="I32" s="92"/>
      <c r="J32" s="93"/>
      <c r="K32" s="93"/>
      <c r="L32" s="92"/>
      <c r="M32" s="93"/>
      <c r="N32" s="93"/>
      <c r="O32" s="92"/>
      <c r="P32" s="93"/>
      <c r="Q32" s="93"/>
      <c r="R32" s="92"/>
      <c r="S32" s="93"/>
      <c r="T32" s="93"/>
      <c r="U32" s="92"/>
      <c r="V32" s="93"/>
      <c r="W32" s="93"/>
      <c r="X32" s="92"/>
      <c r="Y32" s="93"/>
      <c r="Z32" s="93"/>
      <c r="AA32" s="92"/>
      <c r="AB32" s="93"/>
      <c r="AC32" s="93"/>
      <c r="AD32" s="92"/>
      <c r="AE32" s="93"/>
      <c r="AF32" s="93"/>
      <c r="AG32" s="92"/>
      <c r="AH32" s="93"/>
      <c r="AI32" s="93"/>
      <c r="AJ32" s="92"/>
      <c r="AK32" s="93"/>
      <c r="AL32" s="93"/>
      <c r="AM32" s="94">
        <f t="shared" si="0"/>
        <v>0</v>
      </c>
    </row>
    <row r="33" spans="2:42" ht="20.100000000000001" customHeight="1" x14ac:dyDescent="0.15">
      <c r="B33" s="95" t="s">
        <v>123</v>
      </c>
      <c r="C33" s="92">
        <f t="shared" ref="C33:AL33" si="1">SUM(C8:C32)</f>
        <v>0</v>
      </c>
      <c r="D33" s="96">
        <f t="shared" si="1"/>
        <v>0</v>
      </c>
      <c r="E33" s="97">
        <f t="shared" si="1"/>
        <v>0</v>
      </c>
      <c r="F33" s="92">
        <f t="shared" si="1"/>
        <v>0</v>
      </c>
      <c r="G33" s="96">
        <f t="shared" si="1"/>
        <v>3.6</v>
      </c>
      <c r="H33" s="97">
        <f t="shared" si="1"/>
        <v>8.1999999999999993</v>
      </c>
      <c r="I33" s="92">
        <f t="shared" si="1"/>
        <v>5.4</v>
      </c>
      <c r="J33" s="96">
        <f t="shared" si="1"/>
        <v>10.6</v>
      </c>
      <c r="K33" s="97">
        <f t="shared" si="1"/>
        <v>16.8</v>
      </c>
      <c r="L33" s="92">
        <f t="shared" si="1"/>
        <v>20.8</v>
      </c>
      <c r="M33" s="96">
        <f t="shared" si="1"/>
        <v>15.8</v>
      </c>
      <c r="N33" s="97">
        <f t="shared" si="1"/>
        <v>15.8</v>
      </c>
      <c r="O33" s="92">
        <f t="shared" si="1"/>
        <v>6.1999999999999993</v>
      </c>
      <c r="P33" s="96">
        <f t="shared" si="1"/>
        <v>3.2</v>
      </c>
      <c r="Q33" s="97">
        <f t="shared" si="1"/>
        <v>4</v>
      </c>
      <c r="R33" s="92">
        <f t="shared" si="1"/>
        <v>4</v>
      </c>
      <c r="S33" s="96">
        <f t="shared" si="1"/>
        <v>123.2</v>
      </c>
      <c r="T33" s="97">
        <f t="shared" si="1"/>
        <v>203.2</v>
      </c>
      <c r="U33" s="92">
        <f t="shared" si="1"/>
        <v>201.6</v>
      </c>
      <c r="V33" s="96">
        <f t="shared" si="1"/>
        <v>120</v>
      </c>
      <c r="W33" s="97">
        <f t="shared" si="1"/>
        <v>30</v>
      </c>
      <c r="X33" s="92">
        <f t="shared" si="1"/>
        <v>0</v>
      </c>
      <c r="Y33" s="96">
        <f t="shared" si="1"/>
        <v>0</v>
      </c>
      <c r="Z33" s="97">
        <f t="shared" si="1"/>
        <v>0</v>
      </c>
      <c r="AA33" s="92">
        <f t="shared" si="1"/>
        <v>0</v>
      </c>
      <c r="AB33" s="96">
        <f t="shared" si="1"/>
        <v>0</v>
      </c>
      <c r="AC33" s="97">
        <f t="shared" si="1"/>
        <v>0</v>
      </c>
      <c r="AD33" s="92">
        <f t="shared" si="1"/>
        <v>0</v>
      </c>
      <c r="AE33" s="96">
        <f t="shared" si="1"/>
        <v>0</v>
      </c>
      <c r="AF33" s="97">
        <f t="shared" si="1"/>
        <v>0</v>
      </c>
      <c r="AG33" s="92">
        <f t="shared" si="1"/>
        <v>0</v>
      </c>
      <c r="AH33" s="96">
        <f t="shared" si="1"/>
        <v>0</v>
      </c>
      <c r="AI33" s="97">
        <f t="shared" si="1"/>
        <v>0</v>
      </c>
      <c r="AJ33" s="92">
        <f t="shared" si="1"/>
        <v>0</v>
      </c>
      <c r="AK33" s="96">
        <f t="shared" si="1"/>
        <v>0</v>
      </c>
      <c r="AL33" s="97">
        <f t="shared" si="1"/>
        <v>0</v>
      </c>
      <c r="AM33" s="94">
        <f t="shared" si="0"/>
        <v>792.4</v>
      </c>
    </row>
    <row r="34" spans="2:42" ht="20.100000000000001" customHeight="1" thickBot="1" x14ac:dyDescent="0.2">
      <c r="B34" s="98" t="s">
        <v>124</v>
      </c>
      <c r="C34" s="99"/>
      <c r="D34" s="100">
        <f>SUM(C33:E33)</f>
        <v>0</v>
      </c>
      <c r="E34" s="100"/>
      <c r="F34" s="99"/>
      <c r="G34" s="100">
        <f>SUM(F33:H33)</f>
        <v>11.799999999999999</v>
      </c>
      <c r="H34" s="100"/>
      <c r="I34" s="99"/>
      <c r="J34" s="100">
        <f>SUM(I33:K33)</f>
        <v>32.799999999999997</v>
      </c>
      <c r="K34" s="100"/>
      <c r="L34" s="99"/>
      <c r="M34" s="100">
        <f>SUM(L33:N33)</f>
        <v>52.400000000000006</v>
      </c>
      <c r="N34" s="100"/>
      <c r="O34" s="99"/>
      <c r="P34" s="100">
        <f>SUM(O33:Q33)</f>
        <v>13.399999999999999</v>
      </c>
      <c r="Q34" s="100"/>
      <c r="R34" s="99"/>
      <c r="S34" s="100">
        <f>SUM(R33:T33)</f>
        <v>330.4</v>
      </c>
      <c r="T34" s="100"/>
      <c r="U34" s="99"/>
      <c r="V34" s="100">
        <f>SUM(U33:W33)</f>
        <v>351.6</v>
      </c>
      <c r="W34" s="100"/>
      <c r="X34" s="99"/>
      <c r="Y34" s="100">
        <f>SUM(X33:Z33)</f>
        <v>0</v>
      </c>
      <c r="Z34" s="100"/>
      <c r="AA34" s="99"/>
      <c r="AB34" s="100">
        <f>SUM(AA33:AC33)</f>
        <v>0</v>
      </c>
      <c r="AC34" s="100"/>
      <c r="AD34" s="99"/>
      <c r="AE34" s="100">
        <f>SUM(AD33:AF33)</f>
        <v>0</v>
      </c>
      <c r="AF34" s="100"/>
      <c r="AG34" s="99"/>
      <c r="AH34" s="100">
        <f>SUM(AG33:AI33)</f>
        <v>0</v>
      </c>
      <c r="AI34" s="100"/>
      <c r="AJ34" s="99"/>
      <c r="AK34" s="100">
        <f>SUM(AJ33:AL33)</f>
        <v>0</v>
      </c>
      <c r="AL34" s="100"/>
      <c r="AM34" s="101">
        <f>SUM(AM8:AM32)</f>
        <v>792.4</v>
      </c>
    </row>
    <row r="37" spans="2:42" ht="24.95" customHeight="1" x14ac:dyDescent="0.15">
      <c r="B37" s="576" t="s">
        <v>395</v>
      </c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6"/>
      <c r="AM37" s="576"/>
      <c r="AN37" s="576"/>
      <c r="AO37" s="577"/>
      <c r="AP37" s="577"/>
    </row>
    <row r="38" spans="2:42" ht="9.9499999999999993" customHeight="1" x14ac:dyDescent="0.15">
      <c r="B38" s="576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  <c r="AH38" s="576"/>
      <c r="AI38" s="576"/>
      <c r="AJ38" s="576"/>
      <c r="AK38" s="576"/>
      <c r="AL38" s="576"/>
      <c r="AM38" s="576"/>
      <c r="AN38" s="576"/>
      <c r="AO38" s="577"/>
      <c r="AP38" s="577"/>
    </row>
    <row r="39" spans="2:42" ht="20.100000000000001" customHeight="1" x14ac:dyDescent="0.15">
      <c r="B39" s="734" t="s">
        <v>121</v>
      </c>
      <c r="C39" s="735" t="s">
        <v>394</v>
      </c>
      <c r="D39" s="734">
        <v>1</v>
      </c>
      <c r="E39" s="734"/>
      <c r="F39" s="734"/>
      <c r="G39" s="734">
        <v>2</v>
      </c>
      <c r="H39" s="734"/>
      <c r="I39" s="734"/>
      <c r="J39" s="734">
        <v>3</v>
      </c>
      <c r="K39" s="734"/>
      <c r="L39" s="734"/>
      <c r="M39" s="734">
        <v>4</v>
      </c>
      <c r="N39" s="734"/>
      <c r="O39" s="734"/>
      <c r="P39" s="734">
        <v>5</v>
      </c>
      <c r="Q39" s="734"/>
      <c r="R39" s="734"/>
      <c r="S39" s="734">
        <v>6</v>
      </c>
      <c r="T39" s="734"/>
      <c r="U39" s="734"/>
      <c r="V39" s="734">
        <v>7</v>
      </c>
      <c r="W39" s="734"/>
      <c r="X39" s="734"/>
      <c r="Y39" s="734">
        <v>8</v>
      </c>
      <c r="Z39" s="734"/>
      <c r="AA39" s="734"/>
      <c r="AB39" s="734">
        <v>9</v>
      </c>
      <c r="AC39" s="734"/>
      <c r="AD39" s="734"/>
      <c r="AE39" s="734">
        <v>10</v>
      </c>
      <c r="AF39" s="734"/>
      <c r="AG39" s="734"/>
      <c r="AH39" s="734">
        <v>11</v>
      </c>
      <c r="AI39" s="734"/>
      <c r="AJ39" s="734"/>
      <c r="AK39" s="734">
        <v>12</v>
      </c>
      <c r="AL39" s="734"/>
      <c r="AM39" s="734"/>
      <c r="AN39" s="734" t="s">
        <v>33</v>
      </c>
      <c r="AO39" s="577"/>
      <c r="AP39" s="577"/>
    </row>
    <row r="40" spans="2:42" ht="20.100000000000001" customHeight="1" x14ac:dyDescent="0.15">
      <c r="B40" s="734"/>
      <c r="C40" s="735"/>
      <c r="D40" s="578" t="s">
        <v>34</v>
      </c>
      <c r="E40" s="578" t="s">
        <v>35</v>
      </c>
      <c r="F40" s="578" t="s">
        <v>36</v>
      </c>
      <c r="G40" s="578" t="s">
        <v>34</v>
      </c>
      <c r="H40" s="578" t="s">
        <v>35</v>
      </c>
      <c r="I40" s="578" t="s">
        <v>36</v>
      </c>
      <c r="J40" s="578" t="s">
        <v>34</v>
      </c>
      <c r="K40" s="578" t="s">
        <v>35</v>
      </c>
      <c r="L40" s="578" t="s">
        <v>36</v>
      </c>
      <c r="M40" s="578" t="s">
        <v>34</v>
      </c>
      <c r="N40" s="578" t="s">
        <v>35</v>
      </c>
      <c r="O40" s="578" t="s">
        <v>36</v>
      </c>
      <c r="P40" s="578" t="s">
        <v>34</v>
      </c>
      <c r="Q40" s="578" t="s">
        <v>35</v>
      </c>
      <c r="R40" s="578" t="s">
        <v>36</v>
      </c>
      <c r="S40" s="578" t="s">
        <v>34</v>
      </c>
      <c r="T40" s="578" t="s">
        <v>35</v>
      </c>
      <c r="U40" s="578" t="s">
        <v>36</v>
      </c>
      <c r="V40" s="578" t="s">
        <v>34</v>
      </c>
      <c r="W40" s="578" t="s">
        <v>35</v>
      </c>
      <c r="X40" s="578" t="s">
        <v>36</v>
      </c>
      <c r="Y40" s="578" t="s">
        <v>34</v>
      </c>
      <c r="Z40" s="578" t="s">
        <v>35</v>
      </c>
      <c r="AA40" s="578" t="s">
        <v>36</v>
      </c>
      <c r="AB40" s="578" t="s">
        <v>34</v>
      </c>
      <c r="AC40" s="578" t="s">
        <v>35</v>
      </c>
      <c r="AD40" s="578" t="s">
        <v>36</v>
      </c>
      <c r="AE40" s="578" t="s">
        <v>34</v>
      </c>
      <c r="AF40" s="578" t="s">
        <v>35</v>
      </c>
      <c r="AG40" s="578" t="s">
        <v>36</v>
      </c>
      <c r="AH40" s="578" t="s">
        <v>34</v>
      </c>
      <c r="AI40" s="578" t="s">
        <v>35</v>
      </c>
      <c r="AJ40" s="578" t="s">
        <v>36</v>
      </c>
      <c r="AK40" s="578" t="s">
        <v>34</v>
      </c>
      <c r="AL40" s="578" t="s">
        <v>35</v>
      </c>
      <c r="AM40" s="578" t="s">
        <v>36</v>
      </c>
      <c r="AN40" s="734"/>
      <c r="AO40" s="577"/>
      <c r="AP40" s="577"/>
    </row>
    <row r="41" spans="2:42" ht="20.100000000000001" customHeight="1" x14ac:dyDescent="0.15">
      <c r="B41" s="578" t="s">
        <v>372</v>
      </c>
      <c r="C41" s="576">
        <v>3</v>
      </c>
      <c r="D41" s="579">
        <f>C33*$C$41</f>
        <v>0</v>
      </c>
      <c r="E41" s="579">
        <f t="shared" ref="E41:AM41" si="2">D33*$C$41</f>
        <v>0</v>
      </c>
      <c r="F41" s="579">
        <f t="shared" si="2"/>
        <v>0</v>
      </c>
      <c r="G41" s="579">
        <f t="shared" si="2"/>
        <v>0</v>
      </c>
      <c r="H41" s="579">
        <f t="shared" si="2"/>
        <v>10.8</v>
      </c>
      <c r="I41" s="579">
        <f t="shared" si="2"/>
        <v>24.599999999999998</v>
      </c>
      <c r="J41" s="579">
        <f t="shared" si="2"/>
        <v>16.200000000000003</v>
      </c>
      <c r="K41" s="579">
        <f t="shared" si="2"/>
        <v>31.799999999999997</v>
      </c>
      <c r="L41" s="579">
        <f t="shared" si="2"/>
        <v>50.400000000000006</v>
      </c>
      <c r="M41" s="579">
        <f t="shared" si="2"/>
        <v>62.400000000000006</v>
      </c>
      <c r="N41" s="579">
        <f t="shared" si="2"/>
        <v>47.400000000000006</v>
      </c>
      <c r="O41" s="579">
        <f t="shared" si="2"/>
        <v>47.400000000000006</v>
      </c>
      <c r="P41" s="579">
        <f t="shared" si="2"/>
        <v>18.599999999999998</v>
      </c>
      <c r="Q41" s="579">
        <f t="shared" si="2"/>
        <v>9.6000000000000014</v>
      </c>
      <c r="R41" s="579">
        <f t="shared" si="2"/>
        <v>12</v>
      </c>
      <c r="S41" s="579">
        <f t="shared" si="2"/>
        <v>12</v>
      </c>
      <c r="T41" s="579">
        <f t="shared" si="2"/>
        <v>369.6</v>
      </c>
      <c r="U41" s="579">
        <f t="shared" si="2"/>
        <v>609.59999999999991</v>
      </c>
      <c r="V41" s="579">
        <f t="shared" si="2"/>
        <v>604.79999999999995</v>
      </c>
      <c r="W41" s="579">
        <f t="shared" si="2"/>
        <v>360</v>
      </c>
      <c r="X41" s="579">
        <f t="shared" si="2"/>
        <v>90</v>
      </c>
      <c r="Y41" s="579">
        <f t="shared" si="2"/>
        <v>0</v>
      </c>
      <c r="Z41" s="579">
        <f t="shared" si="2"/>
        <v>0</v>
      </c>
      <c r="AA41" s="579">
        <f t="shared" si="2"/>
        <v>0</v>
      </c>
      <c r="AB41" s="579">
        <f t="shared" si="2"/>
        <v>0</v>
      </c>
      <c r="AC41" s="579">
        <f t="shared" si="2"/>
        <v>0</v>
      </c>
      <c r="AD41" s="579">
        <f t="shared" si="2"/>
        <v>0</v>
      </c>
      <c r="AE41" s="579">
        <f t="shared" si="2"/>
        <v>0</v>
      </c>
      <c r="AF41" s="579">
        <f t="shared" si="2"/>
        <v>0</v>
      </c>
      <c r="AG41" s="579">
        <f t="shared" si="2"/>
        <v>0</v>
      </c>
      <c r="AH41" s="579">
        <f t="shared" si="2"/>
        <v>0</v>
      </c>
      <c r="AI41" s="579">
        <f t="shared" si="2"/>
        <v>0</v>
      </c>
      <c r="AJ41" s="579">
        <f t="shared" si="2"/>
        <v>0</v>
      </c>
      <c r="AK41" s="579">
        <f t="shared" si="2"/>
        <v>0</v>
      </c>
      <c r="AL41" s="579">
        <f t="shared" si="2"/>
        <v>0</v>
      </c>
      <c r="AM41" s="579">
        <f t="shared" si="2"/>
        <v>0</v>
      </c>
      <c r="AN41" s="579">
        <f t="shared" ref="AN41:AN49" si="3">SUM(D41:AM41)</f>
        <v>2377.1999999999998</v>
      </c>
      <c r="AO41" s="577"/>
      <c r="AP41" s="577"/>
    </row>
    <row r="42" spans="2:42" ht="20.100000000000001" customHeight="1" x14ac:dyDescent="0.15">
      <c r="B42" s="578" t="s">
        <v>362</v>
      </c>
      <c r="C42" s="576">
        <v>2</v>
      </c>
      <c r="D42" s="579">
        <f>'５－２　キャベツ（初夏まき）作業時間'!C33*$C$42</f>
        <v>0</v>
      </c>
      <c r="E42" s="579">
        <f>'５－２　キャベツ（初夏まき）作業時間'!D33*$C$42</f>
        <v>0</v>
      </c>
      <c r="F42" s="579">
        <f>'５－２　キャベツ（初夏まき）作業時間'!E33*$C$42</f>
        <v>0</v>
      </c>
      <c r="G42" s="579">
        <f>'５－２　キャベツ（初夏まき）作業時間'!F33*$C$42</f>
        <v>0</v>
      </c>
      <c r="H42" s="579">
        <f>'５－２　キャベツ（初夏まき）作業時間'!G33*$C$42</f>
        <v>0</v>
      </c>
      <c r="I42" s="579">
        <f>'５－２　キャベツ（初夏まき）作業時間'!H33*$C$42</f>
        <v>0</v>
      </c>
      <c r="J42" s="579">
        <f>'５－２　キャベツ（初夏まき）作業時間'!I33*$C$42</f>
        <v>0</v>
      </c>
      <c r="K42" s="579">
        <f>'５－２　キャベツ（初夏まき）作業時間'!J33*$C$42</f>
        <v>0</v>
      </c>
      <c r="L42" s="579">
        <f>'５－２　キャベツ（初夏まき）作業時間'!K33*$C$42</f>
        <v>0</v>
      </c>
      <c r="M42" s="579">
        <f>'５－２　キャベツ（初夏まき）作業時間'!L33*$C$42</f>
        <v>0</v>
      </c>
      <c r="N42" s="579">
        <f>'５－２　キャベツ（初夏まき）作業時間'!M33*$C$42</f>
        <v>0</v>
      </c>
      <c r="O42" s="579">
        <f>'５－２　キャベツ（初夏まき）作業時間'!N33*$C$42</f>
        <v>0</v>
      </c>
      <c r="P42" s="579">
        <f>'５－２　キャベツ（初夏まき）作業時間'!O33*$C$42</f>
        <v>0</v>
      </c>
      <c r="Q42" s="579">
        <f>'５－２　キャベツ（初夏まき）作業時間'!P33*$C$42</f>
        <v>11</v>
      </c>
      <c r="R42" s="579">
        <f>'５－２　キャベツ（初夏まき）作業時間'!Q33*$C$42</f>
        <v>14</v>
      </c>
      <c r="S42" s="579">
        <f>'５－２　キャベツ（初夏まき）作業時間'!R33*$C$42</f>
        <v>17</v>
      </c>
      <c r="T42" s="579">
        <f>'５－２　キャベツ（初夏まき）作業時間'!S33*$C$42</f>
        <v>49.2</v>
      </c>
      <c r="U42" s="579">
        <f>'５－２　キャベツ（初夏まき）作業時間'!T33*$C$42</f>
        <v>40.200000000000003</v>
      </c>
      <c r="V42" s="579">
        <f>'５－２　キャベツ（初夏まき）作業時間'!U33*$C$42</f>
        <v>37.200000000000003</v>
      </c>
      <c r="W42" s="579">
        <f>'５－２　キャベツ（初夏まき）作業時間'!V33*$C$42</f>
        <v>36.6</v>
      </c>
      <c r="X42" s="579">
        <f>'５－２　キャベツ（初夏まき）作業時間'!W33*$C$42</f>
        <v>10</v>
      </c>
      <c r="Y42" s="579">
        <f>'５－２　キャベツ（初夏まき）作業時間'!X33*$C$42</f>
        <v>12</v>
      </c>
      <c r="Z42" s="579">
        <f>'５－２　キャベツ（初夏まき）作業時間'!Y33*$C$42</f>
        <v>252</v>
      </c>
      <c r="AA42" s="579">
        <f>'５－２　キャベツ（初夏まき）作業時間'!Z33*$C$42</f>
        <v>408</v>
      </c>
      <c r="AB42" s="579">
        <f>'５－２　キャベツ（初夏まき）作業時間'!AA33*$C$42</f>
        <v>406</v>
      </c>
      <c r="AC42" s="579">
        <f>'５－２　キャベツ（初夏まき）作業時間'!AB33*$C$42</f>
        <v>242.4</v>
      </c>
      <c r="AD42" s="579">
        <f>'５－２　キャベツ（初夏まき）作業時間'!AC33*$C$42</f>
        <v>60</v>
      </c>
      <c r="AE42" s="579">
        <f>'５－２　キャベツ（初夏まき）作業時間'!AD33*$C$42</f>
        <v>0</v>
      </c>
      <c r="AF42" s="579">
        <f>'５－２　キャベツ（初夏まき）作業時間'!AE33*$C$42</f>
        <v>0</v>
      </c>
      <c r="AG42" s="579">
        <f>'５－２　キャベツ（初夏まき）作業時間'!AF33*$C$42</f>
        <v>0</v>
      </c>
      <c r="AH42" s="579">
        <f>'５－２　キャベツ（初夏まき）作業時間'!AG33*$C$42</f>
        <v>0</v>
      </c>
      <c r="AI42" s="579">
        <f>'５－２　キャベツ（初夏まき）作業時間'!AH33*$C$42</f>
        <v>0</v>
      </c>
      <c r="AJ42" s="579">
        <f>'５－２　キャベツ（初夏まき）作業時間'!AI33*$C$42</f>
        <v>0</v>
      </c>
      <c r="AK42" s="579">
        <f>'５－２　キャベツ（初夏まき）作業時間'!AJ33*$C$42</f>
        <v>0</v>
      </c>
      <c r="AL42" s="579">
        <f>'５－２　キャベツ（初夏まき）作業時間'!AK33*$C$42</f>
        <v>0</v>
      </c>
      <c r="AM42" s="579">
        <f>'５－２　キャベツ（初夏まき）作業時間'!AL33*$C$42</f>
        <v>0</v>
      </c>
      <c r="AN42" s="579">
        <f t="shared" ref="AN42:AN44" si="4">SUM(D42:AM42)</f>
        <v>1595.6000000000001</v>
      </c>
      <c r="AO42" s="577"/>
      <c r="AP42" s="577"/>
    </row>
    <row r="43" spans="2:42" ht="20.100000000000001" customHeight="1" x14ac:dyDescent="0.15">
      <c r="B43" s="578" t="s">
        <v>360</v>
      </c>
      <c r="C43" s="576">
        <v>4</v>
      </c>
      <c r="D43" s="579">
        <f>'５－３　キャベツ（夏まき）作業時間'!C33*$C$43</f>
        <v>240</v>
      </c>
      <c r="E43" s="579">
        <f>'５－３　キャベツ（夏まき）作業時間'!D33*$C$43</f>
        <v>240</v>
      </c>
      <c r="F43" s="579">
        <f>'５－３　キャベツ（夏まき）作業時間'!E33*$C$43</f>
        <v>120</v>
      </c>
      <c r="G43" s="579">
        <f>'５－３　キャベツ（夏まき）作業時間'!F33*$C$43</f>
        <v>120</v>
      </c>
      <c r="H43" s="579">
        <f>'５－３　キャベツ（夏まき）作業時間'!G33*$C$43</f>
        <v>0</v>
      </c>
      <c r="I43" s="579">
        <f>'５－３　キャベツ（夏まき）作業時間'!H33*$C$43</f>
        <v>0</v>
      </c>
      <c r="J43" s="579">
        <f>'５－３　キャベツ（夏まき）作業時間'!I33*$C$43</f>
        <v>0</v>
      </c>
      <c r="K43" s="579">
        <f>'５－３　キャベツ（夏まき）作業時間'!J33*$C$43</f>
        <v>0</v>
      </c>
      <c r="L43" s="579">
        <f>'５－３　キャベツ（夏まき）作業時間'!K33*$C$43</f>
        <v>0</v>
      </c>
      <c r="M43" s="579">
        <f>'５－３　キャベツ（夏まき）作業時間'!L33*$C$43</f>
        <v>0</v>
      </c>
      <c r="N43" s="579">
        <f>'５－３　キャベツ（夏まき）作業時間'!M33*$C$43</f>
        <v>0</v>
      </c>
      <c r="O43" s="579">
        <f>'５－３　キャベツ（夏まき）作業時間'!N33*$C$43</f>
        <v>0</v>
      </c>
      <c r="P43" s="579">
        <f>'５－３　キャベツ（夏まき）作業時間'!O33*$C$43</f>
        <v>0</v>
      </c>
      <c r="Q43" s="579">
        <f>'５－３　キャベツ（夏まき）作業時間'!P33*$C$43</f>
        <v>0</v>
      </c>
      <c r="R43" s="579">
        <f>'５－３　キャベツ（夏まき）作業時間'!Q33*$C$43</f>
        <v>0</v>
      </c>
      <c r="S43" s="579">
        <f>'５－３　キャベツ（夏まき）作業時間'!R33*$C$43</f>
        <v>0</v>
      </c>
      <c r="T43" s="579">
        <f>'５－３　キャベツ（夏まき）作業時間'!S33*$C$43</f>
        <v>0</v>
      </c>
      <c r="U43" s="579">
        <f>'５－３　キャベツ（夏まき）作業時間'!T33*$C$43</f>
        <v>0</v>
      </c>
      <c r="V43" s="579">
        <f>'５－３　キャベツ（夏まき）作業時間'!U33*$C$43</f>
        <v>22</v>
      </c>
      <c r="W43" s="579">
        <f>'５－３　キャベツ（夏まき）作業時間'!V33*$C$43</f>
        <v>28</v>
      </c>
      <c r="X43" s="579">
        <f>'５－３　キャベツ（夏まき）作業時間'!W33*$C$43</f>
        <v>96.4</v>
      </c>
      <c r="Y43" s="579">
        <f>'５－３　キャベツ（夏まき）作業時間'!X33*$C$43</f>
        <v>98.4</v>
      </c>
      <c r="Z43" s="579">
        <f>'５－３　キャベツ（夏まき）作業時間'!Y33*$C$43</f>
        <v>80.400000000000006</v>
      </c>
      <c r="AA43" s="579">
        <f>'５－３　キャベツ（夏まき）作業時間'!Z33*$C$43</f>
        <v>79.2</v>
      </c>
      <c r="AB43" s="579">
        <f>'５－３　キャベツ（夏まき）作業時間'!AA33*$C$43</f>
        <v>26</v>
      </c>
      <c r="AC43" s="579">
        <f>'５－３　キャベツ（夏まき）作業時間'!AB33*$C$43</f>
        <v>24</v>
      </c>
      <c r="AD43" s="579">
        <f>'５－３　キャベツ（夏まき）作業時間'!AC33*$C$43</f>
        <v>24</v>
      </c>
      <c r="AE43" s="579">
        <f>'５－３　キャベツ（夏まき）作業時間'!AD33*$C$43</f>
        <v>176</v>
      </c>
      <c r="AF43" s="579">
        <f>'５－３　キャベツ（夏まき）作業時間'!AE33*$C$43</f>
        <v>252</v>
      </c>
      <c r="AG43" s="579">
        <f>'５－３　キャベツ（夏まき）作業時間'!AF33*$C$43</f>
        <v>244.8</v>
      </c>
      <c r="AH43" s="579">
        <f>'５－３　キャベツ（夏まき）作業時間'!AG33*$C$43</f>
        <v>240</v>
      </c>
      <c r="AI43" s="579">
        <f>'５－３　キャベツ（夏まき）作業時間'!AH33*$C$43</f>
        <v>240</v>
      </c>
      <c r="AJ43" s="579">
        <f>'５－３　キャベツ（夏まき）作業時間'!AI33*$C$43</f>
        <v>240</v>
      </c>
      <c r="AK43" s="579">
        <f>'５－３　キャベツ（夏まき）作業時間'!AJ33*$C$43</f>
        <v>240</v>
      </c>
      <c r="AL43" s="579">
        <f>'５－３　キャベツ（夏まき）作業時間'!AK33*$C$43</f>
        <v>240</v>
      </c>
      <c r="AM43" s="579">
        <f>'５－３　キャベツ（夏まき）作業時間'!AL33*$C$43</f>
        <v>120</v>
      </c>
      <c r="AN43" s="579">
        <f t="shared" si="4"/>
        <v>3191.2</v>
      </c>
      <c r="AO43" s="577"/>
      <c r="AP43" s="577"/>
    </row>
    <row r="44" spans="2:42" ht="20.100000000000001" customHeight="1" x14ac:dyDescent="0.15">
      <c r="B44" s="578" t="s">
        <v>363</v>
      </c>
      <c r="C44" s="576">
        <v>3</v>
      </c>
      <c r="D44" s="579">
        <f>'５－４　キャベツ（秋まき）作業時間'!C33*$C$44</f>
        <v>0</v>
      </c>
      <c r="E44" s="579">
        <f>'５－４　キャベツ（秋まき）作業時間'!D33*$C$44</f>
        <v>0</v>
      </c>
      <c r="F44" s="579">
        <f>'５－４　キャベツ（秋まき）作業時間'!E33*$C$44</f>
        <v>0</v>
      </c>
      <c r="G44" s="579">
        <f>'５－４　キャベツ（秋まき）作業時間'!F33*$C$44</f>
        <v>0</v>
      </c>
      <c r="H44" s="579">
        <f>'５－４　キャベツ（秋まき）作業時間'!G33*$C$44</f>
        <v>0</v>
      </c>
      <c r="I44" s="579">
        <f>'５－４　キャベツ（秋まき）作業時間'!H33*$C$44</f>
        <v>0</v>
      </c>
      <c r="J44" s="579">
        <f>'５－４　キャベツ（秋まき）作業時間'!I33*$C$44</f>
        <v>0</v>
      </c>
      <c r="K44" s="579">
        <f>'５－４　キャベツ（秋まき）作業時間'!J33*$C$44</f>
        <v>12</v>
      </c>
      <c r="L44" s="579">
        <f>'５－４　キャベツ（秋まき）作業時間'!K33*$C$44</f>
        <v>0</v>
      </c>
      <c r="M44" s="579">
        <f>'５－４　キャベツ（秋まき）作業時間'!L33*$C$44</f>
        <v>12</v>
      </c>
      <c r="N44" s="579">
        <f>'５－４　キャベツ（秋まき）作業時間'!M33*$C$44</f>
        <v>12</v>
      </c>
      <c r="O44" s="579">
        <f>'５－４　キャベツ（秋まき）作業時間'!N33*$C$44</f>
        <v>366</v>
      </c>
      <c r="P44" s="579">
        <f>'５－４　キャベツ（秋まき）作業時間'!O33*$C$44</f>
        <v>486</v>
      </c>
      <c r="Q44" s="579">
        <f>'５－４　キャベツ（秋まき）作業時間'!P33*$C$44</f>
        <v>480</v>
      </c>
      <c r="R44" s="579">
        <f>'５－４　キャベツ（秋まき）作業時間'!Q33*$C$44</f>
        <v>480</v>
      </c>
      <c r="S44" s="579">
        <f>'５－４　キャベツ（秋まき）作業時間'!R33*$C$44</f>
        <v>90</v>
      </c>
      <c r="T44" s="579">
        <f>'５－４　キャベツ（秋まき）作業時間'!S33*$C$44</f>
        <v>0</v>
      </c>
      <c r="U44" s="579">
        <f>'５－４　キャベツ（秋まき）作業時間'!T33*$C$44</f>
        <v>0</v>
      </c>
      <c r="V44" s="579">
        <f>'５－４　キャベツ（秋まき）作業時間'!U33*$C$44</f>
        <v>0</v>
      </c>
      <c r="W44" s="579">
        <f>'５－４　キャベツ（秋まき）作業時間'!V33*$C$44</f>
        <v>0</v>
      </c>
      <c r="X44" s="579">
        <f>'５－４　キャベツ（秋まき）作業時間'!W33*$C$44</f>
        <v>0</v>
      </c>
      <c r="Y44" s="579">
        <f>'５－４　キャベツ（秋まき）作業時間'!X33*$C$44</f>
        <v>0</v>
      </c>
      <c r="Z44" s="579">
        <f>'５－４　キャベツ（秋まき）作業時間'!Y33*$C$44</f>
        <v>0</v>
      </c>
      <c r="AA44" s="579">
        <f>'５－４　キャベツ（秋まき）作業時間'!Z33*$C$44</f>
        <v>0</v>
      </c>
      <c r="AB44" s="579">
        <f>'５－４　キャベツ（秋まき）作業時間'!AA33*$C$44</f>
        <v>0</v>
      </c>
      <c r="AC44" s="579">
        <f>'５－４　キャベツ（秋まき）作業時間'!AB33*$C$44</f>
        <v>0</v>
      </c>
      <c r="AD44" s="579">
        <f>'５－４　キャベツ（秋まき）作業時間'!AC33*$C$44</f>
        <v>0</v>
      </c>
      <c r="AE44" s="579">
        <f>'５－４　キャベツ（秋まき）作業時間'!AD33*$C$44</f>
        <v>0</v>
      </c>
      <c r="AF44" s="579">
        <f>'５－４　キャベツ（秋まき）作業時間'!AE33*$C$44</f>
        <v>52.5</v>
      </c>
      <c r="AG44" s="579">
        <f>'５－４　キャベツ（秋まき）作業時間'!AF33*$C$44</f>
        <v>40.5</v>
      </c>
      <c r="AH44" s="579">
        <f>'５－４　キャベツ（秋まき）作業時間'!AG33*$C$44</f>
        <v>18</v>
      </c>
      <c r="AI44" s="579">
        <f>'５－４　キャベツ（秋まき）作業時間'!AH33*$C$44</f>
        <v>102</v>
      </c>
      <c r="AJ44" s="579">
        <f>'５－４　キャベツ（秋まき）作業時間'!AI33*$C$44</f>
        <v>93</v>
      </c>
      <c r="AK44" s="579">
        <f>'５－４　キャベツ（秋まき）作業時間'!AJ33*$C$44</f>
        <v>0</v>
      </c>
      <c r="AL44" s="579">
        <f>'５－４　キャベツ（秋まき）作業時間'!AK33*$C$44</f>
        <v>0</v>
      </c>
      <c r="AM44" s="579">
        <f>'５－４　キャベツ（秋まき）作業時間'!AL33*$C$44</f>
        <v>0</v>
      </c>
      <c r="AN44" s="579">
        <f t="shared" si="4"/>
        <v>2244</v>
      </c>
      <c r="AO44" s="577"/>
      <c r="AP44" s="577"/>
    </row>
    <row r="45" spans="2:42" ht="20.100000000000001" customHeight="1" x14ac:dyDescent="0.15">
      <c r="B45" s="578" t="s">
        <v>396</v>
      </c>
      <c r="C45" s="576"/>
      <c r="D45" s="579">
        <f>D41+D42+D43+D44</f>
        <v>240</v>
      </c>
      <c r="E45" s="579">
        <f t="shared" ref="E45:AM45" si="5">E41+E42+E43+E44</f>
        <v>240</v>
      </c>
      <c r="F45" s="579">
        <f t="shared" si="5"/>
        <v>120</v>
      </c>
      <c r="G45" s="579">
        <f t="shared" si="5"/>
        <v>120</v>
      </c>
      <c r="H45" s="579">
        <f t="shared" si="5"/>
        <v>10.8</v>
      </c>
      <c r="I45" s="579">
        <f t="shared" si="5"/>
        <v>24.599999999999998</v>
      </c>
      <c r="J45" s="579">
        <f t="shared" si="5"/>
        <v>16.200000000000003</v>
      </c>
      <c r="K45" s="579">
        <f t="shared" si="5"/>
        <v>43.8</v>
      </c>
      <c r="L45" s="579">
        <f t="shared" si="5"/>
        <v>50.400000000000006</v>
      </c>
      <c r="M45" s="579">
        <f t="shared" si="5"/>
        <v>74.400000000000006</v>
      </c>
      <c r="N45" s="579">
        <f t="shared" si="5"/>
        <v>59.400000000000006</v>
      </c>
      <c r="O45" s="579">
        <f t="shared" si="5"/>
        <v>413.4</v>
      </c>
      <c r="P45" s="579">
        <f t="shared" si="5"/>
        <v>504.6</v>
      </c>
      <c r="Q45" s="579">
        <f t="shared" si="5"/>
        <v>500.6</v>
      </c>
      <c r="R45" s="579">
        <f t="shared" si="5"/>
        <v>506</v>
      </c>
      <c r="S45" s="579">
        <f t="shared" si="5"/>
        <v>119</v>
      </c>
      <c r="T45" s="579">
        <f t="shared" si="5"/>
        <v>418.8</v>
      </c>
      <c r="U45" s="579">
        <f t="shared" si="5"/>
        <v>649.79999999999995</v>
      </c>
      <c r="V45" s="579">
        <f t="shared" si="5"/>
        <v>664</v>
      </c>
      <c r="W45" s="579">
        <f t="shared" si="5"/>
        <v>424.6</v>
      </c>
      <c r="X45" s="579">
        <f t="shared" si="5"/>
        <v>196.4</v>
      </c>
      <c r="Y45" s="579">
        <f t="shared" si="5"/>
        <v>110.4</v>
      </c>
      <c r="Z45" s="579">
        <f t="shared" si="5"/>
        <v>332.4</v>
      </c>
      <c r="AA45" s="579">
        <f t="shared" si="5"/>
        <v>487.2</v>
      </c>
      <c r="AB45" s="579">
        <f t="shared" si="5"/>
        <v>432</v>
      </c>
      <c r="AC45" s="579">
        <f t="shared" si="5"/>
        <v>266.39999999999998</v>
      </c>
      <c r="AD45" s="579">
        <f t="shared" si="5"/>
        <v>84</v>
      </c>
      <c r="AE45" s="579">
        <f t="shared" si="5"/>
        <v>176</v>
      </c>
      <c r="AF45" s="579">
        <f t="shared" si="5"/>
        <v>304.5</v>
      </c>
      <c r="AG45" s="579">
        <f t="shared" si="5"/>
        <v>285.3</v>
      </c>
      <c r="AH45" s="579">
        <f t="shared" si="5"/>
        <v>258</v>
      </c>
      <c r="AI45" s="579">
        <f t="shared" si="5"/>
        <v>342</v>
      </c>
      <c r="AJ45" s="579">
        <f t="shared" si="5"/>
        <v>333</v>
      </c>
      <c r="AK45" s="579">
        <f t="shared" si="5"/>
        <v>240</v>
      </c>
      <c r="AL45" s="579">
        <f t="shared" si="5"/>
        <v>240</v>
      </c>
      <c r="AM45" s="579">
        <f t="shared" si="5"/>
        <v>120</v>
      </c>
      <c r="AN45" s="579">
        <f t="shared" ref="AN45" si="6">SUM(D45:AM45)</f>
        <v>9408</v>
      </c>
      <c r="AO45" s="577"/>
      <c r="AP45" s="577"/>
    </row>
    <row r="46" spans="2:42" ht="20.100000000000001" customHeight="1" x14ac:dyDescent="0.15">
      <c r="B46" s="578" t="s">
        <v>124</v>
      </c>
      <c r="C46" s="576">
        <f>SUM(C41:C44)</f>
        <v>12</v>
      </c>
      <c r="D46" s="579"/>
      <c r="E46" s="579">
        <f>SUM(D41:F44)</f>
        <v>600</v>
      </c>
      <c r="F46" s="579"/>
      <c r="G46" s="579"/>
      <c r="H46" s="579">
        <f>SUM(G41:I44)</f>
        <v>155.4</v>
      </c>
      <c r="I46" s="579"/>
      <c r="J46" s="579"/>
      <c r="K46" s="579">
        <f>SUM(J41:L44)</f>
        <v>110.4</v>
      </c>
      <c r="L46" s="579"/>
      <c r="M46" s="579"/>
      <c r="N46" s="579">
        <f>SUM(M41:O44)</f>
        <v>547.20000000000005</v>
      </c>
      <c r="O46" s="579"/>
      <c r="P46" s="579"/>
      <c r="Q46" s="579">
        <f>SUM(P41:R44)</f>
        <v>1511.2</v>
      </c>
      <c r="R46" s="579"/>
      <c r="S46" s="579"/>
      <c r="T46" s="579">
        <f>SUM(S41:U44)</f>
        <v>1187.5999999999999</v>
      </c>
      <c r="U46" s="579"/>
      <c r="V46" s="579"/>
      <c r="W46" s="579">
        <f>SUM(V41:X44)</f>
        <v>1285</v>
      </c>
      <c r="X46" s="579"/>
      <c r="Y46" s="579"/>
      <c r="Z46" s="579">
        <f>SUM(Y41:AA44)</f>
        <v>930</v>
      </c>
      <c r="AA46" s="579"/>
      <c r="AB46" s="579"/>
      <c r="AC46" s="579">
        <f>SUM(AB41:AD44)</f>
        <v>782.4</v>
      </c>
      <c r="AD46" s="579"/>
      <c r="AE46" s="579"/>
      <c r="AF46" s="579">
        <f>SUM(AE41:AG44)</f>
        <v>765.8</v>
      </c>
      <c r="AG46" s="579"/>
      <c r="AH46" s="579"/>
      <c r="AI46" s="579">
        <f>SUM(AH41:AJ44)</f>
        <v>933</v>
      </c>
      <c r="AJ46" s="579"/>
      <c r="AK46" s="579"/>
      <c r="AL46" s="579">
        <f>SUM(AK41:AM44)</f>
        <v>600</v>
      </c>
      <c r="AM46" s="579"/>
      <c r="AN46" s="579">
        <f t="shared" si="3"/>
        <v>9408</v>
      </c>
      <c r="AO46" s="577"/>
      <c r="AP46" s="577"/>
    </row>
    <row r="47" spans="2:42" ht="20.100000000000001" customHeight="1" x14ac:dyDescent="0.15">
      <c r="B47" s="734" t="s">
        <v>388</v>
      </c>
      <c r="C47" s="576" t="s">
        <v>390</v>
      </c>
      <c r="D47" s="579">
        <v>60</v>
      </c>
      <c r="E47" s="579">
        <v>60</v>
      </c>
      <c r="F47" s="579">
        <v>30</v>
      </c>
      <c r="G47" s="579">
        <v>30</v>
      </c>
      <c r="H47" s="579">
        <v>5.8</v>
      </c>
      <c r="I47" s="579">
        <v>12.6</v>
      </c>
      <c r="J47" s="579">
        <v>8.1999999999999993</v>
      </c>
      <c r="K47" s="579">
        <v>23.8</v>
      </c>
      <c r="L47" s="579">
        <v>25.4</v>
      </c>
      <c r="M47" s="579">
        <v>37.4</v>
      </c>
      <c r="N47" s="579">
        <v>30.4</v>
      </c>
      <c r="O47" s="579">
        <v>60</v>
      </c>
      <c r="P47" s="579">
        <v>60</v>
      </c>
      <c r="Q47" s="579">
        <v>60</v>
      </c>
      <c r="R47" s="579">
        <v>60</v>
      </c>
      <c r="S47" s="579">
        <v>60</v>
      </c>
      <c r="T47" s="579">
        <v>60</v>
      </c>
      <c r="U47" s="579">
        <v>70</v>
      </c>
      <c r="V47" s="579">
        <v>70</v>
      </c>
      <c r="W47" s="579">
        <v>70</v>
      </c>
      <c r="X47" s="579">
        <v>70</v>
      </c>
      <c r="Y47" s="579">
        <v>60</v>
      </c>
      <c r="Z47" s="579">
        <v>70</v>
      </c>
      <c r="AA47" s="579">
        <v>70</v>
      </c>
      <c r="AB47" s="579">
        <v>70</v>
      </c>
      <c r="AC47" s="579">
        <v>70</v>
      </c>
      <c r="AD47" s="579">
        <v>60</v>
      </c>
      <c r="AE47" s="579">
        <v>70</v>
      </c>
      <c r="AF47" s="579">
        <v>70</v>
      </c>
      <c r="AG47" s="579">
        <v>70</v>
      </c>
      <c r="AH47" s="579">
        <v>70</v>
      </c>
      <c r="AI47" s="579">
        <v>70</v>
      </c>
      <c r="AJ47" s="579">
        <v>70</v>
      </c>
      <c r="AK47" s="579">
        <v>60</v>
      </c>
      <c r="AL47" s="579">
        <v>60</v>
      </c>
      <c r="AM47" s="579">
        <v>30</v>
      </c>
      <c r="AN47" s="579">
        <f t="shared" si="3"/>
        <v>1933.6</v>
      </c>
      <c r="AO47" s="577"/>
      <c r="AP47" s="577"/>
    </row>
    <row r="48" spans="2:42" ht="20.100000000000001" customHeight="1" x14ac:dyDescent="0.15">
      <c r="B48" s="734"/>
      <c r="C48" s="576" t="s">
        <v>391</v>
      </c>
      <c r="D48" s="579">
        <v>60</v>
      </c>
      <c r="E48" s="579">
        <v>60</v>
      </c>
      <c r="F48" s="579">
        <v>30</v>
      </c>
      <c r="G48" s="579">
        <v>30</v>
      </c>
      <c r="H48" s="579">
        <v>5</v>
      </c>
      <c r="I48" s="579">
        <v>12</v>
      </c>
      <c r="J48" s="579">
        <v>8</v>
      </c>
      <c r="K48" s="579">
        <v>20</v>
      </c>
      <c r="L48" s="579">
        <v>25</v>
      </c>
      <c r="M48" s="579">
        <v>37</v>
      </c>
      <c r="N48" s="579">
        <v>29</v>
      </c>
      <c r="O48" s="579">
        <v>60</v>
      </c>
      <c r="P48" s="579">
        <v>60</v>
      </c>
      <c r="Q48" s="579">
        <v>60</v>
      </c>
      <c r="R48" s="579">
        <v>60</v>
      </c>
      <c r="S48" s="579">
        <v>59</v>
      </c>
      <c r="T48" s="579">
        <v>60</v>
      </c>
      <c r="U48" s="579">
        <v>70</v>
      </c>
      <c r="V48" s="579">
        <v>70</v>
      </c>
      <c r="W48" s="579">
        <v>70</v>
      </c>
      <c r="X48" s="579">
        <v>70</v>
      </c>
      <c r="Y48" s="579">
        <v>50.4</v>
      </c>
      <c r="Z48" s="579">
        <v>70</v>
      </c>
      <c r="AA48" s="579">
        <v>70</v>
      </c>
      <c r="AB48" s="579">
        <v>70</v>
      </c>
      <c r="AC48" s="579">
        <v>70</v>
      </c>
      <c r="AD48" s="579">
        <v>24</v>
      </c>
      <c r="AE48" s="579">
        <v>70</v>
      </c>
      <c r="AF48" s="579">
        <v>70</v>
      </c>
      <c r="AG48" s="579">
        <v>70</v>
      </c>
      <c r="AH48" s="579">
        <v>70</v>
      </c>
      <c r="AI48" s="579">
        <v>70</v>
      </c>
      <c r="AJ48" s="579">
        <v>70</v>
      </c>
      <c r="AK48" s="579">
        <v>60</v>
      </c>
      <c r="AL48" s="579">
        <v>60</v>
      </c>
      <c r="AM48" s="579">
        <v>30</v>
      </c>
      <c r="AN48" s="579">
        <f t="shared" si="3"/>
        <v>1879.4</v>
      </c>
      <c r="AO48" s="577"/>
      <c r="AP48" s="577"/>
    </row>
    <row r="49" spans="2:42" ht="20.100000000000001" customHeight="1" x14ac:dyDescent="0.15">
      <c r="B49" s="734"/>
      <c r="C49" s="576" t="s">
        <v>228</v>
      </c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79"/>
      <c r="X49" s="579"/>
      <c r="Y49" s="579"/>
      <c r="Z49" s="579"/>
      <c r="AA49" s="579"/>
      <c r="AB49" s="579"/>
      <c r="AC49" s="579"/>
      <c r="AD49" s="579"/>
      <c r="AE49" s="579"/>
      <c r="AF49" s="579"/>
      <c r="AG49" s="579"/>
      <c r="AH49" s="579"/>
      <c r="AI49" s="579"/>
      <c r="AJ49" s="579"/>
      <c r="AK49" s="579"/>
      <c r="AL49" s="579"/>
      <c r="AM49" s="579"/>
      <c r="AN49" s="579">
        <f t="shared" si="3"/>
        <v>0</v>
      </c>
      <c r="AO49" s="577"/>
      <c r="AP49" s="577"/>
    </row>
    <row r="50" spans="2:42" ht="20.100000000000001" customHeight="1" x14ac:dyDescent="0.15">
      <c r="B50" s="734"/>
      <c r="C50" s="576"/>
      <c r="D50" s="579"/>
      <c r="E50" s="579"/>
      <c r="F50" s="579"/>
      <c r="G50" s="579"/>
      <c r="H50" s="579"/>
      <c r="I50" s="579"/>
      <c r="J50" s="579"/>
      <c r="K50" s="579"/>
      <c r="L50" s="579"/>
      <c r="M50" s="579"/>
      <c r="N50" s="579"/>
      <c r="O50" s="579"/>
      <c r="P50" s="579"/>
      <c r="Q50" s="579"/>
      <c r="R50" s="579"/>
      <c r="S50" s="579"/>
      <c r="T50" s="579"/>
      <c r="U50" s="579"/>
      <c r="V50" s="579"/>
      <c r="W50" s="579"/>
      <c r="X50" s="579"/>
      <c r="Y50" s="579"/>
      <c r="Z50" s="579"/>
      <c r="AA50" s="579"/>
      <c r="AB50" s="579"/>
      <c r="AC50" s="579"/>
      <c r="AD50" s="579"/>
      <c r="AE50" s="579"/>
      <c r="AF50" s="579"/>
      <c r="AG50" s="579"/>
      <c r="AH50" s="579"/>
      <c r="AI50" s="579"/>
      <c r="AJ50" s="579"/>
      <c r="AK50" s="579"/>
      <c r="AL50" s="579"/>
      <c r="AM50" s="579"/>
      <c r="AN50" s="579">
        <f t="shared" ref="AN50:AN53" si="7">SUM(D50:AM50)</f>
        <v>0</v>
      </c>
      <c r="AO50" s="577"/>
      <c r="AP50" s="577"/>
    </row>
    <row r="51" spans="2:42" ht="20.100000000000001" customHeight="1" x14ac:dyDescent="0.15">
      <c r="B51" s="734"/>
      <c r="C51" s="578" t="s">
        <v>389</v>
      </c>
      <c r="D51" s="579">
        <f>SUM(D47:D50)</f>
        <v>120</v>
      </c>
      <c r="E51" s="579">
        <f t="shared" ref="E51:AM51" si="8">SUM(E47:E50)</f>
        <v>120</v>
      </c>
      <c r="F51" s="579">
        <f t="shared" si="8"/>
        <v>60</v>
      </c>
      <c r="G51" s="579">
        <f t="shared" si="8"/>
        <v>60</v>
      </c>
      <c r="H51" s="579">
        <f t="shared" si="8"/>
        <v>10.8</v>
      </c>
      <c r="I51" s="579">
        <f t="shared" si="8"/>
        <v>24.6</v>
      </c>
      <c r="J51" s="579">
        <f t="shared" si="8"/>
        <v>16.2</v>
      </c>
      <c r="K51" s="579">
        <f t="shared" si="8"/>
        <v>43.8</v>
      </c>
      <c r="L51" s="579">
        <f t="shared" si="8"/>
        <v>50.4</v>
      </c>
      <c r="M51" s="579">
        <f t="shared" si="8"/>
        <v>74.400000000000006</v>
      </c>
      <c r="N51" s="579">
        <f t="shared" si="8"/>
        <v>59.4</v>
      </c>
      <c r="O51" s="579">
        <f t="shared" si="8"/>
        <v>120</v>
      </c>
      <c r="P51" s="579">
        <f t="shared" si="8"/>
        <v>120</v>
      </c>
      <c r="Q51" s="579">
        <f t="shared" si="8"/>
        <v>120</v>
      </c>
      <c r="R51" s="579">
        <f t="shared" si="8"/>
        <v>120</v>
      </c>
      <c r="S51" s="579">
        <f t="shared" si="8"/>
        <v>119</v>
      </c>
      <c r="T51" s="579">
        <f t="shared" si="8"/>
        <v>120</v>
      </c>
      <c r="U51" s="579">
        <f t="shared" si="8"/>
        <v>140</v>
      </c>
      <c r="V51" s="579">
        <f t="shared" si="8"/>
        <v>140</v>
      </c>
      <c r="W51" s="579">
        <f t="shared" si="8"/>
        <v>140</v>
      </c>
      <c r="X51" s="579">
        <f t="shared" si="8"/>
        <v>140</v>
      </c>
      <c r="Y51" s="579">
        <f t="shared" si="8"/>
        <v>110.4</v>
      </c>
      <c r="Z51" s="579">
        <f t="shared" si="8"/>
        <v>140</v>
      </c>
      <c r="AA51" s="579">
        <f t="shared" si="8"/>
        <v>140</v>
      </c>
      <c r="AB51" s="579">
        <f t="shared" si="8"/>
        <v>140</v>
      </c>
      <c r="AC51" s="579">
        <f t="shared" si="8"/>
        <v>140</v>
      </c>
      <c r="AD51" s="579">
        <f t="shared" si="8"/>
        <v>84</v>
      </c>
      <c r="AE51" s="579">
        <f t="shared" si="8"/>
        <v>140</v>
      </c>
      <c r="AF51" s="579">
        <f t="shared" si="8"/>
        <v>140</v>
      </c>
      <c r="AG51" s="579">
        <f t="shared" si="8"/>
        <v>140</v>
      </c>
      <c r="AH51" s="579">
        <f t="shared" si="8"/>
        <v>140</v>
      </c>
      <c r="AI51" s="579">
        <f t="shared" si="8"/>
        <v>140</v>
      </c>
      <c r="AJ51" s="579">
        <f t="shared" si="8"/>
        <v>140</v>
      </c>
      <c r="AK51" s="579">
        <f t="shared" si="8"/>
        <v>120</v>
      </c>
      <c r="AL51" s="579">
        <f t="shared" si="8"/>
        <v>120</v>
      </c>
      <c r="AM51" s="579">
        <f t="shared" si="8"/>
        <v>60</v>
      </c>
      <c r="AN51" s="579">
        <f t="shared" si="7"/>
        <v>3813</v>
      </c>
      <c r="AO51" s="577"/>
      <c r="AP51" s="577"/>
    </row>
    <row r="52" spans="2:42" ht="20.100000000000001" customHeight="1" x14ac:dyDescent="0.15">
      <c r="B52" s="734" t="s">
        <v>392</v>
      </c>
      <c r="C52" s="734"/>
      <c r="D52" s="580">
        <f>D51-D45</f>
        <v>-120</v>
      </c>
      <c r="E52" s="580">
        <f>E51-E45</f>
        <v>-120</v>
      </c>
      <c r="F52" s="580">
        <f t="shared" ref="F52:AM52" si="9">F51-F45</f>
        <v>-60</v>
      </c>
      <c r="G52" s="580">
        <f t="shared" si="9"/>
        <v>-60</v>
      </c>
      <c r="H52" s="580">
        <f t="shared" si="9"/>
        <v>0</v>
      </c>
      <c r="I52" s="580">
        <f t="shared" si="9"/>
        <v>0</v>
      </c>
      <c r="J52" s="580">
        <f t="shared" si="9"/>
        <v>0</v>
      </c>
      <c r="K52" s="580">
        <f t="shared" si="9"/>
        <v>0</v>
      </c>
      <c r="L52" s="580">
        <f t="shared" si="9"/>
        <v>0</v>
      </c>
      <c r="M52" s="580">
        <f>M51-M45</f>
        <v>0</v>
      </c>
      <c r="N52" s="580">
        <f t="shared" si="9"/>
        <v>0</v>
      </c>
      <c r="O52" s="580">
        <f t="shared" si="9"/>
        <v>-293.39999999999998</v>
      </c>
      <c r="P52" s="580">
        <f t="shared" si="9"/>
        <v>-384.6</v>
      </c>
      <c r="Q52" s="580">
        <f t="shared" si="9"/>
        <v>-380.6</v>
      </c>
      <c r="R52" s="580">
        <f t="shared" si="9"/>
        <v>-386</v>
      </c>
      <c r="S52" s="580">
        <f t="shared" si="9"/>
        <v>0</v>
      </c>
      <c r="T52" s="580">
        <f t="shared" si="9"/>
        <v>-298.8</v>
      </c>
      <c r="U52" s="580">
        <f t="shared" si="9"/>
        <v>-509.79999999999995</v>
      </c>
      <c r="V52" s="580">
        <f t="shared" si="9"/>
        <v>-524</v>
      </c>
      <c r="W52" s="580">
        <f t="shared" si="9"/>
        <v>-284.60000000000002</v>
      </c>
      <c r="X52" s="580">
        <f t="shared" si="9"/>
        <v>-56.400000000000006</v>
      </c>
      <c r="Y52" s="580">
        <f t="shared" si="9"/>
        <v>0</v>
      </c>
      <c r="Z52" s="580">
        <f t="shared" si="9"/>
        <v>-192.39999999999998</v>
      </c>
      <c r="AA52" s="580">
        <f t="shared" si="9"/>
        <v>-347.2</v>
      </c>
      <c r="AB52" s="580">
        <f t="shared" si="9"/>
        <v>-292</v>
      </c>
      <c r="AC52" s="580">
        <f t="shared" si="9"/>
        <v>-126.39999999999998</v>
      </c>
      <c r="AD52" s="580">
        <f t="shared" si="9"/>
        <v>0</v>
      </c>
      <c r="AE52" s="580">
        <f t="shared" si="9"/>
        <v>-36</v>
      </c>
      <c r="AF52" s="580">
        <f t="shared" si="9"/>
        <v>-164.5</v>
      </c>
      <c r="AG52" s="580">
        <f t="shared" si="9"/>
        <v>-145.30000000000001</v>
      </c>
      <c r="AH52" s="580">
        <f t="shared" si="9"/>
        <v>-118</v>
      </c>
      <c r="AI52" s="580">
        <f t="shared" si="9"/>
        <v>-202</v>
      </c>
      <c r="AJ52" s="580">
        <f t="shared" si="9"/>
        <v>-193</v>
      </c>
      <c r="AK52" s="580">
        <f t="shared" si="9"/>
        <v>-120</v>
      </c>
      <c r="AL52" s="580">
        <f t="shared" si="9"/>
        <v>-120</v>
      </c>
      <c r="AM52" s="580">
        <f t="shared" si="9"/>
        <v>-60</v>
      </c>
      <c r="AN52" s="580">
        <f t="shared" si="7"/>
        <v>-5594.9999999999991</v>
      </c>
      <c r="AO52" s="581"/>
      <c r="AP52" s="577"/>
    </row>
    <row r="53" spans="2:42" ht="20.100000000000001" customHeight="1" x14ac:dyDescent="0.15">
      <c r="B53" s="734" t="s">
        <v>393</v>
      </c>
      <c r="C53" s="734"/>
      <c r="D53" s="579">
        <v>120</v>
      </c>
      <c r="E53" s="579">
        <v>120</v>
      </c>
      <c r="F53" s="579">
        <v>60</v>
      </c>
      <c r="G53" s="579">
        <v>60</v>
      </c>
      <c r="H53" s="579"/>
      <c r="I53" s="579"/>
      <c r="J53" s="579"/>
      <c r="K53" s="579"/>
      <c r="L53" s="579"/>
      <c r="M53" s="579"/>
      <c r="N53" s="579"/>
      <c r="O53" s="579">
        <v>293.39999999999998</v>
      </c>
      <c r="P53" s="579">
        <v>384.6</v>
      </c>
      <c r="Q53" s="579">
        <v>380.6</v>
      </c>
      <c r="R53" s="579">
        <v>386</v>
      </c>
      <c r="S53" s="579"/>
      <c r="T53" s="579">
        <v>298.8</v>
      </c>
      <c r="U53" s="579">
        <v>509.8</v>
      </c>
      <c r="V53" s="579">
        <v>524</v>
      </c>
      <c r="W53" s="579">
        <v>284.5</v>
      </c>
      <c r="X53" s="579">
        <v>146.4</v>
      </c>
      <c r="Y53" s="579"/>
      <c r="Z53" s="579">
        <v>192.4</v>
      </c>
      <c r="AA53" s="579">
        <v>347.2</v>
      </c>
      <c r="AB53" s="579">
        <v>292</v>
      </c>
      <c r="AC53" s="579">
        <v>126.4</v>
      </c>
      <c r="AD53" s="579"/>
      <c r="AE53" s="579">
        <v>36</v>
      </c>
      <c r="AF53" s="579">
        <v>164.5</v>
      </c>
      <c r="AG53" s="579">
        <v>145.30000000000001</v>
      </c>
      <c r="AH53" s="579">
        <v>118</v>
      </c>
      <c r="AI53" s="579">
        <v>202</v>
      </c>
      <c r="AJ53" s="579">
        <v>193</v>
      </c>
      <c r="AK53" s="579">
        <v>120</v>
      </c>
      <c r="AL53" s="579">
        <v>120</v>
      </c>
      <c r="AM53" s="579">
        <v>60</v>
      </c>
      <c r="AN53" s="579">
        <f t="shared" si="7"/>
        <v>5684.9000000000005</v>
      </c>
      <c r="AO53" s="577"/>
      <c r="AP53" s="577"/>
    </row>
    <row r="54" spans="2:42" x14ac:dyDescent="0.15"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577"/>
      <c r="AC54" s="577"/>
      <c r="AD54" s="577"/>
      <c r="AE54" s="577"/>
      <c r="AF54" s="577"/>
      <c r="AG54" s="577"/>
      <c r="AH54" s="577"/>
      <c r="AI54" s="577"/>
      <c r="AJ54" s="577"/>
      <c r="AK54" s="577"/>
      <c r="AL54" s="577"/>
      <c r="AM54" s="577"/>
      <c r="AN54" s="577"/>
      <c r="AO54" s="577"/>
      <c r="AP54" s="577"/>
    </row>
    <row r="55" spans="2:42" x14ac:dyDescent="0.15">
      <c r="B55" s="577"/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7"/>
    </row>
    <row r="56" spans="2:42" ht="20.100000000000001" customHeight="1" x14ac:dyDescent="0.15">
      <c r="B56" s="734" t="s">
        <v>121</v>
      </c>
      <c r="C56" s="735"/>
      <c r="D56" s="734">
        <v>1</v>
      </c>
      <c r="E56" s="734"/>
      <c r="F56" s="734"/>
      <c r="G56" s="734">
        <v>2</v>
      </c>
      <c r="H56" s="734"/>
      <c r="I56" s="734"/>
      <c r="J56" s="734">
        <v>3</v>
      </c>
      <c r="K56" s="734"/>
      <c r="L56" s="734"/>
      <c r="M56" s="734">
        <v>4</v>
      </c>
      <c r="N56" s="734"/>
      <c r="O56" s="734"/>
      <c r="P56" s="734">
        <v>5</v>
      </c>
      <c r="Q56" s="734"/>
      <c r="R56" s="734"/>
      <c r="S56" s="734">
        <v>6</v>
      </c>
      <c r="T56" s="734"/>
      <c r="U56" s="734"/>
      <c r="V56" s="734">
        <v>7</v>
      </c>
      <c r="W56" s="734"/>
      <c r="X56" s="734"/>
      <c r="Y56" s="734">
        <v>8</v>
      </c>
      <c r="Z56" s="734"/>
      <c r="AA56" s="734"/>
      <c r="AB56" s="734">
        <v>9</v>
      </c>
      <c r="AC56" s="734"/>
      <c r="AD56" s="734"/>
      <c r="AE56" s="734">
        <v>10</v>
      </c>
      <c r="AF56" s="734"/>
      <c r="AG56" s="734"/>
      <c r="AH56" s="734">
        <v>11</v>
      </c>
      <c r="AI56" s="734"/>
      <c r="AJ56" s="734"/>
      <c r="AK56" s="734">
        <v>12</v>
      </c>
      <c r="AL56" s="734"/>
      <c r="AM56" s="734"/>
      <c r="AN56" s="734" t="s">
        <v>33</v>
      </c>
      <c r="AO56" s="577"/>
      <c r="AP56" s="577"/>
    </row>
    <row r="57" spans="2:42" ht="20.100000000000001" customHeight="1" x14ac:dyDescent="0.15">
      <c r="B57" s="734"/>
      <c r="C57" s="735"/>
      <c r="D57" s="578" t="s">
        <v>34</v>
      </c>
      <c r="E57" s="578" t="s">
        <v>35</v>
      </c>
      <c r="F57" s="578" t="s">
        <v>36</v>
      </c>
      <c r="G57" s="578" t="s">
        <v>34</v>
      </c>
      <c r="H57" s="578" t="s">
        <v>35</v>
      </c>
      <c r="I57" s="578" t="s">
        <v>36</v>
      </c>
      <c r="J57" s="578" t="s">
        <v>34</v>
      </c>
      <c r="K57" s="578" t="s">
        <v>35</v>
      </c>
      <c r="L57" s="578" t="s">
        <v>36</v>
      </c>
      <c r="M57" s="578" t="s">
        <v>34</v>
      </c>
      <c r="N57" s="578" t="s">
        <v>35</v>
      </c>
      <c r="O57" s="578" t="s">
        <v>36</v>
      </c>
      <c r="P57" s="578" t="s">
        <v>34</v>
      </c>
      <c r="Q57" s="578" t="s">
        <v>35</v>
      </c>
      <c r="R57" s="578" t="s">
        <v>36</v>
      </c>
      <c r="S57" s="578" t="s">
        <v>34</v>
      </c>
      <c r="T57" s="578" t="s">
        <v>35</v>
      </c>
      <c r="U57" s="578" t="s">
        <v>36</v>
      </c>
      <c r="V57" s="578" t="s">
        <v>34</v>
      </c>
      <c r="W57" s="578" t="s">
        <v>35</v>
      </c>
      <c r="X57" s="578" t="s">
        <v>36</v>
      </c>
      <c r="Y57" s="578" t="s">
        <v>34</v>
      </c>
      <c r="Z57" s="578" t="s">
        <v>35</v>
      </c>
      <c r="AA57" s="578" t="s">
        <v>36</v>
      </c>
      <c r="AB57" s="578" t="s">
        <v>34</v>
      </c>
      <c r="AC57" s="578" t="s">
        <v>35</v>
      </c>
      <c r="AD57" s="578" t="s">
        <v>36</v>
      </c>
      <c r="AE57" s="578" t="s">
        <v>34</v>
      </c>
      <c r="AF57" s="578" t="s">
        <v>35</v>
      </c>
      <c r="AG57" s="578" t="s">
        <v>36</v>
      </c>
      <c r="AH57" s="578" t="s">
        <v>34</v>
      </c>
      <c r="AI57" s="578" t="s">
        <v>35</v>
      </c>
      <c r="AJ57" s="578" t="s">
        <v>36</v>
      </c>
      <c r="AK57" s="578" t="s">
        <v>34</v>
      </c>
      <c r="AL57" s="578" t="s">
        <v>35</v>
      </c>
      <c r="AM57" s="578" t="s">
        <v>36</v>
      </c>
      <c r="AN57" s="734"/>
      <c r="AO57" s="577"/>
      <c r="AP57" s="577"/>
    </row>
    <row r="58" spans="2:42" ht="20.100000000000001" customHeight="1" x14ac:dyDescent="0.15">
      <c r="B58" s="578" t="s">
        <v>368</v>
      </c>
      <c r="C58" s="576" t="s">
        <v>510</v>
      </c>
      <c r="D58" s="582">
        <f>C50*$C$41</f>
        <v>0</v>
      </c>
      <c r="E58" s="582">
        <f t="shared" ref="E58" si="10">D50*$C$41</f>
        <v>0</v>
      </c>
      <c r="F58" s="582">
        <f t="shared" ref="F58" si="11">E50*$C$41</f>
        <v>0</v>
      </c>
      <c r="G58" s="582">
        <f t="shared" ref="G58" si="12">F50*$C$41</f>
        <v>0</v>
      </c>
      <c r="H58" s="582"/>
      <c r="I58" s="582">
        <f t="shared" ref="I58" si="13">H50*$C$41</f>
        <v>0</v>
      </c>
      <c r="J58" s="582">
        <f t="shared" ref="J58" si="14">I50*$C$41</f>
        <v>0</v>
      </c>
      <c r="K58" s="582">
        <f t="shared" ref="K58" si="15">J50*$C$41</f>
        <v>0</v>
      </c>
      <c r="L58" s="582">
        <f t="shared" ref="L58" si="16">K50*$C$41</f>
        <v>0</v>
      </c>
      <c r="M58" s="582">
        <f t="shared" ref="M58" si="17">L50*$C$41</f>
        <v>0</v>
      </c>
      <c r="N58" s="582">
        <f t="shared" ref="N58" si="18">M50*$C$41</f>
        <v>0</v>
      </c>
      <c r="O58" s="582">
        <f t="shared" ref="O58" si="19">N50*$C$41</f>
        <v>0</v>
      </c>
      <c r="P58" s="582">
        <f t="shared" ref="P58" si="20">O50*$C$41</f>
        <v>0</v>
      </c>
      <c r="Q58" s="582">
        <f t="shared" ref="Q58" si="21">P50*$C$41</f>
        <v>0</v>
      </c>
      <c r="R58" s="582">
        <f t="shared" ref="R58" si="22">Q50*$C$41</f>
        <v>0</v>
      </c>
      <c r="S58" s="582">
        <f t="shared" ref="S58" si="23">R50*$C$41</f>
        <v>0</v>
      </c>
      <c r="T58" s="582">
        <f t="shared" ref="T58" si="24">S50*$C$41</f>
        <v>0</v>
      </c>
      <c r="U58" s="582">
        <f t="shared" ref="U58" si="25">T50*$C$41</f>
        <v>0</v>
      </c>
      <c r="V58" s="582">
        <f t="shared" ref="V58" si="26">U50*$C$41</f>
        <v>0</v>
      </c>
      <c r="W58" s="582">
        <f t="shared" ref="W58" si="27">V50*$C$41</f>
        <v>0</v>
      </c>
      <c r="X58" s="582">
        <f t="shared" ref="X58" si="28">W50*$C$41</f>
        <v>0</v>
      </c>
      <c r="Y58" s="582">
        <f t="shared" ref="Y58" si="29">X50*$C$41</f>
        <v>0</v>
      </c>
      <c r="Z58" s="582">
        <f t="shared" ref="Z58" si="30">Y50*$C$41</f>
        <v>0</v>
      </c>
      <c r="AA58" s="582">
        <f t="shared" ref="AA58" si="31">Z50*$C$41</f>
        <v>0</v>
      </c>
      <c r="AB58" s="582">
        <f t="shared" ref="AB58" si="32">AA50*$C$41</f>
        <v>0</v>
      </c>
      <c r="AC58" s="582">
        <f t="shared" ref="AC58" si="33">AB50*$C$41</f>
        <v>0</v>
      </c>
      <c r="AD58" s="582">
        <f t="shared" ref="AD58" si="34">AC50*$C$41</f>
        <v>0</v>
      </c>
      <c r="AE58" s="582">
        <f t="shared" ref="AE58" si="35">AD50*$C$41</f>
        <v>0</v>
      </c>
      <c r="AF58" s="582">
        <f t="shared" ref="AF58" si="36">AE50*$C$41</f>
        <v>0</v>
      </c>
      <c r="AG58" s="582">
        <f t="shared" ref="AG58" si="37">AF50*$C$41</f>
        <v>0</v>
      </c>
      <c r="AH58" s="582">
        <f t="shared" ref="AH58" si="38">AG50*$C$41</f>
        <v>0</v>
      </c>
      <c r="AI58" s="582">
        <f t="shared" ref="AI58" si="39">AH50*$C$41</f>
        <v>0</v>
      </c>
      <c r="AJ58" s="582">
        <f t="shared" ref="AJ58" si="40">AI50*$C$41</f>
        <v>0</v>
      </c>
      <c r="AK58" s="582">
        <f t="shared" ref="AK58" si="41">AJ50*$C$41</f>
        <v>0</v>
      </c>
      <c r="AL58" s="582">
        <f t="shared" ref="AL58" si="42">AK50*$C$41</f>
        <v>0</v>
      </c>
      <c r="AM58" s="582">
        <f t="shared" ref="AM58" si="43">AL50*$C$41</f>
        <v>0</v>
      </c>
      <c r="AN58" s="579">
        <f>SUM(D58:AM58)</f>
        <v>0</v>
      </c>
      <c r="AO58" s="577">
        <v>17</v>
      </c>
      <c r="AP58" s="577"/>
    </row>
    <row r="59" spans="2:42" ht="20.100000000000001" customHeight="1" x14ac:dyDescent="0.15">
      <c r="B59" s="578"/>
      <c r="C59" s="576" t="s">
        <v>509</v>
      </c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79"/>
      <c r="AO59" s="577"/>
      <c r="AP59" s="577"/>
    </row>
    <row r="60" spans="2:42" ht="20.100000000000001" customHeight="1" x14ac:dyDescent="0.15">
      <c r="B60" s="578" t="s">
        <v>362</v>
      </c>
      <c r="C60" s="576" t="s">
        <v>510</v>
      </c>
      <c r="D60" s="582">
        <f>'５－２　キャベツ（初夏まき）作業時間'!C50*$C$42</f>
        <v>0</v>
      </c>
      <c r="E60" s="582">
        <f>'５－２　キャベツ（初夏まき）作業時間'!D50*$C$42</f>
        <v>0</v>
      </c>
      <c r="F60" s="582">
        <f>'５－２　キャベツ（初夏まき）作業時間'!E50*$C$42</f>
        <v>0</v>
      </c>
      <c r="G60" s="582">
        <f>'５－２　キャベツ（初夏まき）作業時間'!F50*$C$42</f>
        <v>0</v>
      </c>
      <c r="H60" s="582">
        <f>'５－２　キャベツ（初夏まき）作業時間'!G50*$C$42</f>
        <v>0</v>
      </c>
      <c r="I60" s="582">
        <f>'５－２　キャベツ（初夏まき）作業時間'!H50*$C$42</f>
        <v>0</v>
      </c>
      <c r="J60" s="582">
        <f>'５－２　キャベツ（初夏まき）作業時間'!I50*$C$42</f>
        <v>0</v>
      </c>
      <c r="K60" s="582">
        <f>'５－２　キャベツ（初夏まき）作業時間'!J50*$C$42</f>
        <v>0</v>
      </c>
      <c r="L60" s="582">
        <f>'５－２　キャベツ（初夏まき）作業時間'!K50*$C$42</f>
        <v>0</v>
      </c>
      <c r="M60" s="582">
        <f>'５－２　キャベツ（初夏まき）作業時間'!L50*$C$42</f>
        <v>0</v>
      </c>
      <c r="N60" s="582">
        <f>'５－２　キャベツ（初夏まき）作業時間'!M50*$C$42</f>
        <v>0</v>
      </c>
      <c r="O60" s="582">
        <f>'５－２　キャベツ（初夏まき）作業時間'!N50*$C$42</f>
        <v>0</v>
      </c>
      <c r="P60" s="582">
        <f>'５－２　キャベツ（初夏まき）作業時間'!O50*$C$42</f>
        <v>0</v>
      </c>
      <c r="Q60" s="582">
        <f>'５－２　キャベツ（初夏まき）作業時間'!P50*$C$42</f>
        <v>0</v>
      </c>
      <c r="R60" s="582">
        <f>'５－２　キャベツ（初夏まき）作業時間'!Q50*$C$42</f>
        <v>0</v>
      </c>
      <c r="S60" s="582">
        <f>'５－２　キャベツ（初夏まき）作業時間'!R50*$C$42</f>
        <v>0</v>
      </c>
      <c r="T60" s="582">
        <f>'５－２　キャベツ（初夏まき）作業時間'!S50*$C$42</f>
        <v>0</v>
      </c>
      <c r="U60" s="582">
        <f>'５－２　キャベツ（初夏まき）作業時間'!T50*$C$42</f>
        <v>0</v>
      </c>
      <c r="V60" s="582">
        <f>'５－２　キャベツ（初夏まき）作業時間'!U50*$C$42</f>
        <v>0</v>
      </c>
      <c r="W60" s="582">
        <f>'５－２　キャベツ（初夏まき）作業時間'!V50*$C$42</f>
        <v>0</v>
      </c>
      <c r="X60" s="582">
        <f>'５－２　キャベツ（初夏まき）作業時間'!W50*$C$42</f>
        <v>0</v>
      </c>
      <c r="Y60" s="582">
        <f>'５－２　キャベツ（初夏まき）作業時間'!X50*$C$42</f>
        <v>0</v>
      </c>
      <c r="Z60" s="582">
        <f>'５－２　キャベツ（初夏まき）作業時間'!Y50*$C$42</f>
        <v>0</v>
      </c>
      <c r="AA60" s="582">
        <f>'５－２　キャベツ（初夏まき）作業時間'!Z50*$C$42</f>
        <v>0</v>
      </c>
      <c r="AB60" s="582">
        <f>'５－２　キャベツ（初夏まき）作業時間'!AA50*$C$42</f>
        <v>0</v>
      </c>
      <c r="AC60" s="582">
        <f>'５－２　キャベツ（初夏まき）作業時間'!AB50*$C$42</f>
        <v>0</v>
      </c>
      <c r="AD60" s="582">
        <f>'５－２　キャベツ（初夏まき）作業時間'!AC50*$C$42</f>
        <v>0</v>
      </c>
      <c r="AE60" s="582">
        <f>'５－２　キャベツ（初夏まき）作業時間'!AD50*$C$42</f>
        <v>0</v>
      </c>
      <c r="AF60" s="582">
        <f>'５－２　キャベツ（初夏まき）作業時間'!AE50*$C$42</f>
        <v>0</v>
      </c>
      <c r="AG60" s="582">
        <f>'５－２　キャベツ（初夏まき）作業時間'!AF50*$C$42</f>
        <v>0</v>
      </c>
      <c r="AH60" s="582">
        <f>'５－２　キャベツ（初夏まき）作業時間'!AG50*$C$42</f>
        <v>0</v>
      </c>
      <c r="AI60" s="582">
        <f>'５－２　キャベツ（初夏まき）作業時間'!AH50*$C$42</f>
        <v>0</v>
      </c>
      <c r="AJ60" s="582">
        <f>'５－２　キャベツ（初夏まき）作業時間'!AI50*$C$42</f>
        <v>0</v>
      </c>
      <c r="AK60" s="582">
        <f>'５－２　キャベツ（初夏まき）作業時間'!AJ50*$C$42</f>
        <v>0</v>
      </c>
      <c r="AL60" s="582">
        <f>'５－２　キャベツ（初夏まき）作業時間'!AK50*$C$42</f>
        <v>0</v>
      </c>
      <c r="AM60" s="582">
        <f>'５－２　キャベツ（初夏まき）作業時間'!AL50*$C$42</f>
        <v>0</v>
      </c>
      <c r="AN60" s="579">
        <f t="shared" ref="AN60:AN64" si="44">SUM(D60:AM60)</f>
        <v>0</v>
      </c>
      <c r="AO60" s="577">
        <v>14</v>
      </c>
      <c r="AP60" s="577"/>
    </row>
    <row r="61" spans="2:42" ht="20.100000000000001" customHeight="1" x14ac:dyDescent="0.15">
      <c r="B61" s="578"/>
      <c r="C61" s="576" t="s">
        <v>509</v>
      </c>
      <c r="D61" s="582"/>
      <c r="E61" s="582"/>
      <c r="F61" s="582"/>
      <c r="G61" s="582"/>
      <c r="H61" s="582"/>
      <c r="I61" s="582"/>
      <c r="J61" s="582"/>
      <c r="K61" s="582"/>
      <c r="L61" s="582"/>
      <c r="M61" s="582"/>
      <c r="N61" s="582"/>
      <c r="O61" s="582"/>
      <c r="P61" s="582"/>
      <c r="Q61" s="582"/>
      <c r="R61" s="582"/>
      <c r="S61" s="582"/>
      <c r="T61" s="582"/>
      <c r="U61" s="582"/>
      <c r="V61" s="582"/>
      <c r="W61" s="582"/>
      <c r="X61" s="582"/>
      <c r="Y61" s="582"/>
      <c r="Z61" s="582"/>
      <c r="AA61" s="582"/>
      <c r="AB61" s="582"/>
      <c r="AC61" s="582"/>
      <c r="AD61" s="582"/>
      <c r="AE61" s="582"/>
      <c r="AF61" s="582"/>
      <c r="AG61" s="582"/>
      <c r="AH61" s="582"/>
      <c r="AI61" s="582"/>
      <c r="AJ61" s="582"/>
      <c r="AK61" s="582"/>
      <c r="AL61" s="582"/>
      <c r="AM61" s="582"/>
      <c r="AN61" s="579"/>
      <c r="AO61" s="577"/>
      <c r="AP61" s="577"/>
    </row>
    <row r="62" spans="2:42" ht="20.100000000000001" customHeight="1" x14ac:dyDescent="0.15">
      <c r="B62" s="578" t="s">
        <v>360</v>
      </c>
      <c r="C62" s="576" t="s">
        <v>510</v>
      </c>
      <c r="D62" s="582">
        <f>'５－３　キャベツ（夏まき）作業時間'!C50*$C$43</f>
        <v>0</v>
      </c>
      <c r="E62" s="582">
        <f>'５－３　キャベツ（夏まき）作業時間'!D50*$C$43</f>
        <v>0</v>
      </c>
      <c r="F62" s="582">
        <f>'５－３　キャベツ（夏まき）作業時間'!E50*$C$43</f>
        <v>0</v>
      </c>
      <c r="G62" s="582">
        <f>'５－３　キャベツ（夏まき）作業時間'!F50*$C$43</f>
        <v>0</v>
      </c>
      <c r="H62" s="582">
        <f>'５－３　キャベツ（夏まき）作業時間'!G50*$C$43</f>
        <v>0</v>
      </c>
      <c r="I62" s="582">
        <f>'５－３　キャベツ（夏まき）作業時間'!H50*$C$43</f>
        <v>0</v>
      </c>
      <c r="J62" s="582">
        <f>'５－３　キャベツ（夏まき）作業時間'!I50*$C$43</f>
        <v>0</v>
      </c>
      <c r="K62" s="582">
        <f>'５－３　キャベツ（夏まき）作業時間'!J50*$C$43</f>
        <v>0</v>
      </c>
      <c r="L62" s="582">
        <f>'５－３　キャベツ（夏まき）作業時間'!K50*$C$43</f>
        <v>0</v>
      </c>
      <c r="M62" s="582">
        <f>'５－３　キャベツ（夏まき）作業時間'!L50*$C$43</f>
        <v>0</v>
      </c>
      <c r="N62" s="582">
        <f>'５－３　キャベツ（夏まき）作業時間'!M50*$C$43</f>
        <v>0</v>
      </c>
      <c r="O62" s="582">
        <f>'５－３　キャベツ（夏まき）作業時間'!N50*$C$43</f>
        <v>0</v>
      </c>
      <c r="P62" s="582">
        <f>'５－３　キャベツ（夏まき）作業時間'!O50*$C$43</f>
        <v>0</v>
      </c>
      <c r="Q62" s="582">
        <f>'５－３　キャベツ（夏まき）作業時間'!P50*$C$43</f>
        <v>0</v>
      </c>
      <c r="R62" s="582">
        <f>'５－３　キャベツ（夏まき）作業時間'!Q50*$C$43</f>
        <v>0</v>
      </c>
      <c r="S62" s="582">
        <f>'５－３　キャベツ（夏まき）作業時間'!R50*$C$43</f>
        <v>0</v>
      </c>
      <c r="T62" s="582">
        <f>'５－３　キャベツ（夏まき）作業時間'!S50*$C$43</f>
        <v>0</v>
      </c>
      <c r="U62" s="582">
        <f>'５－３　キャベツ（夏まき）作業時間'!T50*$C$43</f>
        <v>0</v>
      </c>
      <c r="V62" s="582">
        <f>'５－３　キャベツ（夏まき）作業時間'!U50*$C$43</f>
        <v>0</v>
      </c>
      <c r="W62" s="582">
        <f>'５－３　キャベツ（夏まき）作業時間'!V50*$C$43</f>
        <v>0</v>
      </c>
      <c r="X62" s="582">
        <f>'５－３　キャベツ（夏まき）作業時間'!W50*$C$43</f>
        <v>0</v>
      </c>
      <c r="Y62" s="582">
        <f>'５－３　キャベツ（夏まき）作業時間'!X50*$C$43</f>
        <v>0</v>
      </c>
      <c r="Z62" s="582">
        <f>'５－３　キャベツ（夏まき）作業時間'!Y50*$C$43</f>
        <v>0</v>
      </c>
      <c r="AA62" s="582">
        <f>'５－３　キャベツ（夏まき）作業時間'!Z50*$C$43</f>
        <v>0</v>
      </c>
      <c r="AB62" s="582">
        <f>'５－３　キャベツ（夏まき）作業時間'!AA50*$C$43</f>
        <v>0</v>
      </c>
      <c r="AC62" s="582">
        <f>'５－３　キャベツ（夏まき）作業時間'!AB50*$C$43</f>
        <v>0</v>
      </c>
      <c r="AD62" s="582">
        <f>'５－３　キャベツ（夏まき）作業時間'!AC50*$C$43</f>
        <v>0</v>
      </c>
      <c r="AE62" s="582">
        <f>'５－３　キャベツ（夏まき）作業時間'!AD50*$C$43</f>
        <v>0</v>
      </c>
      <c r="AF62" s="582">
        <f>'５－３　キャベツ（夏まき）作業時間'!AE50*$C$43</f>
        <v>0</v>
      </c>
      <c r="AG62" s="582">
        <f>'５－３　キャベツ（夏まき）作業時間'!AF50*$C$43</f>
        <v>0</v>
      </c>
      <c r="AH62" s="582">
        <f>'５－３　キャベツ（夏まき）作業時間'!AG50*$C$43</f>
        <v>0</v>
      </c>
      <c r="AI62" s="582">
        <f>'５－３　キャベツ（夏まき）作業時間'!AH50*$C$43</f>
        <v>0</v>
      </c>
      <c r="AJ62" s="582">
        <f>'５－３　キャベツ（夏まき）作業時間'!AI50*$C$43</f>
        <v>0</v>
      </c>
      <c r="AK62" s="582">
        <f>'５－３　キャベツ（夏まき）作業時間'!AJ50*$C$43</f>
        <v>0</v>
      </c>
      <c r="AL62" s="582">
        <f>'５－３　キャベツ（夏まき）作業時間'!AK50*$C$43</f>
        <v>0</v>
      </c>
      <c r="AM62" s="582">
        <f>'５－３　キャベツ（夏まき）作業時間'!AL50*$C$43</f>
        <v>0</v>
      </c>
      <c r="AN62" s="579">
        <f t="shared" si="44"/>
        <v>0</v>
      </c>
      <c r="AO62" s="577">
        <v>22</v>
      </c>
      <c r="AP62" s="577"/>
    </row>
    <row r="63" spans="2:42" ht="20.100000000000001" customHeight="1" x14ac:dyDescent="0.15">
      <c r="B63" s="578"/>
      <c r="C63" s="576" t="s">
        <v>509</v>
      </c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79"/>
      <c r="AO63" s="577"/>
      <c r="AP63" s="577"/>
    </row>
    <row r="64" spans="2:42" ht="20.100000000000001" customHeight="1" x14ac:dyDescent="0.15">
      <c r="B64" s="578" t="s">
        <v>363</v>
      </c>
      <c r="C64" s="576" t="s">
        <v>510</v>
      </c>
      <c r="D64" s="582">
        <f>'５－４　キャベツ（秋まき）作業時間'!C50*$C$44</f>
        <v>0</v>
      </c>
      <c r="E64" s="582">
        <f>'５－４　キャベツ（秋まき）作業時間'!D50*$C$44</f>
        <v>0</v>
      </c>
      <c r="F64" s="582">
        <f>'５－４　キャベツ（秋まき）作業時間'!E50*$C$44</f>
        <v>0</v>
      </c>
      <c r="G64" s="582">
        <f>'５－４　キャベツ（秋まき）作業時間'!F50*$C$44</f>
        <v>0</v>
      </c>
      <c r="H64" s="582">
        <f>'５－４　キャベツ（秋まき）作業時間'!G50*$C$44</f>
        <v>0</v>
      </c>
      <c r="I64" s="582">
        <f>'５－４　キャベツ（秋まき）作業時間'!H50*$C$44</f>
        <v>0</v>
      </c>
      <c r="J64" s="582">
        <f>'５－４　キャベツ（秋まき）作業時間'!I50*$C$44</f>
        <v>0</v>
      </c>
      <c r="K64" s="582">
        <f>'５－４　キャベツ（秋まき）作業時間'!J50*$C$44</f>
        <v>0</v>
      </c>
      <c r="L64" s="582">
        <f>'５－４　キャベツ（秋まき）作業時間'!K50*$C$44</f>
        <v>0</v>
      </c>
      <c r="M64" s="582">
        <f>'５－４　キャベツ（秋まき）作業時間'!L50*$C$44</f>
        <v>0</v>
      </c>
      <c r="N64" s="582">
        <f>'５－４　キャベツ（秋まき）作業時間'!M50*$C$44</f>
        <v>0</v>
      </c>
      <c r="O64" s="582">
        <f>'５－４　キャベツ（秋まき）作業時間'!N50*$C$44</f>
        <v>0</v>
      </c>
      <c r="P64" s="582">
        <f>'５－４　キャベツ（秋まき）作業時間'!O50*$C$44</f>
        <v>0</v>
      </c>
      <c r="Q64" s="582">
        <f>'５－４　キャベツ（秋まき）作業時間'!P50*$C$44</f>
        <v>0</v>
      </c>
      <c r="R64" s="582">
        <f>'５－４　キャベツ（秋まき）作業時間'!Q50*$C$44</f>
        <v>0</v>
      </c>
      <c r="S64" s="582">
        <f>'５－４　キャベツ（秋まき）作業時間'!R50*$C$44</f>
        <v>0</v>
      </c>
      <c r="T64" s="582">
        <f>'５－４　キャベツ（秋まき）作業時間'!S50*$C$44</f>
        <v>0</v>
      </c>
      <c r="U64" s="582">
        <f>'５－４　キャベツ（秋まき）作業時間'!T50*$C$44</f>
        <v>0</v>
      </c>
      <c r="V64" s="582">
        <f>'５－４　キャベツ（秋まき）作業時間'!U50*$C$44</f>
        <v>0</v>
      </c>
      <c r="W64" s="582">
        <f>'５－４　キャベツ（秋まき）作業時間'!V50*$C$44</f>
        <v>0</v>
      </c>
      <c r="X64" s="582">
        <f>'５－４　キャベツ（秋まき）作業時間'!W50*$C$44</f>
        <v>0</v>
      </c>
      <c r="Y64" s="582">
        <f>'５－４　キャベツ（秋まき）作業時間'!X50*$C$44</f>
        <v>0</v>
      </c>
      <c r="Z64" s="582">
        <f>'５－４　キャベツ（秋まき）作業時間'!Y50*$C$44</f>
        <v>0</v>
      </c>
      <c r="AA64" s="582">
        <f>'５－４　キャベツ（秋まき）作業時間'!Z50*$C$44</f>
        <v>0</v>
      </c>
      <c r="AB64" s="582">
        <f>'５－４　キャベツ（秋まき）作業時間'!AA50*$C$44</f>
        <v>0</v>
      </c>
      <c r="AC64" s="582">
        <f>'５－４　キャベツ（秋まき）作業時間'!AB50*$C$44</f>
        <v>0</v>
      </c>
      <c r="AD64" s="582">
        <f>'５－４　キャベツ（秋まき）作業時間'!AC50*$C$44</f>
        <v>0</v>
      </c>
      <c r="AE64" s="582">
        <f>'５－４　キャベツ（秋まき）作業時間'!AD50*$C$44</f>
        <v>0</v>
      </c>
      <c r="AF64" s="582">
        <f>'５－４　キャベツ（秋まき）作業時間'!AE50*$C$44</f>
        <v>0</v>
      </c>
      <c r="AG64" s="582">
        <f>'５－４　キャベツ（秋まき）作業時間'!AF50*$C$44</f>
        <v>0</v>
      </c>
      <c r="AH64" s="582">
        <f>'５－４　キャベツ（秋まき）作業時間'!AG50*$C$44</f>
        <v>0</v>
      </c>
      <c r="AI64" s="582">
        <f>'５－４　キャベツ（秋まき）作業時間'!AH50*$C$44</f>
        <v>0</v>
      </c>
      <c r="AJ64" s="582">
        <f>'５－４　キャベツ（秋まき）作業時間'!AI50*$C$44</f>
        <v>0</v>
      </c>
      <c r="AK64" s="582">
        <f>'５－４　キャベツ（秋まき）作業時間'!AJ50*$C$44</f>
        <v>0</v>
      </c>
      <c r="AL64" s="582">
        <f>'５－４　キャベツ（秋まき）作業時間'!AK50*$C$44</f>
        <v>0</v>
      </c>
      <c r="AM64" s="582">
        <f>'５－４　キャベツ（秋まき）作業時間'!AL50*$C$44</f>
        <v>0</v>
      </c>
      <c r="AN64" s="579">
        <f t="shared" si="44"/>
        <v>0</v>
      </c>
      <c r="AO64" s="577">
        <v>13</v>
      </c>
      <c r="AP64" s="577"/>
    </row>
    <row r="65" spans="2:42" ht="20.100000000000001" customHeight="1" x14ac:dyDescent="0.15">
      <c r="B65" s="578"/>
      <c r="C65" s="576" t="s">
        <v>509</v>
      </c>
      <c r="D65" s="582"/>
      <c r="E65" s="582"/>
      <c r="F65" s="582"/>
      <c r="G65" s="582"/>
      <c r="H65" s="582"/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2"/>
      <c r="AK65" s="582"/>
      <c r="AL65" s="582"/>
      <c r="AM65" s="582"/>
      <c r="AN65" s="579"/>
      <c r="AO65" s="577"/>
      <c r="AP65" s="577"/>
    </row>
    <row r="66" spans="2:42" ht="20.100000000000001" customHeight="1" x14ac:dyDescent="0.15">
      <c r="B66" s="578" t="s">
        <v>396</v>
      </c>
      <c r="C66" s="576"/>
      <c r="D66" s="579">
        <f>D58+D60+D62+D64</f>
        <v>0</v>
      </c>
      <c r="E66" s="579">
        <f t="shared" ref="E66:AM66" si="45">E58+E60+E62+E64</f>
        <v>0</v>
      </c>
      <c r="F66" s="579">
        <f t="shared" si="45"/>
        <v>0</v>
      </c>
      <c r="G66" s="579">
        <f t="shared" si="45"/>
        <v>0</v>
      </c>
      <c r="H66" s="579">
        <f t="shared" si="45"/>
        <v>0</v>
      </c>
      <c r="I66" s="579">
        <f t="shared" si="45"/>
        <v>0</v>
      </c>
      <c r="J66" s="579">
        <f t="shared" si="45"/>
        <v>0</v>
      </c>
      <c r="K66" s="579">
        <f t="shared" si="45"/>
        <v>0</v>
      </c>
      <c r="L66" s="579">
        <f t="shared" si="45"/>
        <v>0</v>
      </c>
      <c r="M66" s="579">
        <f t="shared" si="45"/>
        <v>0</v>
      </c>
      <c r="N66" s="579">
        <f t="shared" si="45"/>
        <v>0</v>
      </c>
      <c r="O66" s="579">
        <f t="shared" si="45"/>
        <v>0</v>
      </c>
      <c r="P66" s="579">
        <f t="shared" si="45"/>
        <v>0</v>
      </c>
      <c r="Q66" s="579">
        <f t="shared" si="45"/>
        <v>0</v>
      </c>
      <c r="R66" s="579">
        <f t="shared" si="45"/>
        <v>0</v>
      </c>
      <c r="S66" s="579">
        <f t="shared" si="45"/>
        <v>0</v>
      </c>
      <c r="T66" s="579">
        <f t="shared" si="45"/>
        <v>0</v>
      </c>
      <c r="U66" s="579">
        <f t="shared" si="45"/>
        <v>0</v>
      </c>
      <c r="V66" s="579">
        <f t="shared" si="45"/>
        <v>0</v>
      </c>
      <c r="W66" s="579">
        <f t="shared" si="45"/>
        <v>0</v>
      </c>
      <c r="X66" s="579">
        <f t="shared" si="45"/>
        <v>0</v>
      </c>
      <c r="Y66" s="579">
        <f t="shared" si="45"/>
        <v>0</v>
      </c>
      <c r="Z66" s="579">
        <f t="shared" si="45"/>
        <v>0</v>
      </c>
      <c r="AA66" s="579">
        <f t="shared" si="45"/>
        <v>0</v>
      </c>
      <c r="AB66" s="579">
        <f t="shared" si="45"/>
        <v>0</v>
      </c>
      <c r="AC66" s="579">
        <f t="shared" si="45"/>
        <v>0</v>
      </c>
      <c r="AD66" s="579">
        <f t="shared" si="45"/>
        <v>0</v>
      </c>
      <c r="AE66" s="579">
        <f t="shared" si="45"/>
        <v>0</v>
      </c>
      <c r="AF66" s="579">
        <f t="shared" si="45"/>
        <v>0</v>
      </c>
      <c r="AG66" s="579">
        <f t="shared" si="45"/>
        <v>0</v>
      </c>
      <c r="AH66" s="579">
        <f t="shared" si="45"/>
        <v>0</v>
      </c>
      <c r="AI66" s="579">
        <f t="shared" si="45"/>
        <v>0</v>
      </c>
      <c r="AJ66" s="579">
        <f t="shared" si="45"/>
        <v>0</v>
      </c>
      <c r="AK66" s="579">
        <f t="shared" si="45"/>
        <v>0</v>
      </c>
      <c r="AL66" s="579">
        <f t="shared" si="45"/>
        <v>0</v>
      </c>
      <c r="AM66" s="579">
        <f t="shared" si="45"/>
        <v>0</v>
      </c>
      <c r="AN66" s="579">
        <f t="shared" ref="AN66" si="46">SUM(D66:AM66)</f>
        <v>0</v>
      </c>
      <c r="AO66" s="577">
        <f>SUM(AO58:AO65)</f>
        <v>66</v>
      </c>
      <c r="AP66" s="577"/>
    </row>
    <row r="67" spans="2:42" ht="19.5" customHeight="1" x14ac:dyDescent="0.15">
      <c r="B67" s="578" t="s">
        <v>124</v>
      </c>
      <c r="C67" s="576">
        <f>SUM(C58:C64)</f>
        <v>0</v>
      </c>
      <c r="D67" s="579"/>
      <c r="E67" s="579">
        <f>SUM(D58:F64)</f>
        <v>0</v>
      </c>
      <c r="F67" s="579"/>
      <c r="G67" s="579"/>
      <c r="H67" s="579">
        <f>SUM(G58:I64)</f>
        <v>0</v>
      </c>
      <c r="I67" s="579"/>
      <c r="J67" s="579"/>
      <c r="K67" s="579">
        <f>SUM(J58:L64)</f>
        <v>0</v>
      </c>
      <c r="L67" s="579"/>
      <c r="M67" s="579"/>
      <c r="N67" s="579">
        <f>SUM(M58:O64)</f>
        <v>0</v>
      </c>
      <c r="O67" s="579"/>
      <c r="P67" s="579"/>
      <c r="Q67" s="579">
        <f>SUM(P58:R64)</f>
        <v>0</v>
      </c>
      <c r="R67" s="579"/>
      <c r="S67" s="579"/>
      <c r="T67" s="579">
        <f>SUM(S58:U64)</f>
        <v>0</v>
      </c>
      <c r="U67" s="579"/>
      <c r="V67" s="579"/>
      <c r="W67" s="579">
        <f>SUM(V58:X64)</f>
        <v>0</v>
      </c>
      <c r="X67" s="579"/>
      <c r="Y67" s="579"/>
      <c r="Z67" s="579">
        <f>SUM(Y58:AA64)</f>
        <v>0</v>
      </c>
      <c r="AA67" s="579"/>
      <c r="AB67" s="579"/>
      <c r="AC67" s="579">
        <f>SUM(AB58:AD64)</f>
        <v>0</v>
      </c>
      <c r="AD67" s="579"/>
      <c r="AE67" s="579"/>
      <c r="AF67" s="579">
        <f>SUM(AE58:AG64)</f>
        <v>0</v>
      </c>
      <c r="AG67" s="579"/>
      <c r="AH67" s="579"/>
      <c r="AI67" s="579">
        <f>SUM(AH58:AJ64)</f>
        <v>0</v>
      </c>
      <c r="AJ67" s="579"/>
      <c r="AK67" s="579"/>
      <c r="AL67" s="579">
        <f>SUM(AK58:AM64)</f>
        <v>0</v>
      </c>
      <c r="AM67" s="579"/>
      <c r="AN67" s="579">
        <f t="shared" ref="AN67" si="47">SUM(D67:AM67)</f>
        <v>0</v>
      </c>
      <c r="AO67" s="577"/>
      <c r="AP67" s="577"/>
    </row>
    <row r="68" spans="2:42" x14ac:dyDescent="0.15">
      <c r="B68" s="577"/>
      <c r="C68" s="577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7"/>
      <c r="O68" s="577"/>
      <c r="P68" s="577"/>
      <c r="Q68" s="577"/>
      <c r="R68" s="577"/>
      <c r="S68" s="577"/>
      <c r="T68" s="577"/>
      <c r="U68" s="577"/>
      <c r="V68" s="577"/>
      <c r="W68" s="577"/>
      <c r="X68" s="577"/>
      <c r="Y68" s="577"/>
      <c r="Z68" s="577"/>
      <c r="AA68" s="577"/>
      <c r="AB68" s="577"/>
      <c r="AC68" s="577"/>
      <c r="AD68" s="577"/>
      <c r="AE68" s="577"/>
      <c r="AF68" s="577"/>
      <c r="AG68" s="577"/>
      <c r="AH68" s="577"/>
      <c r="AI68" s="577"/>
      <c r="AJ68" s="577"/>
      <c r="AK68" s="577"/>
      <c r="AL68" s="577"/>
      <c r="AM68" s="577"/>
      <c r="AN68" s="577"/>
      <c r="AO68" s="577"/>
      <c r="AP68" s="577"/>
    </row>
    <row r="69" spans="2:42" x14ac:dyDescent="0.15">
      <c r="B69" s="577"/>
      <c r="C69" s="577"/>
      <c r="D69" s="577"/>
      <c r="E69" s="577"/>
      <c r="F69" s="577"/>
      <c r="G69" s="577"/>
      <c r="H69" s="577"/>
      <c r="I69" s="577"/>
      <c r="J69" s="577"/>
      <c r="K69" s="577"/>
      <c r="L69" s="577"/>
      <c r="M69" s="577"/>
      <c r="N69" s="577"/>
      <c r="O69" s="577"/>
      <c r="P69" s="577"/>
      <c r="Q69" s="577"/>
      <c r="R69" s="577"/>
      <c r="S69" s="577"/>
      <c r="T69" s="577"/>
      <c r="U69" s="577"/>
      <c r="V69" s="577"/>
      <c r="W69" s="577"/>
      <c r="X69" s="577"/>
      <c r="Y69" s="577"/>
      <c r="Z69" s="577"/>
      <c r="AA69" s="577"/>
      <c r="AB69" s="577"/>
      <c r="AC69" s="577"/>
      <c r="AD69" s="577"/>
      <c r="AE69" s="577"/>
      <c r="AF69" s="577"/>
      <c r="AG69" s="577"/>
      <c r="AH69" s="577"/>
      <c r="AI69" s="577"/>
      <c r="AJ69" s="577"/>
      <c r="AK69" s="577"/>
      <c r="AL69" s="577"/>
      <c r="AM69" s="577"/>
      <c r="AN69" s="577"/>
      <c r="AO69" s="577"/>
      <c r="AP69" s="577"/>
    </row>
    <row r="70" spans="2:42" x14ac:dyDescent="0.15">
      <c r="B70" s="577"/>
      <c r="C70" s="577"/>
      <c r="D70" s="577"/>
      <c r="E70" s="577"/>
      <c r="F70" s="577"/>
      <c r="G70" s="577"/>
      <c r="H70" s="577"/>
      <c r="I70" s="577"/>
      <c r="J70" s="577"/>
      <c r="K70" s="577"/>
      <c r="L70" s="577"/>
      <c r="M70" s="577"/>
      <c r="N70" s="577"/>
      <c r="O70" s="577"/>
      <c r="P70" s="577"/>
      <c r="Q70" s="577"/>
      <c r="R70" s="577"/>
      <c r="S70" s="577"/>
      <c r="T70" s="577"/>
      <c r="U70" s="577"/>
      <c r="V70" s="577"/>
      <c r="W70" s="577"/>
      <c r="X70" s="577"/>
      <c r="Y70" s="577"/>
      <c r="Z70" s="577"/>
      <c r="AA70" s="577"/>
      <c r="AB70" s="577"/>
      <c r="AC70" s="577"/>
      <c r="AD70" s="577"/>
      <c r="AE70" s="577"/>
      <c r="AF70" s="577"/>
      <c r="AG70" s="577"/>
      <c r="AH70" s="577"/>
      <c r="AI70" s="577"/>
      <c r="AJ70" s="577"/>
      <c r="AK70" s="577"/>
      <c r="AL70" s="577"/>
      <c r="AM70" s="577"/>
      <c r="AN70" s="577"/>
      <c r="AO70" s="577"/>
      <c r="AP70" s="577"/>
    </row>
    <row r="71" spans="2:42" x14ac:dyDescent="0.15">
      <c r="B71" s="577"/>
      <c r="C71" s="577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577"/>
      <c r="W71" s="577"/>
      <c r="X71" s="577"/>
      <c r="Y71" s="577"/>
      <c r="Z71" s="577"/>
      <c r="AA71" s="577"/>
      <c r="AB71" s="577"/>
      <c r="AC71" s="577"/>
      <c r="AD71" s="577"/>
      <c r="AE71" s="577"/>
      <c r="AF71" s="577"/>
      <c r="AG71" s="577"/>
      <c r="AH71" s="577"/>
      <c r="AI71" s="577"/>
      <c r="AJ71" s="577"/>
      <c r="AK71" s="577"/>
      <c r="AL71" s="577"/>
      <c r="AM71" s="577"/>
      <c r="AN71" s="577"/>
      <c r="AO71" s="577"/>
      <c r="AP71" s="577"/>
    </row>
    <row r="72" spans="2:42" x14ac:dyDescent="0.15">
      <c r="B72" s="577"/>
      <c r="C72" s="577"/>
      <c r="D72" s="577"/>
      <c r="E72" s="577"/>
      <c r="F72" s="577"/>
      <c r="G72" s="577"/>
      <c r="H72" s="577"/>
      <c r="I72" s="577"/>
      <c r="J72" s="577"/>
      <c r="K72" s="577"/>
      <c r="L72" s="577"/>
      <c r="M72" s="577"/>
      <c r="N72" s="577"/>
      <c r="O72" s="577"/>
      <c r="P72" s="577"/>
      <c r="Q72" s="577"/>
      <c r="R72" s="577"/>
      <c r="S72" s="577"/>
      <c r="T72" s="577"/>
      <c r="U72" s="577"/>
      <c r="V72" s="577"/>
      <c r="W72" s="577"/>
      <c r="X72" s="577"/>
      <c r="Y72" s="577"/>
      <c r="Z72" s="577"/>
      <c r="AA72" s="577"/>
      <c r="AB72" s="577"/>
      <c r="AC72" s="577"/>
      <c r="AD72" s="577"/>
      <c r="AE72" s="577"/>
      <c r="AF72" s="577"/>
      <c r="AG72" s="577"/>
      <c r="AH72" s="577"/>
      <c r="AI72" s="577"/>
      <c r="AJ72" s="577"/>
      <c r="AK72" s="577"/>
      <c r="AL72" s="577"/>
      <c r="AM72" s="577"/>
      <c r="AN72" s="577"/>
      <c r="AO72" s="577"/>
      <c r="AP72" s="577"/>
    </row>
    <row r="73" spans="2:42" x14ac:dyDescent="0.15">
      <c r="B73" s="577"/>
      <c r="C73" s="577"/>
      <c r="D73" s="577"/>
      <c r="E73" s="577"/>
      <c r="F73" s="577"/>
      <c r="G73" s="577"/>
      <c r="H73" s="577"/>
      <c r="I73" s="577"/>
      <c r="J73" s="577"/>
      <c r="K73" s="577"/>
      <c r="L73" s="577"/>
      <c r="M73" s="577"/>
      <c r="N73" s="577"/>
      <c r="O73" s="577"/>
      <c r="P73" s="577"/>
      <c r="Q73" s="577"/>
      <c r="R73" s="577"/>
      <c r="S73" s="577"/>
      <c r="T73" s="577"/>
      <c r="U73" s="577"/>
      <c r="V73" s="577"/>
      <c r="W73" s="577"/>
      <c r="X73" s="577"/>
      <c r="Y73" s="577"/>
      <c r="Z73" s="577"/>
      <c r="AA73" s="577"/>
      <c r="AB73" s="577"/>
      <c r="AC73" s="577"/>
      <c r="AD73" s="577"/>
      <c r="AE73" s="577"/>
      <c r="AF73" s="577"/>
      <c r="AG73" s="577"/>
      <c r="AH73" s="577"/>
      <c r="AI73" s="577"/>
      <c r="AJ73" s="577"/>
      <c r="AK73" s="577"/>
      <c r="AL73" s="577"/>
      <c r="AM73" s="577"/>
      <c r="AN73" s="577"/>
      <c r="AO73" s="577"/>
      <c r="AP73" s="577"/>
    </row>
  </sheetData>
  <mergeCells count="48">
    <mergeCell ref="L3:N3"/>
    <mergeCell ref="AH39:AJ39"/>
    <mergeCell ref="AK39:AM39"/>
    <mergeCell ref="AN39:AN40"/>
    <mergeCell ref="Y39:AA39"/>
    <mergeCell ref="AB39:AD39"/>
    <mergeCell ref="AE39:AG39"/>
    <mergeCell ref="O3:Q3"/>
    <mergeCell ref="B39:B40"/>
    <mergeCell ref="C39:C40"/>
    <mergeCell ref="S39:U39"/>
    <mergeCell ref="V39:X39"/>
    <mergeCell ref="D39:F39"/>
    <mergeCell ref="G39:I39"/>
    <mergeCell ref="J39:L39"/>
    <mergeCell ref="M39:O39"/>
    <mergeCell ref="P39:R39"/>
    <mergeCell ref="B53:C53"/>
    <mergeCell ref="B52:C5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B47:B51"/>
    <mergeCell ref="B56:B57"/>
    <mergeCell ref="C56:C57"/>
    <mergeCell ref="D56:F56"/>
    <mergeCell ref="G56:I56"/>
    <mergeCell ref="J56:L56"/>
    <mergeCell ref="M56:O56"/>
    <mergeCell ref="P56:R56"/>
    <mergeCell ref="S56:U56"/>
    <mergeCell ref="V56:X56"/>
    <mergeCell ref="Y56:AA56"/>
    <mergeCell ref="AB56:AD56"/>
    <mergeCell ref="AE56:AG56"/>
    <mergeCell ref="AH56:AJ56"/>
    <mergeCell ref="AK56:AM56"/>
    <mergeCell ref="AN56:AN57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showZeros="0"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22.625" style="52" customWidth="1"/>
    <col min="3" max="38" width="6.125" style="52" customWidth="1"/>
    <col min="39" max="39" width="7" style="52" customWidth="1"/>
    <col min="40" max="40" width="1.5" style="52" customWidth="1"/>
    <col min="41" max="16384" width="9" style="52"/>
  </cols>
  <sheetData>
    <row r="1" spans="2:62" ht="9.9499999999999993" customHeight="1" x14ac:dyDescent="0.15"/>
    <row r="2" spans="2:62" ht="24.95" customHeight="1" thickBot="1" x14ac:dyDescent="0.2">
      <c r="B2" s="5" t="s">
        <v>378</v>
      </c>
      <c r="C2" s="5"/>
      <c r="D2" s="5"/>
      <c r="E2" s="5"/>
      <c r="F2" s="5"/>
      <c r="G2" s="5"/>
      <c r="H2" s="5"/>
      <c r="I2" s="5"/>
      <c r="J2" s="5"/>
      <c r="K2" s="314" t="s">
        <v>239</v>
      </c>
      <c r="L2" s="313" t="s">
        <v>381</v>
      </c>
      <c r="M2" s="103"/>
      <c r="N2" s="314" t="s">
        <v>240</v>
      </c>
      <c r="O2" s="313" t="s">
        <v>362</v>
      </c>
      <c r="P2" s="5"/>
      <c r="Q2" s="5"/>
      <c r="R2" s="5"/>
      <c r="S2" s="5"/>
      <c r="T2" s="5"/>
      <c r="U2" s="5"/>
      <c r="V2" s="5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744" t="s">
        <v>121</v>
      </c>
      <c r="C3" s="736">
        <v>1</v>
      </c>
      <c r="D3" s="737"/>
      <c r="E3" s="738"/>
      <c r="F3" s="736">
        <v>2</v>
      </c>
      <c r="G3" s="737"/>
      <c r="H3" s="738"/>
      <c r="I3" s="736">
        <v>3</v>
      </c>
      <c r="J3" s="737"/>
      <c r="K3" s="738"/>
      <c r="L3" s="736">
        <v>4</v>
      </c>
      <c r="M3" s="737"/>
      <c r="N3" s="738"/>
      <c r="O3" s="736">
        <v>5</v>
      </c>
      <c r="P3" s="737"/>
      <c r="Q3" s="738"/>
      <c r="R3" s="736">
        <v>6</v>
      </c>
      <c r="S3" s="737"/>
      <c r="T3" s="738"/>
      <c r="U3" s="736">
        <v>7</v>
      </c>
      <c r="V3" s="737"/>
      <c r="W3" s="738"/>
      <c r="X3" s="736">
        <v>8</v>
      </c>
      <c r="Y3" s="737"/>
      <c r="Z3" s="738"/>
      <c r="AA3" s="736">
        <v>9</v>
      </c>
      <c r="AB3" s="737"/>
      <c r="AC3" s="738"/>
      <c r="AD3" s="736">
        <v>10</v>
      </c>
      <c r="AE3" s="737"/>
      <c r="AF3" s="738"/>
      <c r="AG3" s="736">
        <v>11</v>
      </c>
      <c r="AH3" s="737"/>
      <c r="AI3" s="738"/>
      <c r="AJ3" s="736">
        <v>12</v>
      </c>
      <c r="AK3" s="737"/>
      <c r="AL3" s="738"/>
      <c r="AM3" s="739" t="s">
        <v>33</v>
      </c>
    </row>
    <row r="4" spans="2:62" ht="20.100000000000001" customHeight="1" x14ac:dyDescent="0.15">
      <c r="B4" s="743"/>
      <c r="C4" s="82" t="s">
        <v>34</v>
      </c>
      <c r="D4" s="83" t="s">
        <v>35</v>
      </c>
      <c r="E4" s="84" t="s">
        <v>36</v>
      </c>
      <c r="F4" s="82" t="s">
        <v>34</v>
      </c>
      <c r="G4" s="84" t="s">
        <v>35</v>
      </c>
      <c r="H4" s="84" t="s">
        <v>36</v>
      </c>
      <c r="I4" s="82" t="s">
        <v>34</v>
      </c>
      <c r="J4" s="84" t="s">
        <v>35</v>
      </c>
      <c r="K4" s="84" t="s">
        <v>36</v>
      </c>
      <c r="L4" s="82" t="s">
        <v>34</v>
      </c>
      <c r="M4" s="84" t="s">
        <v>35</v>
      </c>
      <c r="N4" s="84" t="s">
        <v>36</v>
      </c>
      <c r="O4" s="82" t="s">
        <v>34</v>
      </c>
      <c r="P4" s="84" t="s">
        <v>35</v>
      </c>
      <c r="Q4" s="84" t="s">
        <v>36</v>
      </c>
      <c r="R4" s="82" t="s">
        <v>34</v>
      </c>
      <c r="S4" s="85" t="s">
        <v>35</v>
      </c>
      <c r="T4" s="85" t="s">
        <v>36</v>
      </c>
      <c r="U4" s="82" t="s">
        <v>34</v>
      </c>
      <c r="V4" s="84" t="s">
        <v>35</v>
      </c>
      <c r="W4" s="84" t="s">
        <v>36</v>
      </c>
      <c r="X4" s="82" t="s">
        <v>34</v>
      </c>
      <c r="Y4" s="84" t="s">
        <v>35</v>
      </c>
      <c r="Z4" s="84" t="s">
        <v>36</v>
      </c>
      <c r="AA4" s="82" t="s">
        <v>34</v>
      </c>
      <c r="AB4" s="84" t="s">
        <v>35</v>
      </c>
      <c r="AC4" s="84" t="s">
        <v>36</v>
      </c>
      <c r="AD4" s="82" t="s">
        <v>34</v>
      </c>
      <c r="AE4" s="84" t="s">
        <v>35</v>
      </c>
      <c r="AF4" s="84" t="s">
        <v>36</v>
      </c>
      <c r="AG4" s="82" t="s">
        <v>34</v>
      </c>
      <c r="AH4" s="84" t="s">
        <v>35</v>
      </c>
      <c r="AI4" s="84" t="s">
        <v>36</v>
      </c>
      <c r="AJ4" s="82" t="s">
        <v>34</v>
      </c>
      <c r="AK4" s="84" t="s">
        <v>35</v>
      </c>
      <c r="AL4" s="84" t="s">
        <v>36</v>
      </c>
      <c r="AM4" s="740"/>
    </row>
    <row r="5" spans="2:62" ht="20.100000000000001" customHeight="1" x14ac:dyDescent="0.15">
      <c r="B5" s="741" t="s">
        <v>122</v>
      </c>
      <c r="C5" s="86"/>
      <c r="D5" s="5"/>
      <c r="E5" s="5"/>
      <c r="F5" s="5"/>
      <c r="G5" s="373"/>
      <c r="H5" s="5"/>
      <c r="I5" s="5"/>
      <c r="J5" s="5"/>
      <c r="K5" s="5"/>
      <c r="L5" s="5"/>
      <c r="M5" s="5"/>
      <c r="N5" s="54"/>
      <c r="O5" s="54"/>
      <c r="P5" s="373" t="s">
        <v>379</v>
      </c>
      <c r="Q5" s="5"/>
      <c r="R5" s="5"/>
      <c r="S5" s="373" t="s">
        <v>377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87"/>
    </row>
    <row r="6" spans="2:62" ht="20.100000000000001" customHeight="1" x14ac:dyDescent="0.15">
      <c r="B6" s="742"/>
      <c r="C6" s="86"/>
      <c r="D6" s="5"/>
      <c r="E6" s="5"/>
      <c r="F6" s="5"/>
      <c r="G6" s="5"/>
      <c r="H6" s="5"/>
      <c r="I6" s="5"/>
      <c r="J6" s="5"/>
      <c r="K6" s="5"/>
      <c r="M6" s="5"/>
      <c r="N6" s="54"/>
      <c r="O6" s="5"/>
      <c r="P6" s="5"/>
      <c r="Q6" s="5"/>
      <c r="R6" s="5"/>
      <c r="S6" s="374" t="s">
        <v>380</v>
      </c>
      <c r="V6" s="374" t="s">
        <v>375</v>
      </c>
      <c r="W6" s="5"/>
      <c r="X6" s="5"/>
      <c r="Y6" s="372"/>
      <c r="Z6" s="372"/>
      <c r="AA6" s="372"/>
      <c r="AB6" s="372"/>
      <c r="AC6" s="5"/>
      <c r="AD6" s="5"/>
      <c r="AE6" s="5"/>
      <c r="AF6" s="5"/>
      <c r="AG6" s="5"/>
      <c r="AH6" s="5"/>
      <c r="AI6" s="5"/>
      <c r="AJ6" s="5"/>
      <c r="AK6" s="5"/>
      <c r="AL6" s="5"/>
      <c r="AM6" s="87"/>
    </row>
    <row r="7" spans="2:62" ht="20.100000000000001" customHeight="1" x14ac:dyDescent="0.15">
      <c r="B7" s="743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</row>
    <row r="8" spans="2:62" ht="20.100000000000001" customHeight="1" x14ac:dyDescent="0.15">
      <c r="B8" s="91" t="s">
        <v>343</v>
      </c>
      <c r="C8" s="370"/>
      <c r="D8" s="93"/>
      <c r="E8" s="93"/>
      <c r="F8" s="92"/>
      <c r="G8" s="93"/>
      <c r="H8" s="93"/>
      <c r="I8" s="92"/>
      <c r="J8" s="93"/>
      <c r="K8" s="93"/>
      <c r="L8" s="92"/>
      <c r="M8" s="93"/>
      <c r="N8" s="93"/>
      <c r="O8" s="92"/>
      <c r="P8" s="93">
        <v>4</v>
      </c>
      <c r="Q8" s="93">
        <v>4</v>
      </c>
      <c r="R8" s="92">
        <v>4</v>
      </c>
      <c r="S8" s="93">
        <v>3</v>
      </c>
      <c r="T8" s="93"/>
      <c r="U8" s="92"/>
      <c r="V8" s="93"/>
      <c r="W8" s="93"/>
      <c r="X8" s="92"/>
      <c r="Y8" s="93"/>
      <c r="Z8" s="93"/>
      <c r="AA8" s="92"/>
      <c r="AB8" s="93"/>
      <c r="AC8" s="93"/>
      <c r="AD8" s="92"/>
      <c r="AE8" s="93"/>
      <c r="AF8" s="93"/>
      <c r="AG8" s="92"/>
      <c r="AH8" s="93"/>
      <c r="AI8" s="93"/>
      <c r="AJ8" s="92"/>
      <c r="AK8" s="93"/>
      <c r="AL8" s="93"/>
      <c r="AM8" s="94">
        <f>SUM(C8:AL8)</f>
        <v>15</v>
      </c>
    </row>
    <row r="9" spans="2:62" ht="20.100000000000001" customHeight="1" x14ac:dyDescent="0.15">
      <c r="B9" s="91" t="s">
        <v>344</v>
      </c>
      <c r="C9" s="371"/>
      <c r="D9" s="93"/>
      <c r="E9" s="93"/>
      <c r="F9" s="92"/>
      <c r="G9" s="93"/>
      <c r="H9" s="93"/>
      <c r="I9" s="92"/>
      <c r="J9" s="93"/>
      <c r="K9" s="93"/>
      <c r="L9" s="92"/>
      <c r="M9" s="93"/>
      <c r="N9" s="93"/>
      <c r="O9" s="92"/>
      <c r="P9" s="93">
        <v>1.5</v>
      </c>
      <c r="Q9" s="93">
        <v>3</v>
      </c>
      <c r="R9" s="92">
        <v>4.5</v>
      </c>
      <c r="S9" s="93">
        <v>6</v>
      </c>
      <c r="T9" s="93">
        <v>4.5</v>
      </c>
      <c r="U9" s="92">
        <v>3</v>
      </c>
      <c r="V9" s="93">
        <v>1.5</v>
      </c>
      <c r="W9" s="93"/>
      <c r="X9" s="92"/>
      <c r="Y9" s="93"/>
      <c r="Z9" s="93"/>
      <c r="AA9" s="92"/>
      <c r="AB9" s="93"/>
      <c r="AC9" s="93"/>
      <c r="AD9" s="92"/>
      <c r="AE9" s="93"/>
      <c r="AF9" s="93"/>
      <c r="AG9" s="92"/>
      <c r="AH9" s="93"/>
      <c r="AI9" s="93"/>
      <c r="AJ9" s="92"/>
      <c r="AK9" s="93"/>
      <c r="AL9" s="93"/>
      <c r="AM9" s="94">
        <f t="shared" ref="AM9:AM33" si="0">SUM(C9:AL9)</f>
        <v>24</v>
      </c>
    </row>
    <row r="10" spans="2:62" ht="20.100000000000001" customHeight="1" x14ac:dyDescent="0.15">
      <c r="B10" s="91" t="s">
        <v>345</v>
      </c>
      <c r="C10" s="371"/>
      <c r="D10" s="93"/>
      <c r="E10" s="93"/>
      <c r="F10" s="92"/>
      <c r="G10" s="93"/>
      <c r="H10" s="93"/>
      <c r="I10" s="92"/>
      <c r="J10" s="93"/>
      <c r="K10" s="93"/>
      <c r="L10" s="92"/>
      <c r="M10" s="93"/>
      <c r="N10" s="93"/>
      <c r="O10" s="92"/>
      <c r="P10" s="93"/>
      <c r="Q10" s="93"/>
      <c r="R10" s="92"/>
      <c r="S10" s="93">
        <v>5</v>
      </c>
      <c r="T10" s="93">
        <v>5</v>
      </c>
      <c r="U10" s="92">
        <v>5</v>
      </c>
      <c r="V10" s="93">
        <v>5</v>
      </c>
      <c r="W10" s="93"/>
      <c r="X10" s="92"/>
      <c r="Y10" s="93"/>
      <c r="Z10" s="93"/>
      <c r="AA10" s="92"/>
      <c r="AB10" s="93"/>
      <c r="AC10" s="93"/>
      <c r="AD10" s="92"/>
      <c r="AE10" s="93"/>
      <c r="AF10" s="93"/>
      <c r="AG10" s="92"/>
      <c r="AH10" s="93"/>
      <c r="AI10" s="93"/>
      <c r="AJ10" s="92"/>
      <c r="AK10" s="93"/>
      <c r="AL10" s="93"/>
      <c r="AM10" s="94">
        <f t="shared" si="0"/>
        <v>20</v>
      </c>
    </row>
    <row r="11" spans="2:62" ht="20.100000000000001" customHeight="1" x14ac:dyDescent="0.15">
      <c r="B11" s="91" t="s">
        <v>346</v>
      </c>
      <c r="C11" s="371"/>
      <c r="D11" s="93"/>
      <c r="E11" s="93"/>
      <c r="F11" s="92"/>
      <c r="G11" s="93"/>
      <c r="H11" s="93"/>
      <c r="I11" s="92"/>
      <c r="J11" s="93"/>
      <c r="K11" s="93"/>
      <c r="L11" s="92"/>
      <c r="M11" s="93"/>
      <c r="N11" s="93"/>
      <c r="O11" s="92"/>
      <c r="P11" s="93"/>
      <c r="Q11" s="93"/>
      <c r="R11" s="92"/>
      <c r="S11" s="93">
        <v>2</v>
      </c>
      <c r="T11" s="93">
        <v>2</v>
      </c>
      <c r="U11" s="92">
        <v>2</v>
      </c>
      <c r="V11" s="93">
        <v>2</v>
      </c>
      <c r="W11" s="93">
        <v>2</v>
      </c>
      <c r="X11" s="92">
        <v>2</v>
      </c>
      <c r="Y11" s="93"/>
      <c r="Z11" s="93"/>
      <c r="AA11" s="92"/>
      <c r="AB11" s="93"/>
      <c r="AC11" s="93"/>
      <c r="AD11" s="92"/>
      <c r="AE11" s="93"/>
      <c r="AF11" s="93"/>
      <c r="AG11" s="92"/>
      <c r="AH11" s="93"/>
      <c r="AI11" s="93"/>
      <c r="AJ11" s="92"/>
      <c r="AK11" s="93"/>
      <c r="AL11" s="93"/>
      <c r="AM11" s="94">
        <f t="shared" si="0"/>
        <v>12</v>
      </c>
    </row>
    <row r="12" spans="2:62" ht="20.100000000000001" customHeight="1" x14ac:dyDescent="0.15">
      <c r="B12" s="91" t="s">
        <v>347</v>
      </c>
      <c r="C12" s="371"/>
      <c r="D12" s="93"/>
      <c r="E12" s="93"/>
      <c r="F12" s="92"/>
      <c r="G12" s="93"/>
      <c r="H12" s="93"/>
      <c r="I12" s="92"/>
      <c r="J12" s="93"/>
      <c r="K12" s="93"/>
      <c r="L12" s="92"/>
      <c r="M12" s="93"/>
      <c r="N12" s="93"/>
      <c r="O12" s="92"/>
      <c r="P12" s="93"/>
      <c r="Q12" s="93"/>
      <c r="R12" s="92"/>
      <c r="S12" s="93">
        <v>8</v>
      </c>
      <c r="T12" s="93">
        <v>8</v>
      </c>
      <c r="U12" s="92">
        <v>8</v>
      </c>
      <c r="V12" s="93">
        <v>8</v>
      </c>
      <c r="W12" s="93"/>
      <c r="X12" s="92"/>
      <c r="Y12" s="93"/>
      <c r="Z12" s="93"/>
      <c r="AA12" s="92"/>
      <c r="AB12" s="93"/>
      <c r="AC12" s="93"/>
      <c r="AD12" s="92"/>
      <c r="AE12" s="93"/>
      <c r="AF12" s="93"/>
      <c r="AG12" s="92"/>
      <c r="AH12" s="93"/>
      <c r="AI12" s="93"/>
      <c r="AJ12" s="92"/>
      <c r="AK12" s="93"/>
      <c r="AL12" s="93"/>
      <c r="AM12" s="94">
        <f t="shared" si="0"/>
        <v>32</v>
      </c>
    </row>
    <row r="13" spans="2:62" ht="20.100000000000001" customHeight="1" x14ac:dyDescent="0.15">
      <c r="B13" s="91" t="s">
        <v>348</v>
      </c>
      <c r="C13" s="371"/>
      <c r="D13" s="93"/>
      <c r="E13" s="93"/>
      <c r="F13" s="92"/>
      <c r="G13" s="93"/>
      <c r="H13" s="93"/>
      <c r="I13" s="92"/>
      <c r="J13" s="93"/>
      <c r="K13" s="93"/>
      <c r="L13" s="92"/>
      <c r="M13" s="93"/>
      <c r="N13" s="93"/>
      <c r="O13" s="92"/>
      <c r="P13" s="93"/>
      <c r="Q13" s="93"/>
      <c r="R13" s="92"/>
      <c r="S13" s="93">
        <v>0.6</v>
      </c>
      <c r="T13" s="93">
        <v>0.6</v>
      </c>
      <c r="U13" s="92">
        <v>0.6</v>
      </c>
      <c r="V13" s="93">
        <v>1.8</v>
      </c>
      <c r="W13" s="93">
        <v>3</v>
      </c>
      <c r="X13" s="92">
        <v>4</v>
      </c>
      <c r="Y13" s="93">
        <v>6</v>
      </c>
      <c r="Z13" s="93">
        <v>4</v>
      </c>
      <c r="AA13" s="92">
        <v>3</v>
      </c>
      <c r="AB13" s="93">
        <v>1.2</v>
      </c>
      <c r="AC13" s="93"/>
      <c r="AD13" s="92"/>
      <c r="AE13" s="93"/>
      <c r="AF13" s="93"/>
      <c r="AG13" s="92"/>
      <c r="AH13" s="93"/>
      <c r="AI13" s="93"/>
      <c r="AJ13" s="92"/>
      <c r="AK13" s="93"/>
      <c r="AL13" s="93"/>
      <c r="AM13" s="94">
        <f t="shared" si="0"/>
        <v>24.8</v>
      </c>
    </row>
    <row r="14" spans="2:62" ht="20.100000000000001" customHeight="1" x14ac:dyDescent="0.15">
      <c r="B14" s="91" t="s">
        <v>374</v>
      </c>
      <c r="C14" s="371"/>
      <c r="D14" s="93"/>
      <c r="E14" s="93"/>
      <c r="F14" s="92"/>
      <c r="G14" s="93"/>
      <c r="H14" s="93"/>
      <c r="I14" s="92"/>
      <c r="J14" s="93"/>
      <c r="K14" s="93"/>
      <c r="L14" s="92"/>
      <c r="M14" s="93"/>
      <c r="N14" s="93"/>
      <c r="O14" s="92"/>
      <c r="P14" s="93"/>
      <c r="Q14" s="93"/>
      <c r="R14" s="92"/>
      <c r="S14" s="93"/>
      <c r="T14" s="93"/>
      <c r="U14" s="92"/>
      <c r="V14" s="93"/>
      <c r="W14" s="93"/>
      <c r="X14" s="92"/>
      <c r="Y14" s="93">
        <v>120</v>
      </c>
      <c r="Z14" s="93">
        <v>200</v>
      </c>
      <c r="AA14" s="92">
        <v>200</v>
      </c>
      <c r="AB14" s="93">
        <v>120</v>
      </c>
      <c r="AC14" s="93"/>
      <c r="AD14" s="92"/>
      <c r="AE14" s="93"/>
      <c r="AF14" s="93"/>
      <c r="AG14" s="92"/>
      <c r="AH14" s="93"/>
      <c r="AI14" s="93"/>
      <c r="AJ14" s="92"/>
      <c r="AK14" s="93"/>
      <c r="AL14" s="93"/>
      <c r="AM14" s="94">
        <f t="shared" si="0"/>
        <v>640</v>
      </c>
    </row>
    <row r="15" spans="2:62" ht="20.100000000000001" customHeight="1" x14ac:dyDescent="0.15">
      <c r="B15" s="91" t="s">
        <v>349</v>
      </c>
      <c r="C15" s="371"/>
      <c r="D15" s="93"/>
      <c r="E15" s="93"/>
      <c r="F15" s="92"/>
      <c r="G15" s="93"/>
      <c r="H15" s="93"/>
      <c r="I15" s="92"/>
      <c r="J15" s="93"/>
      <c r="K15" s="93"/>
      <c r="L15" s="92"/>
      <c r="M15" s="93"/>
      <c r="N15" s="93"/>
      <c r="O15" s="92"/>
      <c r="P15" s="93"/>
      <c r="Q15" s="93"/>
      <c r="R15" s="92"/>
      <c r="S15" s="93"/>
      <c r="T15" s="93"/>
      <c r="U15" s="92"/>
      <c r="V15" s="93"/>
      <c r="W15" s="93"/>
      <c r="X15" s="92"/>
      <c r="Y15" s="93"/>
      <c r="Z15" s="93"/>
      <c r="AA15" s="92"/>
      <c r="AB15" s="93"/>
      <c r="AC15" s="93">
        <v>30</v>
      </c>
      <c r="AD15" s="92"/>
      <c r="AE15" s="93"/>
      <c r="AF15" s="93"/>
      <c r="AG15" s="92"/>
      <c r="AH15" s="93"/>
      <c r="AI15" s="93"/>
      <c r="AJ15" s="92"/>
      <c r="AK15" s="93"/>
      <c r="AL15" s="93"/>
      <c r="AM15" s="94">
        <f t="shared" si="0"/>
        <v>30</v>
      </c>
    </row>
    <row r="16" spans="2:62" ht="20.100000000000001" customHeight="1" x14ac:dyDescent="0.15">
      <c r="B16" s="91"/>
      <c r="C16" s="92"/>
      <c r="D16" s="93"/>
      <c r="E16" s="93"/>
      <c r="F16" s="92"/>
      <c r="G16" s="93"/>
      <c r="H16" s="93"/>
      <c r="I16" s="92"/>
      <c r="J16" s="93"/>
      <c r="K16" s="93"/>
      <c r="L16" s="92"/>
      <c r="M16" s="93"/>
      <c r="N16" s="93"/>
      <c r="O16" s="92"/>
      <c r="P16" s="93"/>
      <c r="Q16" s="93"/>
      <c r="R16" s="92"/>
      <c r="S16" s="93"/>
      <c r="T16" s="93"/>
      <c r="U16" s="92"/>
      <c r="V16" s="93"/>
      <c r="W16" s="93"/>
      <c r="X16" s="92"/>
      <c r="Y16" s="93"/>
      <c r="Z16" s="93"/>
      <c r="AA16" s="92"/>
      <c r="AB16" s="93"/>
      <c r="AC16" s="93"/>
      <c r="AD16" s="92"/>
      <c r="AE16" s="93"/>
      <c r="AF16" s="93"/>
      <c r="AG16" s="92"/>
      <c r="AH16" s="93"/>
      <c r="AI16" s="93"/>
      <c r="AJ16" s="92"/>
      <c r="AK16" s="93"/>
      <c r="AL16" s="93"/>
      <c r="AM16" s="94">
        <f t="shared" si="0"/>
        <v>0</v>
      </c>
    </row>
    <row r="17" spans="2:39" ht="20.100000000000001" customHeight="1" x14ac:dyDescent="0.15">
      <c r="B17" s="91"/>
      <c r="C17" s="92"/>
      <c r="D17" s="93"/>
      <c r="E17" s="93"/>
      <c r="F17" s="92"/>
      <c r="G17" s="93"/>
      <c r="H17" s="93"/>
      <c r="I17" s="92"/>
      <c r="J17" s="93"/>
      <c r="K17" s="93"/>
      <c r="L17" s="92"/>
      <c r="M17" s="93"/>
      <c r="N17" s="93"/>
      <c r="O17" s="92"/>
      <c r="P17" s="93"/>
      <c r="Q17" s="93"/>
      <c r="R17" s="92"/>
      <c r="S17" s="93"/>
      <c r="T17" s="93"/>
      <c r="U17" s="92"/>
      <c r="V17" s="93"/>
      <c r="W17" s="93"/>
      <c r="X17" s="92"/>
      <c r="Y17" s="93"/>
      <c r="Z17" s="93"/>
      <c r="AA17" s="92"/>
      <c r="AB17" s="93"/>
      <c r="AC17" s="93"/>
      <c r="AD17" s="92"/>
      <c r="AE17" s="93"/>
      <c r="AF17" s="93"/>
      <c r="AG17" s="92"/>
      <c r="AH17" s="93"/>
      <c r="AI17" s="93"/>
      <c r="AJ17" s="92"/>
      <c r="AK17" s="93"/>
      <c r="AL17" s="93"/>
      <c r="AM17" s="94">
        <f t="shared" si="0"/>
        <v>0</v>
      </c>
    </row>
    <row r="18" spans="2:39" ht="20.100000000000001" customHeight="1" x14ac:dyDescent="0.15">
      <c r="B18" s="91"/>
      <c r="C18" s="92"/>
      <c r="D18" s="93"/>
      <c r="E18" s="93"/>
      <c r="F18" s="92"/>
      <c r="G18" s="93"/>
      <c r="H18" s="93"/>
      <c r="I18" s="92"/>
      <c r="J18" s="93"/>
      <c r="K18" s="93"/>
      <c r="L18" s="92"/>
      <c r="M18" s="93"/>
      <c r="N18" s="93"/>
      <c r="O18" s="92"/>
      <c r="P18" s="93"/>
      <c r="Q18" s="93"/>
      <c r="R18" s="92"/>
      <c r="S18" s="93"/>
      <c r="T18" s="93"/>
      <c r="U18" s="92"/>
      <c r="V18" s="93"/>
      <c r="W18" s="93"/>
      <c r="X18" s="92"/>
      <c r="Y18" s="93"/>
      <c r="Z18" s="93"/>
      <c r="AA18" s="92"/>
      <c r="AB18" s="93"/>
      <c r="AC18" s="93"/>
      <c r="AD18" s="92"/>
      <c r="AE18" s="93"/>
      <c r="AF18" s="93"/>
      <c r="AG18" s="92"/>
      <c r="AH18" s="93"/>
      <c r="AI18" s="93"/>
      <c r="AJ18" s="92"/>
      <c r="AK18" s="93"/>
      <c r="AL18" s="93"/>
      <c r="AM18" s="94">
        <f t="shared" si="0"/>
        <v>0</v>
      </c>
    </row>
    <row r="19" spans="2:39" ht="20.100000000000001" customHeight="1" x14ac:dyDescent="0.15">
      <c r="B19" s="91"/>
      <c r="C19" s="92"/>
      <c r="D19" s="93"/>
      <c r="E19" s="93"/>
      <c r="F19" s="92"/>
      <c r="G19" s="93"/>
      <c r="H19" s="93"/>
      <c r="I19" s="92"/>
      <c r="J19" s="93"/>
      <c r="K19" s="93"/>
      <c r="L19" s="92"/>
      <c r="M19" s="93"/>
      <c r="N19" s="93"/>
      <c r="O19" s="92"/>
      <c r="P19" s="93"/>
      <c r="Q19" s="93"/>
      <c r="R19" s="92"/>
      <c r="S19" s="93"/>
      <c r="T19" s="93"/>
      <c r="U19" s="92"/>
      <c r="V19" s="93"/>
      <c r="W19" s="93"/>
      <c r="X19" s="92"/>
      <c r="Y19" s="93"/>
      <c r="Z19" s="93"/>
      <c r="AA19" s="92"/>
      <c r="AB19" s="93"/>
      <c r="AC19" s="93"/>
      <c r="AD19" s="92"/>
      <c r="AE19" s="93"/>
      <c r="AF19" s="93"/>
      <c r="AG19" s="92"/>
      <c r="AH19" s="93"/>
      <c r="AI19" s="93"/>
      <c r="AJ19" s="92"/>
      <c r="AK19" s="93"/>
      <c r="AL19" s="93"/>
      <c r="AM19" s="94">
        <f t="shared" si="0"/>
        <v>0</v>
      </c>
    </row>
    <row r="20" spans="2:39" ht="20.100000000000001" customHeight="1" x14ac:dyDescent="0.15">
      <c r="B20" s="91"/>
      <c r="C20" s="92"/>
      <c r="D20" s="93"/>
      <c r="E20" s="93"/>
      <c r="F20" s="92"/>
      <c r="G20" s="93"/>
      <c r="H20" s="93"/>
      <c r="I20" s="92"/>
      <c r="J20" s="93"/>
      <c r="K20" s="93"/>
      <c r="L20" s="92"/>
      <c r="M20" s="93"/>
      <c r="N20" s="93"/>
      <c r="O20" s="92"/>
      <c r="P20" s="93"/>
      <c r="Q20" s="93"/>
      <c r="R20" s="92"/>
      <c r="S20" s="93"/>
      <c r="T20" s="93"/>
      <c r="U20" s="92"/>
      <c r="V20" s="93"/>
      <c r="W20" s="93"/>
      <c r="X20" s="92"/>
      <c r="Y20" s="93"/>
      <c r="Z20" s="93"/>
      <c r="AA20" s="92"/>
      <c r="AB20" s="93"/>
      <c r="AC20" s="93"/>
      <c r="AD20" s="92"/>
      <c r="AE20" s="93"/>
      <c r="AF20" s="93"/>
      <c r="AG20" s="92"/>
      <c r="AH20" s="93"/>
      <c r="AI20" s="93"/>
      <c r="AJ20" s="92"/>
      <c r="AK20" s="93"/>
      <c r="AL20" s="93"/>
      <c r="AM20" s="94">
        <f t="shared" si="0"/>
        <v>0</v>
      </c>
    </row>
    <row r="21" spans="2:39" ht="20.100000000000001" customHeight="1" x14ac:dyDescent="0.15">
      <c r="B21" s="91"/>
      <c r="C21" s="92"/>
      <c r="D21" s="93"/>
      <c r="E21" s="93"/>
      <c r="F21" s="92"/>
      <c r="G21" s="93"/>
      <c r="H21" s="93"/>
      <c r="I21" s="92"/>
      <c r="J21" s="93"/>
      <c r="K21" s="93"/>
      <c r="L21" s="92"/>
      <c r="M21" s="93"/>
      <c r="N21" s="93"/>
      <c r="O21" s="92"/>
      <c r="P21" s="93"/>
      <c r="Q21" s="93"/>
      <c r="R21" s="92"/>
      <c r="S21" s="93"/>
      <c r="T21" s="93"/>
      <c r="U21" s="92"/>
      <c r="V21" s="93"/>
      <c r="W21" s="93"/>
      <c r="X21" s="92"/>
      <c r="Y21" s="93"/>
      <c r="Z21" s="93"/>
      <c r="AA21" s="92"/>
      <c r="AB21" s="93"/>
      <c r="AC21" s="93"/>
      <c r="AD21" s="92"/>
      <c r="AE21" s="93"/>
      <c r="AF21" s="93"/>
      <c r="AG21" s="92"/>
      <c r="AH21" s="93"/>
      <c r="AI21" s="93"/>
      <c r="AJ21" s="92"/>
      <c r="AK21" s="93"/>
      <c r="AL21" s="93"/>
      <c r="AM21" s="94">
        <f t="shared" si="0"/>
        <v>0</v>
      </c>
    </row>
    <row r="22" spans="2:39" ht="20.100000000000001" customHeight="1" x14ac:dyDescent="0.15">
      <c r="B22" s="91"/>
      <c r="C22" s="92"/>
      <c r="D22" s="93"/>
      <c r="E22" s="93"/>
      <c r="F22" s="92"/>
      <c r="G22" s="93"/>
      <c r="H22" s="93"/>
      <c r="I22" s="92"/>
      <c r="J22" s="93"/>
      <c r="K22" s="93"/>
      <c r="L22" s="92"/>
      <c r="M22" s="93"/>
      <c r="N22" s="93"/>
      <c r="O22" s="92"/>
      <c r="P22" s="93"/>
      <c r="Q22" s="93"/>
      <c r="R22" s="92"/>
      <c r="S22" s="93"/>
      <c r="T22" s="93"/>
      <c r="U22" s="92"/>
      <c r="V22" s="93"/>
      <c r="W22" s="93"/>
      <c r="X22" s="92"/>
      <c r="Y22" s="93"/>
      <c r="Z22" s="93"/>
      <c r="AA22" s="92"/>
      <c r="AB22" s="93"/>
      <c r="AC22" s="93"/>
      <c r="AD22" s="92"/>
      <c r="AE22" s="93"/>
      <c r="AF22" s="93"/>
      <c r="AG22" s="92"/>
      <c r="AH22" s="93"/>
      <c r="AI22" s="93"/>
      <c r="AJ22" s="92"/>
      <c r="AK22" s="93"/>
      <c r="AL22" s="93"/>
      <c r="AM22" s="94">
        <f t="shared" si="0"/>
        <v>0</v>
      </c>
    </row>
    <row r="23" spans="2:39" ht="20.100000000000001" customHeight="1" x14ac:dyDescent="0.15">
      <c r="B23" s="91"/>
      <c r="C23" s="92"/>
      <c r="D23" s="93"/>
      <c r="E23" s="93"/>
      <c r="F23" s="92"/>
      <c r="G23" s="93"/>
      <c r="H23" s="93"/>
      <c r="I23" s="92"/>
      <c r="J23" s="93"/>
      <c r="K23" s="93"/>
      <c r="L23" s="92"/>
      <c r="M23" s="93"/>
      <c r="N23" s="93"/>
      <c r="O23" s="92"/>
      <c r="P23" s="93"/>
      <c r="Q23" s="93"/>
      <c r="R23" s="92"/>
      <c r="S23" s="93"/>
      <c r="T23" s="93"/>
      <c r="U23" s="92"/>
      <c r="V23" s="93"/>
      <c r="W23" s="93"/>
      <c r="X23" s="92"/>
      <c r="Y23" s="93"/>
      <c r="Z23" s="93"/>
      <c r="AA23" s="92"/>
      <c r="AB23" s="93"/>
      <c r="AC23" s="93"/>
      <c r="AD23" s="92"/>
      <c r="AE23" s="93"/>
      <c r="AF23" s="93"/>
      <c r="AG23" s="92"/>
      <c r="AH23" s="93"/>
      <c r="AI23" s="93"/>
      <c r="AJ23" s="92"/>
      <c r="AK23" s="93"/>
      <c r="AL23" s="93"/>
      <c r="AM23" s="94">
        <f t="shared" si="0"/>
        <v>0</v>
      </c>
    </row>
    <row r="24" spans="2:39" ht="20.100000000000001" customHeight="1" x14ac:dyDescent="0.15">
      <c r="B24" s="91"/>
      <c r="C24" s="92"/>
      <c r="D24" s="93"/>
      <c r="E24" s="93"/>
      <c r="F24" s="92"/>
      <c r="G24" s="93"/>
      <c r="H24" s="93"/>
      <c r="I24" s="92"/>
      <c r="J24" s="93"/>
      <c r="K24" s="93"/>
      <c r="L24" s="92"/>
      <c r="M24" s="93"/>
      <c r="N24" s="93"/>
      <c r="O24" s="92"/>
      <c r="P24" s="93"/>
      <c r="Q24" s="93"/>
      <c r="R24" s="92"/>
      <c r="S24" s="93"/>
      <c r="T24" s="93"/>
      <c r="U24" s="92"/>
      <c r="V24" s="93"/>
      <c r="W24" s="93"/>
      <c r="X24" s="92"/>
      <c r="Y24" s="93"/>
      <c r="Z24" s="93"/>
      <c r="AA24" s="92"/>
      <c r="AB24" s="93"/>
      <c r="AC24" s="93"/>
      <c r="AD24" s="92"/>
      <c r="AE24" s="93"/>
      <c r="AF24" s="93"/>
      <c r="AG24" s="92"/>
      <c r="AH24" s="93"/>
      <c r="AI24" s="93"/>
      <c r="AJ24" s="92"/>
      <c r="AK24" s="93"/>
      <c r="AL24" s="93"/>
      <c r="AM24" s="94">
        <f t="shared" si="0"/>
        <v>0</v>
      </c>
    </row>
    <row r="25" spans="2:39" ht="20.100000000000001" customHeight="1" x14ac:dyDescent="0.15">
      <c r="B25" s="91"/>
      <c r="C25" s="92"/>
      <c r="D25" s="93"/>
      <c r="E25" s="93"/>
      <c r="F25" s="92"/>
      <c r="G25" s="93"/>
      <c r="H25" s="93"/>
      <c r="I25" s="92"/>
      <c r="J25" s="93"/>
      <c r="K25" s="93"/>
      <c r="L25" s="92"/>
      <c r="M25" s="93"/>
      <c r="N25" s="93"/>
      <c r="O25" s="92"/>
      <c r="P25" s="93"/>
      <c r="Q25" s="93"/>
      <c r="R25" s="92"/>
      <c r="S25" s="93"/>
      <c r="T25" s="93"/>
      <c r="U25" s="92"/>
      <c r="V25" s="93"/>
      <c r="W25" s="93"/>
      <c r="X25" s="92"/>
      <c r="Y25" s="93"/>
      <c r="Z25" s="93"/>
      <c r="AA25" s="92"/>
      <c r="AB25" s="93"/>
      <c r="AC25" s="93"/>
      <c r="AD25" s="92"/>
      <c r="AE25" s="93"/>
      <c r="AF25" s="93"/>
      <c r="AG25" s="92"/>
      <c r="AH25" s="93"/>
      <c r="AI25" s="93"/>
      <c r="AJ25" s="92"/>
      <c r="AK25" s="93"/>
      <c r="AL25" s="93"/>
      <c r="AM25" s="94">
        <f t="shared" si="0"/>
        <v>0</v>
      </c>
    </row>
    <row r="26" spans="2:39" ht="20.100000000000001" customHeight="1" x14ac:dyDescent="0.15">
      <c r="B26" s="91"/>
      <c r="C26" s="92"/>
      <c r="D26" s="93"/>
      <c r="E26" s="93"/>
      <c r="F26" s="92"/>
      <c r="G26" s="93"/>
      <c r="H26" s="93"/>
      <c r="I26" s="92"/>
      <c r="J26" s="93"/>
      <c r="K26" s="93"/>
      <c r="L26" s="92"/>
      <c r="M26" s="93"/>
      <c r="N26" s="93"/>
      <c r="O26" s="92"/>
      <c r="P26" s="93"/>
      <c r="Q26" s="93"/>
      <c r="R26" s="92"/>
      <c r="S26" s="93"/>
      <c r="T26" s="93"/>
      <c r="U26" s="92"/>
      <c r="V26" s="93"/>
      <c r="W26" s="93"/>
      <c r="X26" s="92"/>
      <c r="Y26" s="93"/>
      <c r="Z26" s="93"/>
      <c r="AA26" s="92"/>
      <c r="AB26" s="93"/>
      <c r="AC26" s="93"/>
      <c r="AD26" s="92"/>
      <c r="AE26" s="93"/>
      <c r="AF26" s="93"/>
      <c r="AG26" s="92"/>
      <c r="AH26" s="93"/>
      <c r="AI26" s="93"/>
      <c r="AJ26" s="92"/>
      <c r="AK26" s="93"/>
      <c r="AL26" s="93"/>
      <c r="AM26" s="94">
        <f t="shared" si="0"/>
        <v>0</v>
      </c>
    </row>
    <row r="27" spans="2:39" ht="20.100000000000001" customHeight="1" x14ac:dyDescent="0.15">
      <c r="B27" s="91"/>
      <c r="C27" s="92"/>
      <c r="D27" s="93"/>
      <c r="E27" s="93"/>
      <c r="F27" s="92"/>
      <c r="G27" s="93"/>
      <c r="H27" s="93"/>
      <c r="I27" s="92"/>
      <c r="J27" s="93"/>
      <c r="K27" s="93"/>
      <c r="L27" s="92"/>
      <c r="M27" s="93"/>
      <c r="N27" s="93"/>
      <c r="O27" s="92"/>
      <c r="P27" s="93"/>
      <c r="Q27" s="93"/>
      <c r="R27" s="92"/>
      <c r="S27" s="93"/>
      <c r="T27" s="93"/>
      <c r="U27" s="92"/>
      <c r="V27" s="93"/>
      <c r="W27" s="93"/>
      <c r="X27" s="92"/>
      <c r="Y27" s="93"/>
      <c r="Z27" s="93"/>
      <c r="AA27" s="92"/>
      <c r="AB27" s="93"/>
      <c r="AC27" s="93"/>
      <c r="AD27" s="92"/>
      <c r="AE27" s="93"/>
      <c r="AF27" s="93"/>
      <c r="AG27" s="92"/>
      <c r="AH27" s="93"/>
      <c r="AI27" s="93"/>
      <c r="AJ27" s="92"/>
      <c r="AK27" s="93"/>
      <c r="AL27" s="93"/>
      <c r="AM27" s="94">
        <f t="shared" si="0"/>
        <v>0</v>
      </c>
    </row>
    <row r="28" spans="2:39" ht="20.100000000000001" customHeight="1" x14ac:dyDescent="0.15">
      <c r="B28" s="91"/>
      <c r="C28" s="92"/>
      <c r="D28" s="93"/>
      <c r="E28" s="93"/>
      <c r="F28" s="92"/>
      <c r="G28" s="93"/>
      <c r="H28" s="93"/>
      <c r="I28" s="92"/>
      <c r="J28" s="93"/>
      <c r="K28" s="93"/>
      <c r="L28" s="92"/>
      <c r="M28" s="93"/>
      <c r="N28" s="93"/>
      <c r="O28" s="92"/>
      <c r="P28" s="93"/>
      <c r="Q28" s="93"/>
      <c r="R28" s="92"/>
      <c r="S28" s="93"/>
      <c r="T28" s="93"/>
      <c r="U28" s="92"/>
      <c r="V28" s="93"/>
      <c r="W28" s="93"/>
      <c r="X28" s="92"/>
      <c r="Y28" s="93"/>
      <c r="Z28" s="93"/>
      <c r="AA28" s="92"/>
      <c r="AB28" s="93"/>
      <c r="AC28" s="93"/>
      <c r="AD28" s="92"/>
      <c r="AE28" s="93"/>
      <c r="AF28" s="93"/>
      <c r="AG28" s="92"/>
      <c r="AH28" s="93"/>
      <c r="AI28" s="93"/>
      <c r="AJ28" s="92"/>
      <c r="AK28" s="93"/>
      <c r="AL28" s="93"/>
      <c r="AM28" s="94">
        <f t="shared" si="0"/>
        <v>0</v>
      </c>
    </row>
    <row r="29" spans="2:39" ht="20.100000000000001" customHeight="1" x14ac:dyDescent="0.15">
      <c r="B29" s="91"/>
      <c r="C29" s="92"/>
      <c r="D29" s="93"/>
      <c r="E29" s="93"/>
      <c r="F29" s="92"/>
      <c r="G29" s="93"/>
      <c r="H29" s="93"/>
      <c r="I29" s="92"/>
      <c r="J29" s="93"/>
      <c r="K29" s="93"/>
      <c r="L29" s="92"/>
      <c r="M29" s="93"/>
      <c r="N29" s="93"/>
      <c r="O29" s="92"/>
      <c r="P29" s="93"/>
      <c r="Q29" s="93"/>
      <c r="R29" s="92"/>
      <c r="S29" s="93"/>
      <c r="T29" s="93"/>
      <c r="U29" s="92"/>
      <c r="V29" s="93"/>
      <c r="W29" s="93"/>
      <c r="X29" s="92"/>
      <c r="Y29" s="93"/>
      <c r="Z29" s="93"/>
      <c r="AA29" s="92"/>
      <c r="AB29" s="93"/>
      <c r="AC29" s="93"/>
      <c r="AD29" s="92"/>
      <c r="AE29" s="93"/>
      <c r="AF29" s="93"/>
      <c r="AG29" s="92"/>
      <c r="AH29" s="93"/>
      <c r="AI29" s="93"/>
      <c r="AJ29" s="92"/>
      <c r="AK29" s="93"/>
      <c r="AL29" s="93"/>
      <c r="AM29" s="94">
        <f t="shared" si="0"/>
        <v>0</v>
      </c>
    </row>
    <row r="30" spans="2:39" ht="20.100000000000001" customHeight="1" x14ac:dyDescent="0.15">
      <c r="B30" s="91"/>
      <c r="C30" s="92"/>
      <c r="D30" s="93"/>
      <c r="E30" s="93"/>
      <c r="F30" s="92"/>
      <c r="G30" s="93"/>
      <c r="H30" s="93"/>
      <c r="I30" s="92"/>
      <c r="J30" s="93"/>
      <c r="K30" s="93"/>
      <c r="L30" s="92"/>
      <c r="M30" s="93"/>
      <c r="N30" s="93"/>
      <c r="O30" s="92"/>
      <c r="P30" s="93"/>
      <c r="Q30" s="93"/>
      <c r="R30" s="92"/>
      <c r="S30" s="93"/>
      <c r="T30" s="93"/>
      <c r="U30" s="92"/>
      <c r="V30" s="93"/>
      <c r="W30" s="93"/>
      <c r="X30" s="92"/>
      <c r="Y30" s="93"/>
      <c r="Z30" s="93"/>
      <c r="AA30" s="92"/>
      <c r="AB30" s="93"/>
      <c r="AC30" s="93"/>
      <c r="AD30" s="92"/>
      <c r="AE30" s="93"/>
      <c r="AF30" s="93"/>
      <c r="AG30" s="92"/>
      <c r="AH30" s="93"/>
      <c r="AI30" s="93"/>
      <c r="AJ30" s="92"/>
      <c r="AK30" s="93"/>
      <c r="AL30" s="93"/>
      <c r="AM30" s="94">
        <f t="shared" si="0"/>
        <v>0</v>
      </c>
    </row>
    <row r="31" spans="2:39" ht="20.100000000000001" customHeight="1" x14ac:dyDescent="0.15">
      <c r="B31" s="91"/>
      <c r="C31" s="92"/>
      <c r="D31" s="93"/>
      <c r="E31" s="93"/>
      <c r="F31" s="92"/>
      <c r="G31" s="93"/>
      <c r="H31" s="93"/>
      <c r="I31" s="92"/>
      <c r="J31" s="93"/>
      <c r="K31" s="93"/>
      <c r="L31" s="92"/>
      <c r="M31" s="93"/>
      <c r="N31" s="93"/>
      <c r="O31" s="92"/>
      <c r="P31" s="93"/>
      <c r="Q31" s="93"/>
      <c r="R31" s="92"/>
      <c r="S31" s="93"/>
      <c r="T31" s="93"/>
      <c r="U31" s="92"/>
      <c r="V31" s="93"/>
      <c r="W31" s="93"/>
      <c r="X31" s="92"/>
      <c r="Y31" s="93"/>
      <c r="Z31" s="93"/>
      <c r="AA31" s="92"/>
      <c r="AB31" s="93"/>
      <c r="AC31" s="93"/>
      <c r="AD31" s="92"/>
      <c r="AE31" s="93"/>
      <c r="AF31" s="93"/>
      <c r="AG31" s="92"/>
      <c r="AH31" s="93"/>
      <c r="AI31" s="93"/>
      <c r="AJ31" s="92"/>
      <c r="AK31" s="93"/>
      <c r="AL31" s="93"/>
      <c r="AM31" s="94">
        <f t="shared" si="0"/>
        <v>0</v>
      </c>
    </row>
    <row r="32" spans="2:39" ht="20.100000000000001" customHeight="1" x14ac:dyDescent="0.15">
      <c r="B32" s="91"/>
      <c r="C32" s="92"/>
      <c r="D32" s="93"/>
      <c r="E32" s="93"/>
      <c r="F32" s="92"/>
      <c r="G32" s="93"/>
      <c r="H32" s="93"/>
      <c r="I32" s="92"/>
      <c r="J32" s="93"/>
      <c r="K32" s="93"/>
      <c r="L32" s="92"/>
      <c r="M32" s="93"/>
      <c r="N32" s="93"/>
      <c r="O32" s="92"/>
      <c r="P32" s="93"/>
      <c r="Q32" s="93"/>
      <c r="R32" s="92"/>
      <c r="S32" s="93"/>
      <c r="T32" s="93"/>
      <c r="U32" s="92"/>
      <c r="V32" s="93"/>
      <c r="W32" s="93"/>
      <c r="X32" s="92"/>
      <c r="Y32" s="93"/>
      <c r="Z32" s="93"/>
      <c r="AA32" s="92"/>
      <c r="AB32" s="93"/>
      <c r="AC32" s="93"/>
      <c r="AD32" s="92"/>
      <c r="AE32" s="93"/>
      <c r="AF32" s="93"/>
      <c r="AG32" s="92"/>
      <c r="AH32" s="93"/>
      <c r="AI32" s="93"/>
      <c r="AJ32" s="92"/>
      <c r="AK32" s="93"/>
      <c r="AL32" s="93"/>
      <c r="AM32" s="94">
        <f t="shared" si="0"/>
        <v>0</v>
      </c>
    </row>
    <row r="33" spans="2:39" ht="20.100000000000001" customHeight="1" x14ac:dyDescent="0.15">
      <c r="B33" s="95" t="s">
        <v>123</v>
      </c>
      <c r="C33" s="92">
        <f t="shared" ref="C33:AL33" si="1">SUM(C8:C32)</f>
        <v>0</v>
      </c>
      <c r="D33" s="96">
        <f t="shared" si="1"/>
        <v>0</v>
      </c>
      <c r="E33" s="97">
        <f t="shared" si="1"/>
        <v>0</v>
      </c>
      <c r="F33" s="92">
        <f t="shared" si="1"/>
        <v>0</v>
      </c>
      <c r="G33" s="96">
        <f t="shared" si="1"/>
        <v>0</v>
      </c>
      <c r="H33" s="97">
        <f t="shared" si="1"/>
        <v>0</v>
      </c>
      <c r="I33" s="92">
        <f t="shared" si="1"/>
        <v>0</v>
      </c>
      <c r="J33" s="96">
        <f t="shared" si="1"/>
        <v>0</v>
      </c>
      <c r="K33" s="97">
        <f t="shared" si="1"/>
        <v>0</v>
      </c>
      <c r="L33" s="92">
        <f t="shared" si="1"/>
        <v>0</v>
      </c>
      <c r="M33" s="96">
        <f t="shared" si="1"/>
        <v>0</v>
      </c>
      <c r="N33" s="97">
        <f t="shared" si="1"/>
        <v>0</v>
      </c>
      <c r="O33" s="92">
        <f t="shared" si="1"/>
        <v>0</v>
      </c>
      <c r="P33" s="96">
        <f t="shared" si="1"/>
        <v>5.5</v>
      </c>
      <c r="Q33" s="97">
        <f t="shared" si="1"/>
        <v>7</v>
      </c>
      <c r="R33" s="92">
        <f t="shared" si="1"/>
        <v>8.5</v>
      </c>
      <c r="S33" s="96">
        <f t="shared" si="1"/>
        <v>24.6</v>
      </c>
      <c r="T33" s="97">
        <f t="shared" si="1"/>
        <v>20.100000000000001</v>
      </c>
      <c r="U33" s="92">
        <f t="shared" si="1"/>
        <v>18.600000000000001</v>
      </c>
      <c r="V33" s="96">
        <f t="shared" si="1"/>
        <v>18.3</v>
      </c>
      <c r="W33" s="97">
        <f t="shared" si="1"/>
        <v>5</v>
      </c>
      <c r="X33" s="92">
        <f t="shared" si="1"/>
        <v>6</v>
      </c>
      <c r="Y33" s="96">
        <f t="shared" si="1"/>
        <v>126</v>
      </c>
      <c r="Z33" s="97">
        <f t="shared" si="1"/>
        <v>204</v>
      </c>
      <c r="AA33" s="92">
        <f t="shared" si="1"/>
        <v>203</v>
      </c>
      <c r="AB33" s="96">
        <f t="shared" si="1"/>
        <v>121.2</v>
      </c>
      <c r="AC33" s="97">
        <f t="shared" si="1"/>
        <v>30</v>
      </c>
      <c r="AD33" s="92">
        <f t="shared" si="1"/>
        <v>0</v>
      </c>
      <c r="AE33" s="96">
        <f t="shared" si="1"/>
        <v>0</v>
      </c>
      <c r="AF33" s="97">
        <f t="shared" si="1"/>
        <v>0</v>
      </c>
      <c r="AG33" s="92">
        <f t="shared" si="1"/>
        <v>0</v>
      </c>
      <c r="AH33" s="96">
        <f t="shared" si="1"/>
        <v>0</v>
      </c>
      <c r="AI33" s="97">
        <f t="shared" si="1"/>
        <v>0</v>
      </c>
      <c r="AJ33" s="92">
        <f t="shared" si="1"/>
        <v>0</v>
      </c>
      <c r="AK33" s="96">
        <f t="shared" si="1"/>
        <v>0</v>
      </c>
      <c r="AL33" s="97">
        <f t="shared" si="1"/>
        <v>0</v>
      </c>
      <c r="AM33" s="94">
        <f t="shared" si="0"/>
        <v>797.80000000000007</v>
      </c>
    </row>
    <row r="34" spans="2:39" ht="20.100000000000001" customHeight="1" thickBot="1" x14ac:dyDescent="0.2">
      <c r="B34" s="98" t="s">
        <v>124</v>
      </c>
      <c r="C34" s="99"/>
      <c r="D34" s="100">
        <f>SUM(C33:E33)</f>
        <v>0</v>
      </c>
      <c r="E34" s="100"/>
      <c r="F34" s="99"/>
      <c r="G34" s="100">
        <f>SUM(F33:H33)</f>
        <v>0</v>
      </c>
      <c r="H34" s="100"/>
      <c r="I34" s="99"/>
      <c r="J34" s="100">
        <f>SUM(I33:K33)</f>
        <v>0</v>
      </c>
      <c r="K34" s="100"/>
      <c r="L34" s="99"/>
      <c r="M34" s="100">
        <f>SUM(L33:N33)</f>
        <v>0</v>
      </c>
      <c r="N34" s="100"/>
      <c r="O34" s="99"/>
      <c r="P34" s="100">
        <f>SUM(O33:Q33)</f>
        <v>12.5</v>
      </c>
      <c r="Q34" s="100"/>
      <c r="R34" s="99"/>
      <c r="S34" s="100">
        <f>SUM(R33:T33)</f>
        <v>53.2</v>
      </c>
      <c r="T34" s="100"/>
      <c r="U34" s="99"/>
      <c r="V34" s="100">
        <f>SUM(U33:W33)</f>
        <v>41.900000000000006</v>
      </c>
      <c r="W34" s="100"/>
      <c r="X34" s="99"/>
      <c r="Y34" s="100">
        <f>SUM(X33:Z33)</f>
        <v>336</v>
      </c>
      <c r="Z34" s="100"/>
      <c r="AA34" s="99"/>
      <c r="AB34" s="100">
        <f>SUM(AA33:AC33)</f>
        <v>354.2</v>
      </c>
      <c r="AC34" s="100"/>
      <c r="AD34" s="99"/>
      <c r="AE34" s="100">
        <f>SUM(AD33:AF33)</f>
        <v>0</v>
      </c>
      <c r="AF34" s="100"/>
      <c r="AG34" s="99"/>
      <c r="AH34" s="100">
        <f>SUM(AG33:AI33)</f>
        <v>0</v>
      </c>
      <c r="AI34" s="100"/>
      <c r="AJ34" s="99"/>
      <c r="AK34" s="100">
        <f>SUM(AJ33:AL33)</f>
        <v>0</v>
      </c>
      <c r="AL34" s="100"/>
      <c r="AM34" s="101">
        <f>SUM(AM8:AM32)</f>
        <v>797.8</v>
      </c>
    </row>
  </sheetData>
  <mergeCells count="15"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showZeros="0"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22.625" style="52" customWidth="1"/>
    <col min="3" max="38" width="6.125" style="52" customWidth="1"/>
    <col min="39" max="39" width="7" style="52" customWidth="1"/>
    <col min="40" max="40" width="1.5" style="52" customWidth="1"/>
    <col min="41" max="16384" width="9" style="52"/>
  </cols>
  <sheetData>
    <row r="1" spans="2:62" ht="9.9499999999999993" customHeight="1" x14ac:dyDescent="0.15"/>
    <row r="2" spans="2:62" ht="24.95" customHeight="1" thickBot="1" x14ac:dyDescent="0.2">
      <c r="B2" s="5" t="s">
        <v>383</v>
      </c>
      <c r="C2" s="5"/>
      <c r="D2" s="5"/>
      <c r="E2" s="5"/>
      <c r="F2" s="5"/>
      <c r="G2" s="5"/>
      <c r="H2" s="5"/>
      <c r="I2" s="5"/>
      <c r="J2" s="5"/>
      <c r="K2" s="314" t="s">
        <v>239</v>
      </c>
      <c r="L2" s="313" t="s">
        <v>384</v>
      </c>
      <c r="M2" s="103"/>
      <c r="N2" s="314" t="s">
        <v>240</v>
      </c>
      <c r="O2" s="313" t="s">
        <v>360</v>
      </c>
      <c r="P2" s="5"/>
      <c r="Q2" s="5"/>
      <c r="R2" s="5"/>
      <c r="S2" s="5"/>
      <c r="T2" s="5"/>
      <c r="U2" s="5"/>
      <c r="V2" s="5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744" t="s">
        <v>121</v>
      </c>
      <c r="C3" s="736">
        <v>1</v>
      </c>
      <c r="D3" s="737"/>
      <c r="E3" s="738"/>
      <c r="F3" s="736">
        <v>2</v>
      </c>
      <c r="G3" s="737"/>
      <c r="H3" s="738"/>
      <c r="I3" s="736">
        <v>3</v>
      </c>
      <c r="J3" s="737"/>
      <c r="K3" s="738"/>
      <c r="L3" s="736">
        <v>4</v>
      </c>
      <c r="M3" s="737"/>
      <c r="N3" s="738"/>
      <c r="O3" s="736">
        <v>5</v>
      </c>
      <c r="P3" s="737"/>
      <c r="Q3" s="738"/>
      <c r="R3" s="736">
        <v>6</v>
      </c>
      <c r="S3" s="737"/>
      <c r="T3" s="738"/>
      <c r="U3" s="736">
        <v>7</v>
      </c>
      <c r="V3" s="737"/>
      <c r="W3" s="738"/>
      <c r="X3" s="736">
        <v>8</v>
      </c>
      <c r="Y3" s="737"/>
      <c r="Z3" s="738"/>
      <c r="AA3" s="736">
        <v>9</v>
      </c>
      <c r="AB3" s="737"/>
      <c r="AC3" s="738"/>
      <c r="AD3" s="736">
        <v>10</v>
      </c>
      <c r="AE3" s="737"/>
      <c r="AF3" s="738"/>
      <c r="AG3" s="736">
        <v>11</v>
      </c>
      <c r="AH3" s="737"/>
      <c r="AI3" s="738"/>
      <c r="AJ3" s="736">
        <v>12</v>
      </c>
      <c r="AK3" s="737"/>
      <c r="AL3" s="738"/>
      <c r="AM3" s="739" t="s">
        <v>33</v>
      </c>
    </row>
    <row r="4" spans="2:62" ht="20.100000000000001" customHeight="1" x14ac:dyDescent="0.15">
      <c r="B4" s="743"/>
      <c r="C4" s="82" t="s">
        <v>34</v>
      </c>
      <c r="D4" s="83" t="s">
        <v>35</v>
      </c>
      <c r="E4" s="84" t="s">
        <v>36</v>
      </c>
      <c r="F4" s="82" t="s">
        <v>34</v>
      </c>
      <c r="G4" s="84" t="s">
        <v>35</v>
      </c>
      <c r="H4" s="84" t="s">
        <v>36</v>
      </c>
      <c r="I4" s="82" t="s">
        <v>34</v>
      </c>
      <c r="J4" s="84" t="s">
        <v>35</v>
      </c>
      <c r="K4" s="84" t="s">
        <v>36</v>
      </c>
      <c r="L4" s="82" t="s">
        <v>34</v>
      </c>
      <c r="M4" s="84" t="s">
        <v>35</v>
      </c>
      <c r="N4" s="84" t="s">
        <v>36</v>
      </c>
      <c r="O4" s="82" t="s">
        <v>34</v>
      </c>
      <c r="P4" s="84" t="s">
        <v>35</v>
      </c>
      <c r="Q4" s="84" t="s">
        <v>36</v>
      </c>
      <c r="R4" s="82" t="s">
        <v>34</v>
      </c>
      <c r="S4" s="85" t="s">
        <v>35</v>
      </c>
      <c r="T4" s="85" t="s">
        <v>36</v>
      </c>
      <c r="U4" s="82" t="s">
        <v>34</v>
      </c>
      <c r="V4" s="84" t="s">
        <v>35</v>
      </c>
      <c r="W4" s="84" t="s">
        <v>36</v>
      </c>
      <c r="X4" s="82" t="s">
        <v>34</v>
      </c>
      <c r="Y4" s="84" t="s">
        <v>35</v>
      </c>
      <c r="Z4" s="84" t="s">
        <v>36</v>
      </c>
      <c r="AA4" s="82" t="s">
        <v>34</v>
      </c>
      <c r="AB4" s="84" t="s">
        <v>35</v>
      </c>
      <c r="AC4" s="84" t="s">
        <v>36</v>
      </c>
      <c r="AD4" s="82" t="s">
        <v>34</v>
      </c>
      <c r="AE4" s="84" t="s">
        <v>35</v>
      </c>
      <c r="AF4" s="84" t="s">
        <v>36</v>
      </c>
      <c r="AG4" s="82" t="s">
        <v>34</v>
      </c>
      <c r="AH4" s="84" t="s">
        <v>35</v>
      </c>
      <c r="AI4" s="84" t="s">
        <v>36</v>
      </c>
      <c r="AJ4" s="82" t="s">
        <v>34</v>
      </c>
      <c r="AK4" s="84" t="s">
        <v>35</v>
      </c>
      <c r="AL4" s="84" t="s">
        <v>36</v>
      </c>
      <c r="AM4" s="740"/>
    </row>
    <row r="5" spans="2:62" ht="20.100000000000001" customHeight="1" x14ac:dyDescent="0.15">
      <c r="B5" s="741" t="s">
        <v>122</v>
      </c>
      <c r="C5" s="86"/>
      <c r="D5" s="5"/>
      <c r="E5" s="5"/>
      <c r="F5" s="5"/>
      <c r="G5" s="373"/>
      <c r="H5" s="5"/>
      <c r="I5" s="5"/>
      <c r="J5" s="5"/>
      <c r="K5" s="5"/>
      <c r="L5" s="5"/>
      <c r="M5" s="5"/>
      <c r="N5" s="54"/>
      <c r="O5" s="54"/>
      <c r="P5" s="373"/>
      <c r="Q5" s="5"/>
      <c r="R5" s="5"/>
      <c r="S5" s="373"/>
      <c r="T5" s="5"/>
      <c r="U5" s="5" t="s">
        <v>377</v>
      </c>
      <c r="V5" s="5"/>
      <c r="W5" s="5"/>
      <c r="X5" s="5" t="s">
        <v>382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87"/>
    </row>
    <row r="6" spans="2:62" ht="20.100000000000001" customHeight="1" x14ac:dyDescent="0.15">
      <c r="B6" s="742"/>
      <c r="C6" s="375"/>
      <c r="D6" s="372"/>
      <c r="E6" s="372"/>
      <c r="F6" s="200"/>
      <c r="G6" s="200"/>
      <c r="H6" s="200"/>
      <c r="I6" s="200"/>
      <c r="J6" s="5"/>
      <c r="K6" s="5"/>
      <c r="M6" s="5"/>
      <c r="N6" s="54"/>
      <c r="O6" s="5"/>
      <c r="P6" s="5"/>
      <c r="Q6" s="5"/>
      <c r="R6" s="5"/>
      <c r="S6" s="374"/>
      <c r="V6" s="374"/>
      <c r="W6" s="373" t="s">
        <v>375</v>
      </c>
      <c r="X6" s="5"/>
      <c r="Z6" s="376" t="s">
        <v>375</v>
      </c>
      <c r="AC6" s="5"/>
      <c r="AD6" s="372"/>
      <c r="AE6" s="372"/>
      <c r="AF6" s="372"/>
      <c r="AG6" s="372"/>
      <c r="AH6" s="372"/>
      <c r="AI6" s="372"/>
      <c r="AJ6" s="372"/>
      <c r="AK6" s="372"/>
      <c r="AL6" s="372"/>
      <c r="AM6" s="87"/>
    </row>
    <row r="7" spans="2:62" ht="20.100000000000001" customHeight="1" x14ac:dyDescent="0.15">
      <c r="B7" s="743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</row>
    <row r="8" spans="2:62" ht="20.100000000000001" customHeight="1" x14ac:dyDescent="0.15">
      <c r="B8" s="91" t="s">
        <v>343</v>
      </c>
      <c r="C8" s="370"/>
      <c r="D8" s="93"/>
      <c r="E8" s="93"/>
      <c r="F8" s="92"/>
      <c r="G8" s="93"/>
      <c r="H8" s="93"/>
      <c r="I8" s="92"/>
      <c r="J8" s="93"/>
      <c r="K8" s="93"/>
      <c r="L8" s="92"/>
      <c r="M8" s="93"/>
      <c r="N8" s="93"/>
      <c r="O8" s="92"/>
      <c r="P8" s="93"/>
      <c r="Q8" s="93"/>
      <c r="R8" s="92"/>
      <c r="S8" s="93"/>
      <c r="T8" s="93"/>
      <c r="U8" s="92">
        <v>4</v>
      </c>
      <c r="V8" s="93">
        <v>4</v>
      </c>
      <c r="W8" s="93">
        <v>4</v>
      </c>
      <c r="X8" s="92">
        <v>3</v>
      </c>
      <c r="Y8" s="93"/>
      <c r="Z8" s="93"/>
      <c r="AA8" s="92"/>
      <c r="AB8" s="93"/>
      <c r="AC8" s="93"/>
      <c r="AD8" s="92"/>
      <c r="AE8" s="93"/>
      <c r="AF8" s="93"/>
      <c r="AG8" s="92"/>
      <c r="AH8" s="93"/>
      <c r="AI8" s="93"/>
      <c r="AJ8" s="92"/>
      <c r="AK8" s="93"/>
      <c r="AL8" s="93"/>
      <c r="AM8" s="94">
        <f>SUM(C8:AL8)</f>
        <v>15</v>
      </c>
    </row>
    <row r="9" spans="2:62" ht="20.100000000000001" customHeight="1" x14ac:dyDescent="0.15">
      <c r="B9" s="91" t="s">
        <v>344</v>
      </c>
      <c r="C9" s="371"/>
      <c r="D9" s="93"/>
      <c r="E9" s="93"/>
      <c r="F9" s="92"/>
      <c r="G9" s="93"/>
      <c r="H9" s="93"/>
      <c r="I9" s="92"/>
      <c r="J9" s="93"/>
      <c r="K9" s="93"/>
      <c r="L9" s="92"/>
      <c r="M9" s="93"/>
      <c r="N9" s="93"/>
      <c r="O9" s="92"/>
      <c r="P9" s="93"/>
      <c r="Q9" s="93"/>
      <c r="R9" s="92"/>
      <c r="S9" s="93"/>
      <c r="T9" s="93"/>
      <c r="U9" s="92">
        <v>1.5</v>
      </c>
      <c r="V9" s="93">
        <v>3</v>
      </c>
      <c r="W9" s="93">
        <v>4.5</v>
      </c>
      <c r="X9" s="92">
        <v>6</v>
      </c>
      <c r="Y9" s="93">
        <v>4.5</v>
      </c>
      <c r="Z9" s="93">
        <v>3</v>
      </c>
      <c r="AA9" s="92">
        <v>1.5</v>
      </c>
      <c r="AB9" s="93"/>
      <c r="AC9" s="93"/>
      <c r="AD9" s="92"/>
      <c r="AE9" s="93"/>
      <c r="AF9" s="93"/>
      <c r="AG9" s="92"/>
      <c r="AH9" s="93"/>
      <c r="AI9" s="93"/>
      <c r="AJ9" s="92"/>
      <c r="AK9" s="93"/>
      <c r="AL9" s="93"/>
      <c r="AM9" s="94">
        <f t="shared" ref="AM9:AM33" si="0">SUM(C9:AL9)</f>
        <v>24</v>
      </c>
    </row>
    <row r="10" spans="2:62" ht="20.100000000000001" customHeight="1" x14ac:dyDescent="0.15">
      <c r="B10" s="91" t="s">
        <v>345</v>
      </c>
      <c r="C10" s="371"/>
      <c r="D10" s="93"/>
      <c r="E10" s="93"/>
      <c r="F10" s="92"/>
      <c r="G10" s="93"/>
      <c r="H10" s="93"/>
      <c r="I10" s="92"/>
      <c r="J10" s="93"/>
      <c r="K10" s="93"/>
      <c r="L10" s="92"/>
      <c r="M10" s="93"/>
      <c r="N10" s="93"/>
      <c r="O10" s="92"/>
      <c r="P10" s="93"/>
      <c r="Q10" s="93"/>
      <c r="R10" s="92"/>
      <c r="S10" s="93"/>
      <c r="T10" s="93"/>
      <c r="U10" s="92"/>
      <c r="V10" s="93"/>
      <c r="W10" s="93">
        <v>5</v>
      </c>
      <c r="X10" s="92">
        <v>5</v>
      </c>
      <c r="Y10" s="93">
        <v>5</v>
      </c>
      <c r="Z10" s="93">
        <v>5</v>
      </c>
      <c r="AA10" s="92"/>
      <c r="AB10" s="93"/>
      <c r="AC10" s="93"/>
      <c r="AD10" s="92"/>
      <c r="AE10" s="93"/>
      <c r="AF10" s="93"/>
      <c r="AG10" s="92"/>
      <c r="AH10" s="93"/>
      <c r="AI10" s="93"/>
      <c r="AJ10" s="92"/>
      <c r="AK10" s="93"/>
      <c r="AL10" s="93"/>
      <c r="AM10" s="94">
        <f t="shared" si="0"/>
        <v>20</v>
      </c>
    </row>
    <row r="11" spans="2:62" ht="20.100000000000001" customHeight="1" x14ac:dyDescent="0.15">
      <c r="B11" s="91" t="s">
        <v>346</v>
      </c>
      <c r="C11" s="371"/>
      <c r="D11" s="93"/>
      <c r="E11" s="93"/>
      <c r="F11" s="92"/>
      <c r="G11" s="93"/>
      <c r="H11" s="93"/>
      <c r="I11" s="92"/>
      <c r="J11" s="93"/>
      <c r="K11" s="93"/>
      <c r="L11" s="92"/>
      <c r="M11" s="93"/>
      <c r="N11" s="93"/>
      <c r="O11" s="92"/>
      <c r="P11" s="93"/>
      <c r="Q11" s="93"/>
      <c r="R11" s="92"/>
      <c r="S11" s="93"/>
      <c r="T11" s="93"/>
      <c r="U11" s="92"/>
      <c r="V11" s="93"/>
      <c r="W11" s="93">
        <v>2</v>
      </c>
      <c r="X11" s="92">
        <v>2</v>
      </c>
      <c r="Y11" s="93">
        <v>2</v>
      </c>
      <c r="Z11" s="93">
        <v>2</v>
      </c>
      <c r="AA11" s="92">
        <v>2</v>
      </c>
      <c r="AB11" s="93">
        <v>2</v>
      </c>
      <c r="AC11" s="93"/>
      <c r="AD11" s="92"/>
      <c r="AE11" s="93"/>
      <c r="AF11" s="93"/>
      <c r="AG11" s="92"/>
      <c r="AH11" s="93"/>
      <c r="AI11" s="93"/>
      <c r="AJ11" s="92"/>
      <c r="AK11" s="93"/>
      <c r="AL11" s="93"/>
      <c r="AM11" s="94">
        <f t="shared" si="0"/>
        <v>12</v>
      </c>
    </row>
    <row r="12" spans="2:62" ht="20.100000000000001" customHeight="1" x14ac:dyDescent="0.15">
      <c r="B12" s="91" t="s">
        <v>347</v>
      </c>
      <c r="C12" s="371"/>
      <c r="D12" s="93"/>
      <c r="E12" s="93"/>
      <c r="F12" s="92"/>
      <c r="G12" s="93"/>
      <c r="H12" s="93"/>
      <c r="I12" s="92"/>
      <c r="J12" s="93"/>
      <c r="K12" s="93"/>
      <c r="L12" s="92"/>
      <c r="M12" s="93"/>
      <c r="N12" s="93"/>
      <c r="O12" s="92"/>
      <c r="P12" s="93"/>
      <c r="Q12" s="93"/>
      <c r="R12" s="92"/>
      <c r="S12" s="93"/>
      <c r="T12" s="93"/>
      <c r="U12" s="92"/>
      <c r="V12" s="93"/>
      <c r="W12" s="93">
        <v>8</v>
      </c>
      <c r="X12" s="92">
        <v>8</v>
      </c>
      <c r="Y12" s="93">
        <v>8</v>
      </c>
      <c r="Z12" s="93">
        <v>8</v>
      </c>
      <c r="AA12" s="92"/>
      <c r="AB12" s="93"/>
      <c r="AC12" s="93"/>
      <c r="AD12" s="92"/>
      <c r="AE12" s="93"/>
      <c r="AF12" s="93"/>
      <c r="AG12" s="92"/>
      <c r="AH12" s="93"/>
      <c r="AI12" s="93"/>
      <c r="AJ12" s="92"/>
      <c r="AK12" s="93"/>
      <c r="AL12" s="93"/>
      <c r="AM12" s="94">
        <f t="shared" si="0"/>
        <v>32</v>
      </c>
    </row>
    <row r="13" spans="2:62" ht="20.100000000000001" customHeight="1" x14ac:dyDescent="0.15">
      <c r="B13" s="91" t="s">
        <v>348</v>
      </c>
      <c r="C13" s="371"/>
      <c r="D13" s="93"/>
      <c r="E13" s="93"/>
      <c r="F13" s="92"/>
      <c r="G13" s="93"/>
      <c r="H13" s="93"/>
      <c r="I13" s="92"/>
      <c r="J13" s="93"/>
      <c r="K13" s="93"/>
      <c r="L13" s="92"/>
      <c r="M13" s="93"/>
      <c r="N13" s="93"/>
      <c r="O13" s="92"/>
      <c r="P13" s="93"/>
      <c r="Q13" s="93"/>
      <c r="R13" s="92"/>
      <c r="S13" s="93"/>
      <c r="T13" s="93"/>
      <c r="U13" s="92"/>
      <c r="V13" s="93"/>
      <c r="W13" s="93">
        <v>0.6</v>
      </c>
      <c r="X13" s="92">
        <v>0.6</v>
      </c>
      <c r="Y13" s="93">
        <v>0.6</v>
      </c>
      <c r="Z13" s="93">
        <v>1.8</v>
      </c>
      <c r="AA13" s="92">
        <v>3</v>
      </c>
      <c r="AB13" s="93">
        <v>4</v>
      </c>
      <c r="AC13" s="93">
        <v>6</v>
      </c>
      <c r="AD13" s="92">
        <v>4</v>
      </c>
      <c r="AE13" s="93">
        <v>3</v>
      </c>
      <c r="AF13" s="93">
        <v>1.2</v>
      </c>
      <c r="AG13" s="92"/>
      <c r="AH13" s="93"/>
      <c r="AI13" s="93"/>
      <c r="AJ13" s="92"/>
      <c r="AK13" s="93"/>
      <c r="AL13" s="93"/>
      <c r="AM13" s="94">
        <f t="shared" si="0"/>
        <v>24.8</v>
      </c>
    </row>
    <row r="14" spans="2:62" ht="20.100000000000001" customHeight="1" x14ac:dyDescent="0.15">
      <c r="B14" s="91" t="s">
        <v>374</v>
      </c>
      <c r="C14" s="371">
        <v>60</v>
      </c>
      <c r="D14" s="93">
        <v>60</v>
      </c>
      <c r="E14" s="93">
        <v>30</v>
      </c>
      <c r="F14" s="92"/>
      <c r="G14" s="93"/>
      <c r="H14" s="93"/>
      <c r="I14" s="92"/>
      <c r="J14" s="93"/>
      <c r="K14" s="93"/>
      <c r="L14" s="92"/>
      <c r="M14" s="93"/>
      <c r="N14" s="93"/>
      <c r="O14" s="92"/>
      <c r="P14" s="93"/>
      <c r="Q14" s="93"/>
      <c r="R14" s="92"/>
      <c r="S14" s="93"/>
      <c r="T14" s="93"/>
      <c r="U14" s="92"/>
      <c r="V14" s="93"/>
      <c r="W14" s="93"/>
      <c r="X14" s="92"/>
      <c r="Y14" s="93"/>
      <c r="Z14" s="93"/>
      <c r="AA14" s="92"/>
      <c r="AB14" s="93"/>
      <c r="AC14" s="93"/>
      <c r="AD14" s="92">
        <v>40</v>
      </c>
      <c r="AE14" s="93">
        <v>60</v>
      </c>
      <c r="AF14" s="93">
        <v>60</v>
      </c>
      <c r="AG14" s="92">
        <v>60</v>
      </c>
      <c r="AH14" s="93">
        <v>60</v>
      </c>
      <c r="AI14" s="93">
        <v>60</v>
      </c>
      <c r="AJ14" s="92">
        <v>60</v>
      </c>
      <c r="AK14" s="93">
        <v>60</v>
      </c>
      <c r="AL14" s="93">
        <v>30</v>
      </c>
      <c r="AM14" s="94">
        <f t="shared" si="0"/>
        <v>640</v>
      </c>
    </row>
    <row r="15" spans="2:62" ht="20.100000000000001" customHeight="1" x14ac:dyDescent="0.15">
      <c r="B15" s="91" t="s">
        <v>349</v>
      </c>
      <c r="C15" s="371"/>
      <c r="D15" s="93"/>
      <c r="E15" s="93"/>
      <c r="F15" s="92">
        <v>30</v>
      </c>
      <c r="G15" s="93"/>
      <c r="H15" s="93"/>
      <c r="I15" s="92"/>
      <c r="J15" s="93"/>
      <c r="K15" s="93"/>
      <c r="L15" s="92"/>
      <c r="M15" s="93"/>
      <c r="N15" s="93"/>
      <c r="O15" s="92"/>
      <c r="P15" s="93"/>
      <c r="Q15" s="93"/>
      <c r="R15" s="92"/>
      <c r="S15" s="93"/>
      <c r="T15" s="93"/>
      <c r="U15" s="92"/>
      <c r="V15" s="93"/>
      <c r="W15" s="93"/>
      <c r="X15" s="92"/>
      <c r="Y15" s="93"/>
      <c r="Z15" s="93"/>
      <c r="AA15" s="92"/>
      <c r="AB15" s="93"/>
      <c r="AC15" s="93"/>
      <c r="AD15" s="92"/>
      <c r="AE15" s="93"/>
      <c r="AF15" s="93"/>
      <c r="AG15" s="92"/>
      <c r="AH15" s="93"/>
      <c r="AI15" s="93"/>
      <c r="AJ15" s="92"/>
      <c r="AK15" s="93"/>
      <c r="AL15" s="93"/>
      <c r="AM15" s="94">
        <f t="shared" si="0"/>
        <v>30</v>
      </c>
    </row>
    <row r="16" spans="2:62" ht="20.100000000000001" customHeight="1" x14ac:dyDescent="0.15">
      <c r="B16" s="91"/>
      <c r="C16" s="92"/>
      <c r="D16" s="93"/>
      <c r="E16" s="93"/>
      <c r="F16" s="92"/>
      <c r="G16" s="93"/>
      <c r="H16" s="93"/>
      <c r="I16" s="92"/>
      <c r="J16" s="93"/>
      <c r="K16" s="93"/>
      <c r="L16" s="92"/>
      <c r="M16" s="93"/>
      <c r="N16" s="93"/>
      <c r="O16" s="92"/>
      <c r="P16" s="93"/>
      <c r="Q16" s="93"/>
      <c r="R16" s="92"/>
      <c r="S16" s="93"/>
      <c r="T16" s="93"/>
      <c r="U16" s="92"/>
      <c r="V16" s="93"/>
      <c r="W16" s="93"/>
      <c r="X16" s="92"/>
      <c r="Y16" s="93"/>
      <c r="Z16" s="93"/>
      <c r="AA16" s="92"/>
      <c r="AB16" s="93"/>
      <c r="AC16" s="93"/>
      <c r="AD16" s="92"/>
      <c r="AE16" s="93"/>
      <c r="AF16" s="93"/>
      <c r="AG16" s="92"/>
      <c r="AH16" s="93"/>
      <c r="AI16" s="93"/>
      <c r="AJ16" s="92"/>
      <c r="AK16" s="93"/>
      <c r="AL16" s="93"/>
      <c r="AM16" s="94">
        <f t="shared" si="0"/>
        <v>0</v>
      </c>
    </row>
    <row r="17" spans="2:39" ht="20.100000000000001" customHeight="1" x14ac:dyDescent="0.15">
      <c r="B17" s="91"/>
      <c r="C17" s="92"/>
      <c r="D17" s="93"/>
      <c r="E17" s="93"/>
      <c r="F17" s="92"/>
      <c r="G17" s="93"/>
      <c r="H17" s="93"/>
      <c r="I17" s="92"/>
      <c r="J17" s="93"/>
      <c r="K17" s="93"/>
      <c r="L17" s="92"/>
      <c r="M17" s="93"/>
      <c r="N17" s="93"/>
      <c r="O17" s="92"/>
      <c r="P17" s="93"/>
      <c r="Q17" s="93"/>
      <c r="R17" s="92"/>
      <c r="S17" s="93"/>
      <c r="T17" s="93"/>
      <c r="U17" s="92"/>
      <c r="V17" s="93"/>
      <c r="W17" s="93"/>
      <c r="X17" s="92"/>
      <c r="Y17" s="93"/>
      <c r="Z17" s="93"/>
      <c r="AA17" s="92"/>
      <c r="AB17" s="93"/>
      <c r="AC17" s="93"/>
      <c r="AD17" s="92"/>
      <c r="AE17" s="93"/>
      <c r="AF17" s="93"/>
      <c r="AG17" s="92"/>
      <c r="AH17" s="93"/>
      <c r="AI17" s="93"/>
      <c r="AJ17" s="92"/>
      <c r="AK17" s="93"/>
      <c r="AL17" s="93"/>
      <c r="AM17" s="94">
        <f t="shared" si="0"/>
        <v>0</v>
      </c>
    </row>
    <row r="18" spans="2:39" ht="20.100000000000001" customHeight="1" x14ac:dyDescent="0.15">
      <c r="B18" s="91"/>
      <c r="C18" s="92"/>
      <c r="D18" s="93"/>
      <c r="E18" s="93"/>
      <c r="F18" s="92"/>
      <c r="G18" s="93"/>
      <c r="H18" s="93"/>
      <c r="I18" s="92"/>
      <c r="J18" s="93"/>
      <c r="K18" s="93"/>
      <c r="L18" s="92"/>
      <c r="M18" s="93"/>
      <c r="N18" s="93"/>
      <c r="O18" s="92"/>
      <c r="P18" s="93"/>
      <c r="Q18" s="93"/>
      <c r="R18" s="92"/>
      <c r="S18" s="93"/>
      <c r="T18" s="93"/>
      <c r="U18" s="92"/>
      <c r="V18" s="93"/>
      <c r="W18" s="93"/>
      <c r="X18" s="92"/>
      <c r="Y18" s="93"/>
      <c r="Z18" s="93"/>
      <c r="AA18" s="92"/>
      <c r="AB18" s="93"/>
      <c r="AC18" s="93"/>
      <c r="AD18" s="92"/>
      <c r="AE18" s="93"/>
      <c r="AF18" s="93"/>
      <c r="AG18" s="92"/>
      <c r="AH18" s="93"/>
      <c r="AI18" s="93"/>
      <c r="AJ18" s="92"/>
      <c r="AK18" s="93"/>
      <c r="AL18" s="93"/>
      <c r="AM18" s="94">
        <f t="shared" si="0"/>
        <v>0</v>
      </c>
    </row>
    <row r="19" spans="2:39" ht="20.100000000000001" customHeight="1" x14ac:dyDescent="0.15">
      <c r="B19" s="91"/>
      <c r="C19" s="92"/>
      <c r="D19" s="93"/>
      <c r="E19" s="93"/>
      <c r="F19" s="92"/>
      <c r="G19" s="93"/>
      <c r="H19" s="93"/>
      <c r="I19" s="92"/>
      <c r="J19" s="93"/>
      <c r="K19" s="93"/>
      <c r="L19" s="92"/>
      <c r="M19" s="93"/>
      <c r="N19" s="93"/>
      <c r="O19" s="92"/>
      <c r="P19" s="93"/>
      <c r="Q19" s="93"/>
      <c r="R19" s="92"/>
      <c r="S19" s="93"/>
      <c r="T19" s="93"/>
      <c r="U19" s="92"/>
      <c r="V19" s="93"/>
      <c r="W19" s="93"/>
      <c r="X19" s="92"/>
      <c r="Y19" s="93"/>
      <c r="Z19" s="93"/>
      <c r="AA19" s="92"/>
      <c r="AB19" s="93"/>
      <c r="AC19" s="93"/>
      <c r="AD19" s="92"/>
      <c r="AE19" s="93"/>
      <c r="AF19" s="93"/>
      <c r="AG19" s="92"/>
      <c r="AH19" s="93"/>
      <c r="AI19" s="93"/>
      <c r="AJ19" s="92"/>
      <c r="AK19" s="93"/>
      <c r="AL19" s="93"/>
      <c r="AM19" s="94">
        <f t="shared" si="0"/>
        <v>0</v>
      </c>
    </row>
    <row r="20" spans="2:39" ht="20.100000000000001" customHeight="1" x14ac:dyDescent="0.15">
      <c r="B20" s="91"/>
      <c r="C20" s="92"/>
      <c r="D20" s="93"/>
      <c r="E20" s="93"/>
      <c r="F20" s="92"/>
      <c r="G20" s="93"/>
      <c r="H20" s="93"/>
      <c r="I20" s="92"/>
      <c r="J20" s="93"/>
      <c r="K20" s="93"/>
      <c r="L20" s="92"/>
      <c r="M20" s="93"/>
      <c r="N20" s="93"/>
      <c r="O20" s="92"/>
      <c r="P20" s="93"/>
      <c r="Q20" s="93"/>
      <c r="R20" s="92"/>
      <c r="S20" s="93"/>
      <c r="T20" s="93"/>
      <c r="U20" s="92"/>
      <c r="V20" s="93"/>
      <c r="W20" s="93"/>
      <c r="X20" s="92"/>
      <c r="Y20" s="93"/>
      <c r="Z20" s="93"/>
      <c r="AA20" s="92"/>
      <c r="AB20" s="93"/>
      <c r="AC20" s="93"/>
      <c r="AD20" s="92"/>
      <c r="AE20" s="93"/>
      <c r="AF20" s="93"/>
      <c r="AG20" s="92"/>
      <c r="AH20" s="93"/>
      <c r="AI20" s="93"/>
      <c r="AJ20" s="92"/>
      <c r="AK20" s="93"/>
      <c r="AL20" s="93"/>
      <c r="AM20" s="94">
        <f t="shared" si="0"/>
        <v>0</v>
      </c>
    </row>
    <row r="21" spans="2:39" ht="20.100000000000001" customHeight="1" x14ac:dyDescent="0.15">
      <c r="B21" s="91"/>
      <c r="C21" s="92"/>
      <c r="D21" s="93"/>
      <c r="E21" s="93"/>
      <c r="F21" s="92"/>
      <c r="G21" s="93"/>
      <c r="H21" s="93"/>
      <c r="I21" s="92"/>
      <c r="J21" s="93"/>
      <c r="K21" s="93"/>
      <c r="L21" s="92"/>
      <c r="M21" s="93"/>
      <c r="N21" s="93"/>
      <c r="O21" s="92"/>
      <c r="P21" s="93"/>
      <c r="Q21" s="93"/>
      <c r="R21" s="92"/>
      <c r="S21" s="93"/>
      <c r="T21" s="93"/>
      <c r="U21" s="92"/>
      <c r="V21" s="93"/>
      <c r="W21" s="93"/>
      <c r="X21" s="92"/>
      <c r="Y21" s="93"/>
      <c r="Z21" s="93"/>
      <c r="AA21" s="92"/>
      <c r="AB21" s="93"/>
      <c r="AC21" s="93"/>
      <c r="AD21" s="92"/>
      <c r="AE21" s="93"/>
      <c r="AF21" s="93"/>
      <c r="AG21" s="92"/>
      <c r="AH21" s="93"/>
      <c r="AI21" s="93"/>
      <c r="AJ21" s="92"/>
      <c r="AK21" s="93"/>
      <c r="AL21" s="93"/>
      <c r="AM21" s="94">
        <f t="shared" si="0"/>
        <v>0</v>
      </c>
    </row>
    <row r="22" spans="2:39" ht="20.100000000000001" customHeight="1" x14ac:dyDescent="0.15">
      <c r="B22" s="91"/>
      <c r="C22" s="92"/>
      <c r="D22" s="93"/>
      <c r="E22" s="93"/>
      <c r="F22" s="92"/>
      <c r="G22" s="93"/>
      <c r="H22" s="93"/>
      <c r="I22" s="92"/>
      <c r="J22" s="93"/>
      <c r="K22" s="93"/>
      <c r="L22" s="92"/>
      <c r="M22" s="93"/>
      <c r="N22" s="93"/>
      <c r="O22" s="92"/>
      <c r="P22" s="93"/>
      <c r="Q22" s="93"/>
      <c r="R22" s="92"/>
      <c r="S22" s="93"/>
      <c r="T22" s="93"/>
      <c r="U22" s="92"/>
      <c r="V22" s="93"/>
      <c r="W22" s="93"/>
      <c r="X22" s="92"/>
      <c r="Y22" s="93"/>
      <c r="Z22" s="93"/>
      <c r="AA22" s="92"/>
      <c r="AB22" s="93"/>
      <c r="AC22" s="93"/>
      <c r="AD22" s="92"/>
      <c r="AE22" s="93"/>
      <c r="AF22" s="93"/>
      <c r="AG22" s="92"/>
      <c r="AH22" s="93"/>
      <c r="AI22" s="93"/>
      <c r="AJ22" s="92"/>
      <c r="AK22" s="93"/>
      <c r="AL22" s="93"/>
      <c r="AM22" s="94">
        <f t="shared" si="0"/>
        <v>0</v>
      </c>
    </row>
    <row r="23" spans="2:39" ht="20.100000000000001" customHeight="1" x14ac:dyDescent="0.15">
      <c r="B23" s="91"/>
      <c r="C23" s="92"/>
      <c r="D23" s="93"/>
      <c r="E23" s="93"/>
      <c r="F23" s="92"/>
      <c r="G23" s="93"/>
      <c r="H23" s="93"/>
      <c r="I23" s="92"/>
      <c r="J23" s="93"/>
      <c r="K23" s="93"/>
      <c r="L23" s="92"/>
      <c r="M23" s="93"/>
      <c r="N23" s="93"/>
      <c r="O23" s="92"/>
      <c r="P23" s="93"/>
      <c r="Q23" s="93"/>
      <c r="R23" s="92"/>
      <c r="S23" s="93"/>
      <c r="T23" s="93"/>
      <c r="U23" s="92"/>
      <c r="V23" s="93"/>
      <c r="W23" s="93"/>
      <c r="X23" s="92"/>
      <c r="Y23" s="93"/>
      <c r="Z23" s="93"/>
      <c r="AA23" s="92"/>
      <c r="AB23" s="93"/>
      <c r="AC23" s="93"/>
      <c r="AD23" s="92"/>
      <c r="AE23" s="93"/>
      <c r="AF23" s="93"/>
      <c r="AG23" s="92"/>
      <c r="AH23" s="93"/>
      <c r="AI23" s="93"/>
      <c r="AJ23" s="92"/>
      <c r="AK23" s="93"/>
      <c r="AL23" s="93"/>
      <c r="AM23" s="94">
        <f t="shared" si="0"/>
        <v>0</v>
      </c>
    </row>
    <row r="24" spans="2:39" ht="20.100000000000001" customHeight="1" x14ac:dyDescent="0.15">
      <c r="B24" s="91"/>
      <c r="C24" s="92"/>
      <c r="D24" s="93"/>
      <c r="E24" s="93"/>
      <c r="F24" s="92"/>
      <c r="G24" s="93"/>
      <c r="H24" s="93"/>
      <c r="I24" s="92"/>
      <c r="J24" s="93"/>
      <c r="K24" s="93"/>
      <c r="L24" s="92"/>
      <c r="M24" s="93"/>
      <c r="N24" s="93"/>
      <c r="O24" s="92"/>
      <c r="P24" s="93"/>
      <c r="Q24" s="93"/>
      <c r="R24" s="92"/>
      <c r="S24" s="93"/>
      <c r="T24" s="93"/>
      <c r="U24" s="92"/>
      <c r="V24" s="93"/>
      <c r="W24" s="93"/>
      <c r="X24" s="92"/>
      <c r="Y24" s="93"/>
      <c r="Z24" s="93"/>
      <c r="AA24" s="92"/>
      <c r="AB24" s="93"/>
      <c r="AC24" s="93"/>
      <c r="AD24" s="92"/>
      <c r="AE24" s="93"/>
      <c r="AF24" s="93"/>
      <c r="AG24" s="92"/>
      <c r="AH24" s="93"/>
      <c r="AI24" s="93"/>
      <c r="AJ24" s="92"/>
      <c r="AK24" s="93"/>
      <c r="AL24" s="93"/>
      <c r="AM24" s="94">
        <f t="shared" si="0"/>
        <v>0</v>
      </c>
    </row>
    <row r="25" spans="2:39" ht="20.100000000000001" customHeight="1" x14ac:dyDescent="0.15">
      <c r="B25" s="91"/>
      <c r="C25" s="92"/>
      <c r="D25" s="93"/>
      <c r="E25" s="93"/>
      <c r="F25" s="92"/>
      <c r="G25" s="93"/>
      <c r="H25" s="93"/>
      <c r="I25" s="92"/>
      <c r="J25" s="93"/>
      <c r="K25" s="93"/>
      <c r="L25" s="92"/>
      <c r="M25" s="93"/>
      <c r="N25" s="93"/>
      <c r="O25" s="92"/>
      <c r="P25" s="93"/>
      <c r="Q25" s="93"/>
      <c r="R25" s="92"/>
      <c r="S25" s="93"/>
      <c r="T25" s="93"/>
      <c r="U25" s="92"/>
      <c r="V25" s="93"/>
      <c r="W25" s="93"/>
      <c r="X25" s="92"/>
      <c r="Y25" s="93"/>
      <c r="Z25" s="93"/>
      <c r="AA25" s="92"/>
      <c r="AB25" s="93"/>
      <c r="AC25" s="93"/>
      <c r="AD25" s="92"/>
      <c r="AE25" s="93"/>
      <c r="AF25" s="93"/>
      <c r="AG25" s="92"/>
      <c r="AH25" s="93"/>
      <c r="AI25" s="93"/>
      <c r="AJ25" s="92"/>
      <c r="AK25" s="93"/>
      <c r="AL25" s="93"/>
      <c r="AM25" s="94">
        <f t="shared" si="0"/>
        <v>0</v>
      </c>
    </row>
    <row r="26" spans="2:39" ht="20.100000000000001" customHeight="1" x14ac:dyDescent="0.15">
      <c r="B26" s="91"/>
      <c r="C26" s="92"/>
      <c r="D26" s="93"/>
      <c r="E26" s="93"/>
      <c r="F26" s="92"/>
      <c r="G26" s="93"/>
      <c r="H26" s="93"/>
      <c r="I26" s="92"/>
      <c r="J26" s="93"/>
      <c r="K26" s="93"/>
      <c r="L26" s="92"/>
      <c r="M26" s="93"/>
      <c r="N26" s="93"/>
      <c r="O26" s="92"/>
      <c r="P26" s="93"/>
      <c r="Q26" s="93"/>
      <c r="R26" s="92"/>
      <c r="S26" s="93"/>
      <c r="T26" s="93"/>
      <c r="U26" s="92"/>
      <c r="V26" s="93"/>
      <c r="W26" s="93"/>
      <c r="X26" s="92"/>
      <c r="Y26" s="93"/>
      <c r="Z26" s="93"/>
      <c r="AA26" s="92"/>
      <c r="AB26" s="93"/>
      <c r="AC26" s="93"/>
      <c r="AD26" s="92"/>
      <c r="AE26" s="93"/>
      <c r="AF26" s="93"/>
      <c r="AG26" s="92"/>
      <c r="AH26" s="93"/>
      <c r="AI26" s="93"/>
      <c r="AJ26" s="92"/>
      <c r="AK26" s="93"/>
      <c r="AL26" s="93"/>
      <c r="AM26" s="94">
        <f t="shared" si="0"/>
        <v>0</v>
      </c>
    </row>
    <row r="27" spans="2:39" ht="20.100000000000001" customHeight="1" x14ac:dyDescent="0.15">
      <c r="B27" s="91"/>
      <c r="C27" s="92"/>
      <c r="D27" s="93"/>
      <c r="E27" s="93"/>
      <c r="F27" s="92"/>
      <c r="G27" s="93"/>
      <c r="H27" s="93"/>
      <c r="I27" s="92"/>
      <c r="J27" s="93"/>
      <c r="K27" s="93"/>
      <c r="L27" s="92"/>
      <c r="M27" s="93"/>
      <c r="N27" s="93"/>
      <c r="O27" s="92"/>
      <c r="P27" s="93"/>
      <c r="Q27" s="93"/>
      <c r="R27" s="92"/>
      <c r="S27" s="93"/>
      <c r="T27" s="93"/>
      <c r="U27" s="92"/>
      <c r="V27" s="93"/>
      <c r="W27" s="93"/>
      <c r="X27" s="92"/>
      <c r="Y27" s="93"/>
      <c r="Z27" s="93"/>
      <c r="AA27" s="92"/>
      <c r="AB27" s="93"/>
      <c r="AC27" s="93"/>
      <c r="AD27" s="92"/>
      <c r="AE27" s="93"/>
      <c r="AF27" s="93"/>
      <c r="AG27" s="92"/>
      <c r="AH27" s="93"/>
      <c r="AI27" s="93"/>
      <c r="AJ27" s="92"/>
      <c r="AK27" s="93"/>
      <c r="AL27" s="93"/>
      <c r="AM27" s="94">
        <f t="shared" si="0"/>
        <v>0</v>
      </c>
    </row>
    <row r="28" spans="2:39" ht="20.100000000000001" customHeight="1" x14ac:dyDescent="0.15">
      <c r="B28" s="91"/>
      <c r="C28" s="92"/>
      <c r="D28" s="93"/>
      <c r="E28" s="93"/>
      <c r="F28" s="92"/>
      <c r="G28" s="93"/>
      <c r="H28" s="93"/>
      <c r="I28" s="92"/>
      <c r="J28" s="93"/>
      <c r="K28" s="93"/>
      <c r="L28" s="92"/>
      <c r="M28" s="93"/>
      <c r="N28" s="93"/>
      <c r="O28" s="92"/>
      <c r="P28" s="93"/>
      <c r="Q28" s="93"/>
      <c r="R28" s="92"/>
      <c r="S28" s="93"/>
      <c r="T28" s="93"/>
      <c r="U28" s="92"/>
      <c r="V28" s="93"/>
      <c r="W28" s="93"/>
      <c r="X28" s="92"/>
      <c r="Y28" s="93"/>
      <c r="Z28" s="93"/>
      <c r="AA28" s="92"/>
      <c r="AB28" s="93"/>
      <c r="AC28" s="93"/>
      <c r="AD28" s="92"/>
      <c r="AE28" s="93"/>
      <c r="AF28" s="93"/>
      <c r="AG28" s="92"/>
      <c r="AH28" s="93"/>
      <c r="AI28" s="93"/>
      <c r="AJ28" s="92"/>
      <c r="AK28" s="93"/>
      <c r="AL28" s="93"/>
      <c r="AM28" s="94">
        <f t="shared" si="0"/>
        <v>0</v>
      </c>
    </row>
    <row r="29" spans="2:39" ht="20.100000000000001" customHeight="1" x14ac:dyDescent="0.15">
      <c r="B29" s="91"/>
      <c r="C29" s="92"/>
      <c r="D29" s="93"/>
      <c r="E29" s="93"/>
      <c r="F29" s="92"/>
      <c r="G29" s="93"/>
      <c r="H29" s="93"/>
      <c r="I29" s="92"/>
      <c r="J29" s="93"/>
      <c r="K29" s="93"/>
      <c r="L29" s="92"/>
      <c r="M29" s="93"/>
      <c r="N29" s="93"/>
      <c r="O29" s="92"/>
      <c r="P29" s="93"/>
      <c r="Q29" s="93"/>
      <c r="R29" s="92"/>
      <c r="S29" s="93"/>
      <c r="T29" s="93"/>
      <c r="U29" s="92"/>
      <c r="V29" s="93"/>
      <c r="W29" s="93"/>
      <c r="X29" s="92"/>
      <c r="Y29" s="93"/>
      <c r="Z29" s="93"/>
      <c r="AA29" s="92"/>
      <c r="AB29" s="93"/>
      <c r="AC29" s="93"/>
      <c r="AD29" s="92"/>
      <c r="AE29" s="93"/>
      <c r="AF29" s="93"/>
      <c r="AG29" s="92"/>
      <c r="AH29" s="93"/>
      <c r="AI29" s="93"/>
      <c r="AJ29" s="92"/>
      <c r="AK29" s="93"/>
      <c r="AL29" s="93"/>
      <c r="AM29" s="94">
        <f t="shared" si="0"/>
        <v>0</v>
      </c>
    </row>
    <row r="30" spans="2:39" ht="20.100000000000001" customHeight="1" x14ac:dyDescent="0.15">
      <c r="B30" s="91"/>
      <c r="C30" s="92"/>
      <c r="D30" s="93"/>
      <c r="E30" s="93"/>
      <c r="F30" s="92"/>
      <c r="G30" s="93"/>
      <c r="H30" s="93"/>
      <c r="I30" s="92"/>
      <c r="J30" s="93"/>
      <c r="K30" s="93"/>
      <c r="L30" s="92"/>
      <c r="M30" s="93"/>
      <c r="N30" s="93"/>
      <c r="O30" s="92"/>
      <c r="P30" s="93"/>
      <c r="Q30" s="93"/>
      <c r="R30" s="92"/>
      <c r="S30" s="93"/>
      <c r="T30" s="93"/>
      <c r="U30" s="92"/>
      <c r="V30" s="93"/>
      <c r="W30" s="93"/>
      <c r="X30" s="92"/>
      <c r="Y30" s="93"/>
      <c r="Z30" s="93"/>
      <c r="AA30" s="92"/>
      <c r="AB30" s="93"/>
      <c r="AC30" s="93"/>
      <c r="AD30" s="92"/>
      <c r="AE30" s="93"/>
      <c r="AF30" s="93"/>
      <c r="AG30" s="92"/>
      <c r="AH30" s="93"/>
      <c r="AI30" s="93"/>
      <c r="AJ30" s="92"/>
      <c r="AK30" s="93"/>
      <c r="AL30" s="93"/>
      <c r="AM30" s="94">
        <f t="shared" si="0"/>
        <v>0</v>
      </c>
    </row>
    <row r="31" spans="2:39" ht="20.100000000000001" customHeight="1" x14ac:dyDescent="0.15">
      <c r="B31" s="91"/>
      <c r="C31" s="92"/>
      <c r="D31" s="93"/>
      <c r="E31" s="93"/>
      <c r="F31" s="92"/>
      <c r="G31" s="93"/>
      <c r="H31" s="93"/>
      <c r="I31" s="92"/>
      <c r="J31" s="93"/>
      <c r="K31" s="93"/>
      <c r="L31" s="92"/>
      <c r="M31" s="93"/>
      <c r="N31" s="93"/>
      <c r="O31" s="92"/>
      <c r="P31" s="93"/>
      <c r="Q31" s="93"/>
      <c r="R31" s="92"/>
      <c r="S31" s="93"/>
      <c r="T31" s="93"/>
      <c r="U31" s="92"/>
      <c r="V31" s="93"/>
      <c r="W31" s="93"/>
      <c r="X31" s="92"/>
      <c r="Y31" s="93"/>
      <c r="Z31" s="93"/>
      <c r="AA31" s="92"/>
      <c r="AB31" s="93"/>
      <c r="AC31" s="93"/>
      <c r="AD31" s="92"/>
      <c r="AE31" s="93"/>
      <c r="AF31" s="93"/>
      <c r="AG31" s="92"/>
      <c r="AH31" s="93"/>
      <c r="AI31" s="93"/>
      <c r="AJ31" s="92"/>
      <c r="AK31" s="93"/>
      <c r="AL31" s="93"/>
      <c r="AM31" s="94">
        <f t="shared" si="0"/>
        <v>0</v>
      </c>
    </row>
    <row r="32" spans="2:39" ht="20.100000000000001" customHeight="1" x14ac:dyDescent="0.15">
      <c r="B32" s="91"/>
      <c r="C32" s="92"/>
      <c r="D32" s="93"/>
      <c r="E32" s="93"/>
      <c r="F32" s="92"/>
      <c r="G32" s="93"/>
      <c r="H32" s="93"/>
      <c r="I32" s="92"/>
      <c r="J32" s="93"/>
      <c r="K32" s="93"/>
      <c r="L32" s="92"/>
      <c r="M32" s="93"/>
      <c r="N32" s="93"/>
      <c r="O32" s="92"/>
      <c r="P32" s="93"/>
      <c r="Q32" s="93"/>
      <c r="R32" s="92"/>
      <c r="S32" s="93"/>
      <c r="T32" s="93"/>
      <c r="U32" s="92"/>
      <c r="V32" s="93"/>
      <c r="W32" s="93"/>
      <c r="X32" s="92"/>
      <c r="Y32" s="93"/>
      <c r="Z32" s="93"/>
      <c r="AA32" s="92"/>
      <c r="AB32" s="93"/>
      <c r="AC32" s="93"/>
      <c r="AD32" s="92"/>
      <c r="AE32" s="93"/>
      <c r="AF32" s="93"/>
      <c r="AG32" s="92"/>
      <c r="AH32" s="93"/>
      <c r="AI32" s="93"/>
      <c r="AJ32" s="92"/>
      <c r="AK32" s="93"/>
      <c r="AL32" s="93"/>
      <c r="AM32" s="94">
        <f t="shared" si="0"/>
        <v>0</v>
      </c>
    </row>
    <row r="33" spans="2:39" ht="20.100000000000001" customHeight="1" x14ac:dyDescent="0.15">
      <c r="B33" s="95" t="s">
        <v>123</v>
      </c>
      <c r="C33" s="92">
        <f t="shared" ref="C33:AL33" si="1">SUM(C8:C32)</f>
        <v>60</v>
      </c>
      <c r="D33" s="96">
        <f t="shared" si="1"/>
        <v>60</v>
      </c>
      <c r="E33" s="97">
        <f t="shared" si="1"/>
        <v>30</v>
      </c>
      <c r="F33" s="92">
        <f t="shared" si="1"/>
        <v>30</v>
      </c>
      <c r="G33" s="96">
        <f t="shared" si="1"/>
        <v>0</v>
      </c>
      <c r="H33" s="97">
        <f t="shared" si="1"/>
        <v>0</v>
      </c>
      <c r="I33" s="92">
        <f t="shared" si="1"/>
        <v>0</v>
      </c>
      <c r="J33" s="96">
        <f t="shared" si="1"/>
        <v>0</v>
      </c>
      <c r="K33" s="97">
        <f t="shared" si="1"/>
        <v>0</v>
      </c>
      <c r="L33" s="92">
        <f t="shared" si="1"/>
        <v>0</v>
      </c>
      <c r="M33" s="96">
        <f t="shared" si="1"/>
        <v>0</v>
      </c>
      <c r="N33" s="97">
        <f t="shared" si="1"/>
        <v>0</v>
      </c>
      <c r="O33" s="92">
        <f t="shared" si="1"/>
        <v>0</v>
      </c>
      <c r="P33" s="96">
        <f t="shared" si="1"/>
        <v>0</v>
      </c>
      <c r="Q33" s="97">
        <f t="shared" si="1"/>
        <v>0</v>
      </c>
      <c r="R33" s="92">
        <f t="shared" si="1"/>
        <v>0</v>
      </c>
      <c r="S33" s="96">
        <f t="shared" si="1"/>
        <v>0</v>
      </c>
      <c r="T33" s="97">
        <f t="shared" si="1"/>
        <v>0</v>
      </c>
      <c r="U33" s="92">
        <f t="shared" si="1"/>
        <v>5.5</v>
      </c>
      <c r="V33" s="96">
        <f t="shared" si="1"/>
        <v>7</v>
      </c>
      <c r="W33" s="97">
        <f t="shared" si="1"/>
        <v>24.1</v>
      </c>
      <c r="X33" s="92">
        <f t="shared" si="1"/>
        <v>24.6</v>
      </c>
      <c r="Y33" s="96">
        <f t="shared" si="1"/>
        <v>20.100000000000001</v>
      </c>
      <c r="Z33" s="97">
        <f t="shared" si="1"/>
        <v>19.8</v>
      </c>
      <c r="AA33" s="92">
        <f t="shared" si="1"/>
        <v>6.5</v>
      </c>
      <c r="AB33" s="96">
        <f t="shared" si="1"/>
        <v>6</v>
      </c>
      <c r="AC33" s="97">
        <f t="shared" si="1"/>
        <v>6</v>
      </c>
      <c r="AD33" s="92">
        <f t="shared" si="1"/>
        <v>44</v>
      </c>
      <c r="AE33" s="96">
        <f t="shared" si="1"/>
        <v>63</v>
      </c>
      <c r="AF33" s="97">
        <f t="shared" si="1"/>
        <v>61.2</v>
      </c>
      <c r="AG33" s="92">
        <f t="shared" si="1"/>
        <v>60</v>
      </c>
      <c r="AH33" s="96">
        <f t="shared" si="1"/>
        <v>60</v>
      </c>
      <c r="AI33" s="97">
        <f t="shared" si="1"/>
        <v>60</v>
      </c>
      <c r="AJ33" s="92">
        <f t="shared" si="1"/>
        <v>60</v>
      </c>
      <c r="AK33" s="96">
        <f t="shared" si="1"/>
        <v>60</v>
      </c>
      <c r="AL33" s="97">
        <f t="shared" si="1"/>
        <v>30</v>
      </c>
      <c r="AM33" s="94">
        <f t="shared" si="0"/>
        <v>797.8</v>
      </c>
    </row>
    <row r="34" spans="2:39" ht="20.100000000000001" customHeight="1" thickBot="1" x14ac:dyDescent="0.2">
      <c r="B34" s="98" t="s">
        <v>124</v>
      </c>
      <c r="C34" s="99"/>
      <c r="D34" s="100">
        <f>SUM(C33:E33)</f>
        <v>150</v>
      </c>
      <c r="E34" s="100"/>
      <c r="F34" s="99"/>
      <c r="G34" s="100">
        <f>SUM(F33:H33)</f>
        <v>30</v>
      </c>
      <c r="H34" s="100"/>
      <c r="I34" s="99"/>
      <c r="J34" s="100">
        <f>SUM(I33:K33)</f>
        <v>0</v>
      </c>
      <c r="K34" s="100"/>
      <c r="L34" s="99"/>
      <c r="M34" s="100">
        <f>SUM(L33:N33)</f>
        <v>0</v>
      </c>
      <c r="N34" s="100"/>
      <c r="O34" s="99"/>
      <c r="P34" s="100">
        <f>SUM(O33:Q33)</f>
        <v>0</v>
      </c>
      <c r="Q34" s="100"/>
      <c r="R34" s="99"/>
      <c r="S34" s="100">
        <f>SUM(R33:T33)</f>
        <v>0</v>
      </c>
      <c r="T34" s="100"/>
      <c r="U34" s="99"/>
      <c r="V34" s="100">
        <f>SUM(U33:W33)</f>
        <v>36.6</v>
      </c>
      <c r="W34" s="100"/>
      <c r="X34" s="99"/>
      <c r="Y34" s="100">
        <f>SUM(X33:Z33)</f>
        <v>64.5</v>
      </c>
      <c r="Z34" s="100"/>
      <c r="AA34" s="99"/>
      <c r="AB34" s="100">
        <f>SUM(AA33:AC33)</f>
        <v>18.5</v>
      </c>
      <c r="AC34" s="100"/>
      <c r="AD34" s="99"/>
      <c r="AE34" s="100">
        <f>SUM(AD33:AF33)</f>
        <v>168.2</v>
      </c>
      <c r="AF34" s="100"/>
      <c r="AG34" s="99"/>
      <c r="AH34" s="100">
        <f>SUM(AG33:AI33)</f>
        <v>180</v>
      </c>
      <c r="AI34" s="100"/>
      <c r="AJ34" s="99"/>
      <c r="AK34" s="100">
        <f>SUM(AJ33:AL33)</f>
        <v>150</v>
      </c>
      <c r="AL34" s="100"/>
      <c r="AM34" s="101">
        <f>SUM(AM8:AM32)</f>
        <v>797.8</v>
      </c>
    </row>
  </sheetData>
  <mergeCells count="15"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showZeros="0"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22.625" style="52" customWidth="1"/>
    <col min="3" max="38" width="6.125" style="52" customWidth="1"/>
    <col min="39" max="39" width="7" style="52" customWidth="1"/>
    <col min="40" max="40" width="1.5" style="52" customWidth="1"/>
    <col min="41" max="16384" width="9" style="52"/>
  </cols>
  <sheetData>
    <row r="1" spans="2:62" ht="9.9499999999999993" customHeight="1" x14ac:dyDescent="0.15"/>
    <row r="2" spans="2:62" ht="24.95" customHeight="1" thickBot="1" x14ac:dyDescent="0.2">
      <c r="B2" s="5" t="s">
        <v>385</v>
      </c>
      <c r="C2" s="5"/>
      <c r="D2" s="5"/>
      <c r="E2" s="5"/>
      <c r="F2" s="5"/>
      <c r="G2" s="5"/>
      <c r="H2" s="5"/>
      <c r="I2" s="5"/>
      <c r="J2" s="5"/>
      <c r="K2" s="314" t="s">
        <v>239</v>
      </c>
      <c r="L2" s="313" t="s">
        <v>371</v>
      </c>
      <c r="M2" s="356"/>
      <c r="N2" s="314" t="s">
        <v>240</v>
      </c>
      <c r="O2" s="313" t="s">
        <v>363</v>
      </c>
      <c r="P2" s="5"/>
      <c r="Q2" s="5"/>
      <c r="R2" s="5"/>
      <c r="S2" s="5"/>
      <c r="T2" s="5"/>
      <c r="U2" s="5"/>
      <c r="V2" s="5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744" t="s">
        <v>121</v>
      </c>
      <c r="C3" s="736">
        <v>1</v>
      </c>
      <c r="D3" s="737"/>
      <c r="E3" s="738"/>
      <c r="F3" s="736">
        <v>2</v>
      </c>
      <c r="G3" s="737"/>
      <c r="H3" s="738"/>
      <c r="I3" s="736">
        <v>3</v>
      </c>
      <c r="J3" s="737"/>
      <c r="K3" s="738"/>
      <c r="L3" s="736">
        <v>4</v>
      </c>
      <c r="M3" s="737"/>
      <c r="N3" s="738"/>
      <c r="O3" s="736">
        <v>5</v>
      </c>
      <c r="P3" s="737"/>
      <c r="Q3" s="738"/>
      <c r="R3" s="736">
        <v>6</v>
      </c>
      <c r="S3" s="737"/>
      <c r="T3" s="738"/>
      <c r="U3" s="736">
        <v>7</v>
      </c>
      <c r="V3" s="737"/>
      <c r="W3" s="738"/>
      <c r="X3" s="736">
        <v>8</v>
      </c>
      <c r="Y3" s="737"/>
      <c r="Z3" s="738"/>
      <c r="AA3" s="736">
        <v>9</v>
      </c>
      <c r="AB3" s="737"/>
      <c r="AC3" s="738"/>
      <c r="AD3" s="736">
        <v>10</v>
      </c>
      <c r="AE3" s="737"/>
      <c r="AF3" s="738"/>
      <c r="AG3" s="736">
        <v>11</v>
      </c>
      <c r="AH3" s="737"/>
      <c r="AI3" s="738"/>
      <c r="AJ3" s="736">
        <v>12</v>
      </c>
      <c r="AK3" s="737"/>
      <c r="AL3" s="738"/>
      <c r="AM3" s="739" t="s">
        <v>33</v>
      </c>
    </row>
    <row r="4" spans="2:62" ht="20.100000000000001" customHeight="1" x14ac:dyDescent="0.15">
      <c r="B4" s="743"/>
      <c r="C4" s="82" t="s">
        <v>34</v>
      </c>
      <c r="D4" s="83" t="s">
        <v>35</v>
      </c>
      <c r="E4" s="84" t="s">
        <v>36</v>
      </c>
      <c r="F4" s="82" t="s">
        <v>34</v>
      </c>
      <c r="G4" s="84" t="s">
        <v>35</v>
      </c>
      <c r="H4" s="84" t="s">
        <v>36</v>
      </c>
      <c r="I4" s="82" t="s">
        <v>34</v>
      </c>
      <c r="J4" s="84" t="s">
        <v>35</v>
      </c>
      <c r="K4" s="84" t="s">
        <v>36</v>
      </c>
      <c r="L4" s="82" t="s">
        <v>34</v>
      </c>
      <c r="M4" s="84" t="s">
        <v>35</v>
      </c>
      <c r="N4" s="84" t="s">
        <v>36</v>
      </c>
      <c r="O4" s="82" t="s">
        <v>34</v>
      </c>
      <c r="P4" s="84" t="s">
        <v>35</v>
      </c>
      <c r="Q4" s="84" t="s">
        <v>36</v>
      </c>
      <c r="R4" s="82" t="s">
        <v>34</v>
      </c>
      <c r="S4" s="85" t="s">
        <v>35</v>
      </c>
      <c r="T4" s="85" t="s">
        <v>36</v>
      </c>
      <c r="U4" s="82" t="s">
        <v>34</v>
      </c>
      <c r="V4" s="84" t="s">
        <v>35</v>
      </c>
      <c r="W4" s="84" t="s">
        <v>36</v>
      </c>
      <c r="X4" s="82" t="s">
        <v>34</v>
      </c>
      <c r="Y4" s="84" t="s">
        <v>35</v>
      </c>
      <c r="Z4" s="84" t="s">
        <v>36</v>
      </c>
      <c r="AA4" s="82" t="s">
        <v>34</v>
      </c>
      <c r="AB4" s="84" t="s">
        <v>35</v>
      </c>
      <c r="AC4" s="84" t="s">
        <v>36</v>
      </c>
      <c r="AD4" s="82" t="s">
        <v>34</v>
      </c>
      <c r="AE4" s="84" t="s">
        <v>35</v>
      </c>
      <c r="AF4" s="84" t="s">
        <v>36</v>
      </c>
      <c r="AG4" s="82" t="s">
        <v>34</v>
      </c>
      <c r="AH4" s="84" t="s">
        <v>35</v>
      </c>
      <c r="AI4" s="84" t="s">
        <v>36</v>
      </c>
      <c r="AJ4" s="82" t="s">
        <v>34</v>
      </c>
      <c r="AK4" s="84" t="s">
        <v>35</v>
      </c>
      <c r="AL4" s="84" t="s">
        <v>36</v>
      </c>
      <c r="AM4" s="740"/>
    </row>
    <row r="5" spans="2:62" ht="20.100000000000001" customHeight="1" x14ac:dyDescent="0.15">
      <c r="B5" s="741" t="s">
        <v>122</v>
      </c>
      <c r="C5" s="86"/>
      <c r="D5" s="5"/>
      <c r="E5" s="5"/>
      <c r="F5" s="5"/>
      <c r="G5" s="373"/>
      <c r="H5" s="5"/>
      <c r="I5" s="5"/>
      <c r="J5" s="5"/>
      <c r="K5" s="5"/>
      <c r="L5" s="5"/>
      <c r="M5" s="5"/>
      <c r="N5" s="54"/>
      <c r="O5" s="5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4" t="s">
        <v>386</v>
      </c>
      <c r="AF5" s="5" t="s">
        <v>386</v>
      </c>
      <c r="AG5" s="5"/>
      <c r="AH5" s="5"/>
      <c r="AI5" s="5"/>
      <c r="AJ5" s="5"/>
      <c r="AK5" s="5"/>
      <c r="AL5" s="5"/>
      <c r="AM5" s="87"/>
    </row>
    <row r="6" spans="2:62" ht="20.100000000000001" customHeight="1" x14ac:dyDescent="0.15">
      <c r="B6" s="742"/>
      <c r="C6" s="86"/>
      <c r="D6" s="5"/>
      <c r="E6" s="5"/>
      <c r="F6" s="5"/>
      <c r="G6" s="5"/>
      <c r="H6" s="5"/>
      <c r="I6" s="5"/>
      <c r="J6" s="5"/>
      <c r="K6" s="5"/>
      <c r="M6" s="5"/>
      <c r="N6" s="372"/>
      <c r="O6" s="372"/>
      <c r="P6" s="372"/>
      <c r="Q6" s="372"/>
      <c r="R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373" t="s">
        <v>387</v>
      </c>
      <c r="AI6" s="5" t="s">
        <v>387</v>
      </c>
      <c r="AJ6" s="5"/>
      <c r="AK6" s="5"/>
      <c r="AL6" s="5"/>
      <c r="AM6" s="87"/>
    </row>
    <row r="7" spans="2:62" ht="20.100000000000001" customHeight="1" x14ac:dyDescent="0.15">
      <c r="B7" s="743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0"/>
    </row>
    <row r="8" spans="2:62" ht="20.100000000000001" customHeight="1" x14ac:dyDescent="0.15">
      <c r="B8" s="91" t="s">
        <v>343</v>
      </c>
      <c r="C8" s="370"/>
      <c r="D8" s="93"/>
      <c r="E8" s="93"/>
      <c r="F8" s="92"/>
      <c r="G8" s="93"/>
      <c r="H8" s="93"/>
      <c r="I8" s="92"/>
      <c r="J8" s="93"/>
      <c r="K8" s="93"/>
      <c r="L8" s="92"/>
      <c r="M8" s="93"/>
      <c r="N8" s="93"/>
      <c r="O8" s="92"/>
      <c r="P8" s="93"/>
      <c r="Q8" s="93"/>
      <c r="R8" s="92"/>
      <c r="S8" s="93"/>
      <c r="T8" s="93"/>
      <c r="U8" s="92"/>
      <c r="V8" s="93"/>
      <c r="W8" s="93"/>
      <c r="X8" s="92"/>
      <c r="Y8" s="93"/>
      <c r="Z8" s="93"/>
      <c r="AA8" s="92"/>
      <c r="AB8" s="93"/>
      <c r="AC8" s="93"/>
      <c r="AD8" s="92"/>
      <c r="AE8" s="93">
        <v>7.5</v>
      </c>
      <c r="AF8" s="93">
        <v>7.5</v>
      </c>
      <c r="AG8" s="92"/>
      <c r="AH8" s="93"/>
      <c r="AI8" s="93"/>
      <c r="AJ8" s="92"/>
      <c r="AK8" s="93"/>
      <c r="AL8" s="93"/>
      <c r="AM8" s="94">
        <f>SUM(C8:AL8)</f>
        <v>15</v>
      </c>
    </row>
    <row r="9" spans="2:62" ht="20.100000000000001" customHeight="1" x14ac:dyDescent="0.15">
      <c r="B9" s="91" t="s">
        <v>344</v>
      </c>
      <c r="C9" s="371"/>
      <c r="D9" s="93"/>
      <c r="E9" s="93"/>
      <c r="F9" s="92"/>
      <c r="G9" s="93"/>
      <c r="H9" s="93"/>
      <c r="I9" s="92"/>
      <c r="J9" s="93"/>
      <c r="K9" s="93"/>
      <c r="L9" s="92"/>
      <c r="M9" s="93"/>
      <c r="N9" s="93"/>
      <c r="O9" s="92"/>
      <c r="P9" s="93"/>
      <c r="Q9" s="93"/>
      <c r="R9" s="92"/>
      <c r="S9" s="93"/>
      <c r="T9" s="93"/>
      <c r="U9" s="92"/>
      <c r="V9" s="93"/>
      <c r="W9" s="93"/>
      <c r="X9" s="92"/>
      <c r="Y9" s="93"/>
      <c r="Z9" s="93"/>
      <c r="AA9" s="92"/>
      <c r="AB9" s="93"/>
      <c r="AC9" s="93"/>
      <c r="AD9" s="92"/>
      <c r="AE9" s="93">
        <v>3</v>
      </c>
      <c r="AF9" s="93">
        <v>6</v>
      </c>
      <c r="AG9" s="92">
        <v>6</v>
      </c>
      <c r="AH9" s="93">
        <v>6</v>
      </c>
      <c r="AI9" s="93">
        <v>3</v>
      </c>
      <c r="AJ9" s="92"/>
      <c r="AK9" s="93"/>
      <c r="AL9" s="93"/>
      <c r="AM9" s="94">
        <f t="shared" ref="AM9:AM33" si="0">SUM(C9:AL9)</f>
        <v>24</v>
      </c>
    </row>
    <row r="10" spans="2:62" ht="20.100000000000001" customHeight="1" x14ac:dyDescent="0.15">
      <c r="B10" s="91" t="s">
        <v>345</v>
      </c>
      <c r="C10" s="371"/>
      <c r="D10" s="93"/>
      <c r="E10" s="93"/>
      <c r="F10" s="92"/>
      <c r="G10" s="93"/>
      <c r="H10" s="93"/>
      <c r="I10" s="92"/>
      <c r="J10" s="93"/>
      <c r="K10" s="93"/>
      <c r="L10" s="92"/>
      <c r="M10" s="93"/>
      <c r="N10" s="93"/>
      <c r="O10" s="92"/>
      <c r="P10" s="93"/>
      <c r="Q10" s="93"/>
      <c r="R10" s="92"/>
      <c r="S10" s="93"/>
      <c r="T10" s="93"/>
      <c r="U10" s="92"/>
      <c r="V10" s="93"/>
      <c r="W10" s="93"/>
      <c r="X10" s="92"/>
      <c r="Y10" s="93"/>
      <c r="Z10" s="93"/>
      <c r="AA10" s="92"/>
      <c r="AB10" s="93"/>
      <c r="AC10" s="93"/>
      <c r="AD10" s="92"/>
      <c r="AE10" s="93"/>
      <c r="AF10" s="93"/>
      <c r="AG10" s="92"/>
      <c r="AH10" s="93">
        <v>10</v>
      </c>
      <c r="AI10" s="93">
        <v>10</v>
      </c>
      <c r="AJ10" s="92"/>
      <c r="AK10" s="93"/>
      <c r="AL10" s="93"/>
      <c r="AM10" s="94">
        <f t="shared" si="0"/>
        <v>20</v>
      </c>
    </row>
    <row r="11" spans="2:62" ht="20.100000000000001" customHeight="1" x14ac:dyDescent="0.15">
      <c r="B11" s="91" t="s">
        <v>346</v>
      </c>
      <c r="C11" s="371"/>
      <c r="D11" s="93"/>
      <c r="E11" s="93"/>
      <c r="F11" s="92"/>
      <c r="G11" s="93"/>
      <c r="H11" s="93"/>
      <c r="I11" s="92"/>
      <c r="J11" s="93"/>
      <c r="K11" s="93"/>
      <c r="L11" s="92"/>
      <c r="M11" s="93"/>
      <c r="N11" s="93"/>
      <c r="O11" s="92"/>
      <c r="P11" s="93"/>
      <c r="Q11" s="93"/>
      <c r="R11" s="92"/>
      <c r="S11" s="93"/>
      <c r="T11" s="93"/>
      <c r="U11" s="92"/>
      <c r="V11" s="93"/>
      <c r="W11" s="93"/>
      <c r="X11" s="92"/>
      <c r="Y11" s="93"/>
      <c r="Z11" s="93"/>
      <c r="AA11" s="92"/>
      <c r="AB11" s="93"/>
      <c r="AC11" s="93"/>
      <c r="AD11" s="92"/>
      <c r="AE11" s="93">
        <v>7</v>
      </c>
      <c r="AF11" s="93"/>
      <c r="AG11" s="92"/>
      <c r="AH11" s="93"/>
      <c r="AI11" s="93"/>
      <c r="AJ11" s="92"/>
      <c r="AK11" s="93"/>
      <c r="AL11" s="93"/>
      <c r="AM11" s="94">
        <f t="shared" si="0"/>
        <v>7</v>
      </c>
    </row>
    <row r="12" spans="2:62" ht="20.100000000000001" customHeight="1" x14ac:dyDescent="0.15">
      <c r="B12" s="91" t="s">
        <v>347</v>
      </c>
      <c r="C12" s="371"/>
      <c r="D12" s="93"/>
      <c r="E12" s="93"/>
      <c r="F12" s="92"/>
      <c r="G12" s="93"/>
      <c r="H12" s="93"/>
      <c r="I12" s="92"/>
      <c r="J12" s="93"/>
      <c r="K12" s="93"/>
      <c r="L12" s="92"/>
      <c r="M12" s="93"/>
      <c r="N12" s="93"/>
      <c r="O12" s="92"/>
      <c r="P12" s="93"/>
      <c r="Q12" s="93"/>
      <c r="R12" s="92"/>
      <c r="S12" s="93"/>
      <c r="T12" s="93"/>
      <c r="U12" s="92"/>
      <c r="V12" s="93"/>
      <c r="W12" s="93"/>
      <c r="X12" s="92"/>
      <c r="Y12" s="93"/>
      <c r="Z12" s="93"/>
      <c r="AA12" s="92"/>
      <c r="AB12" s="93"/>
      <c r="AC12" s="93"/>
      <c r="AD12" s="92"/>
      <c r="AE12" s="93"/>
      <c r="AF12" s="93"/>
      <c r="AG12" s="92"/>
      <c r="AH12" s="93">
        <v>16</v>
      </c>
      <c r="AI12" s="93">
        <v>16</v>
      </c>
      <c r="AJ12" s="92"/>
      <c r="AK12" s="93"/>
      <c r="AL12" s="93"/>
      <c r="AM12" s="94">
        <f t="shared" si="0"/>
        <v>32</v>
      </c>
    </row>
    <row r="13" spans="2:62" ht="20.100000000000001" customHeight="1" x14ac:dyDescent="0.15">
      <c r="B13" s="91" t="s">
        <v>348</v>
      </c>
      <c r="C13" s="371"/>
      <c r="D13" s="93"/>
      <c r="E13" s="93"/>
      <c r="F13" s="92"/>
      <c r="G13" s="93"/>
      <c r="H13" s="93"/>
      <c r="I13" s="92"/>
      <c r="J13" s="93">
        <v>4</v>
      </c>
      <c r="K13" s="93"/>
      <c r="L13" s="92">
        <v>4</v>
      </c>
      <c r="M13" s="93">
        <v>4</v>
      </c>
      <c r="N13" s="93">
        <v>2</v>
      </c>
      <c r="O13" s="92">
        <v>2</v>
      </c>
      <c r="P13" s="93"/>
      <c r="Q13" s="93"/>
      <c r="R13" s="92"/>
      <c r="S13" s="93"/>
      <c r="T13" s="93"/>
      <c r="U13" s="92"/>
      <c r="V13" s="93"/>
      <c r="W13" s="93"/>
      <c r="X13" s="92"/>
      <c r="Y13" s="93"/>
      <c r="Z13" s="93"/>
      <c r="AA13" s="92"/>
      <c r="AB13" s="93"/>
      <c r="AC13" s="93"/>
      <c r="AD13" s="92"/>
      <c r="AE13" s="93"/>
      <c r="AF13" s="93"/>
      <c r="AG13" s="92"/>
      <c r="AH13" s="93">
        <v>2</v>
      </c>
      <c r="AI13" s="93">
        <v>2</v>
      </c>
      <c r="AJ13" s="92"/>
      <c r="AK13" s="93"/>
      <c r="AL13" s="93"/>
      <c r="AM13" s="94">
        <f t="shared" si="0"/>
        <v>20</v>
      </c>
    </row>
    <row r="14" spans="2:62" ht="20.100000000000001" customHeight="1" x14ac:dyDescent="0.15">
      <c r="B14" s="91" t="s">
        <v>374</v>
      </c>
      <c r="C14" s="371"/>
      <c r="D14" s="93"/>
      <c r="E14" s="93"/>
      <c r="F14" s="92"/>
      <c r="G14" s="93"/>
      <c r="H14" s="93"/>
      <c r="I14" s="92"/>
      <c r="J14" s="93"/>
      <c r="K14" s="93"/>
      <c r="L14" s="92"/>
      <c r="M14" s="93"/>
      <c r="N14" s="93">
        <v>120</v>
      </c>
      <c r="O14" s="92">
        <v>160</v>
      </c>
      <c r="P14" s="93">
        <v>160</v>
      </c>
      <c r="Q14" s="93">
        <v>160</v>
      </c>
      <c r="R14" s="92"/>
      <c r="S14" s="93"/>
      <c r="T14" s="93"/>
      <c r="U14" s="92"/>
      <c r="V14" s="93"/>
      <c r="W14" s="93"/>
      <c r="X14" s="92"/>
      <c r="Y14" s="93"/>
      <c r="Z14" s="93"/>
      <c r="AA14" s="92"/>
      <c r="AB14" s="93"/>
      <c r="AC14" s="93"/>
      <c r="AD14" s="92"/>
      <c r="AE14" s="93"/>
      <c r="AF14" s="93"/>
      <c r="AG14" s="92"/>
      <c r="AH14" s="93"/>
      <c r="AI14" s="93"/>
      <c r="AJ14" s="92"/>
      <c r="AK14" s="93"/>
      <c r="AL14" s="93"/>
      <c r="AM14" s="94">
        <f t="shared" si="0"/>
        <v>600</v>
      </c>
    </row>
    <row r="15" spans="2:62" ht="20.100000000000001" customHeight="1" x14ac:dyDescent="0.15">
      <c r="B15" s="91" t="s">
        <v>349</v>
      </c>
      <c r="C15" s="371"/>
      <c r="D15" s="93"/>
      <c r="E15" s="93"/>
      <c r="F15" s="92"/>
      <c r="G15" s="93"/>
      <c r="H15" s="93"/>
      <c r="I15" s="92"/>
      <c r="J15" s="93"/>
      <c r="K15" s="93"/>
      <c r="L15" s="92"/>
      <c r="M15" s="93"/>
      <c r="N15" s="93"/>
      <c r="O15" s="92"/>
      <c r="P15" s="93"/>
      <c r="Q15" s="93"/>
      <c r="R15" s="92">
        <v>30</v>
      </c>
      <c r="S15" s="93"/>
      <c r="T15" s="93"/>
      <c r="U15" s="92"/>
      <c r="V15" s="93"/>
      <c r="W15" s="93"/>
      <c r="X15" s="92"/>
      <c r="Y15" s="93"/>
      <c r="Z15" s="93"/>
      <c r="AA15" s="92"/>
      <c r="AB15" s="93"/>
      <c r="AC15" s="93"/>
      <c r="AD15" s="92"/>
      <c r="AE15" s="93"/>
      <c r="AF15" s="93"/>
      <c r="AG15" s="92"/>
      <c r="AH15" s="93"/>
      <c r="AI15" s="93"/>
      <c r="AJ15" s="92"/>
      <c r="AK15" s="93"/>
      <c r="AL15" s="93"/>
      <c r="AM15" s="94">
        <f t="shared" si="0"/>
        <v>30</v>
      </c>
    </row>
    <row r="16" spans="2:62" ht="20.100000000000001" customHeight="1" x14ac:dyDescent="0.15">
      <c r="B16" s="91"/>
      <c r="C16" s="371"/>
      <c r="D16" s="93"/>
      <c r="E16" s="93"/>
      <c r="F16" s="92"/>
      <c r="G16" s="93"/>
      <c r="H16" s="93"/>
      <c r="I16" s="92"/>
      <c r="J16" s="93"/>
      <c r="K16" s="93"/>
      <c r="L16" s="92"/>
      <c r="M16" s="93"/>
      <c r="N16" s="93"/>
      <c r="O16" s="92"/>
      <c r="P16" s="93"/>
      <c r="Q16" s="93"/>
      <c r="R16" s="92"/>
      <c r="S16" s="93"/>
      <c r="T16" s="93"/>
      <c r="U16" s="92"/>
      <c r="V16" s="93"/>
      <c r="W16" s="93"/>
      <c r="X16" s="92"/>
      <c r="Y16" s="93"/>
      <c r="Z16" s="93"/>
      <c r="AA16" s="92"/>
      <c r="AB16" s="93"/>
      <c r="AC16" s="93"/>
      <c r="AD16" s="92"/>
      <c r="AE16" s="93"/>
      <c r="AF16" s="93"/>
      <c r="AG16" s="92"/>
      <c r="AH16" s="93"/>
      <c r="AI16" s="93"/>
      <c r="AJ16" s="92"/>
      <c r="AK16" s="93"/>
      <c r="AL16" s="93"/>
      <c r="AM16" s="94">
        <f t="shared" si="0"/>
        <v>0</v>
      </c>
    </row>
    <row r="17" spans="2:39" ht="20.100000000000001" customHeight="1" x14ac:dyDescent="0.15">
      <c r="B17" s="91"/>
      <c r="C17" s="92"/>
      <c r="D17" s="93"/>
      <c r="E17" s="93"/>
      <c r="F17" s="92"/>
      <c r="G17" s="93"/>
      <c r="H17" s="93"/>
      <c r="I17" s="92"/>
      <c r="J17" s="93"/>
      <c r="K17" s="93"/>
      <c r="L17" s="92"/>
      <c r="M17" s="93"/>
      <c r="N17" s="93"/>
      <c r="O17" s="92"/>
      <c r="P17" s="93"/>
      <c r="Q17" s="93"/>
      <c r="R17" s="92"/>
      <c r="S17" s="93"/>
      <c r="T17" s="93"/>
      <c r="U17" s="92"/>
      <c r="V17" s="93"/>
      <c r="W17" s="93"/>
      <c r="X17" s="92"/>
      <c r="Y17" s="93"/>
      <c r="Z17" s="93"/>
      <c r="AA17" s="92"/>
      <c r="AB17" s="93"/>
      <c r="AC17" s="93"/>
      <c r="AD17" s="92"/>
      <c r="AE17" s="93"/>
      <c r="AF17" s="93"/>
      <c r="AG17" s="92"/>
      <c r="AH17" s="93"/>
      <c r="AI17" s="93"/>
      <c r="AJ17" s="92"/>
      <c r="AK17" s="93"/>
      <c r="AL17" s="93"/>
      <c r="AM17" s="94">
        <f t="shared" si="0"/>
        <v>0</v>
      </c>
    </row>
    <row r="18" spans="2:39" ht="20.100000000000001" customHeight="1" x14ac:dyDescent="0.15">
      <c r="B18" s="91"/>
      <c r="C18" s="92"/>
      <c r="D18" s="93"/>
      <c r="E18" s="93"/>
      <c r="F18" s="92"/>
      <c r="G18" s="93"/>
      <c r="H18" s="93"/>
      <c r="I18" s="92"/>
      <c r="J18" s="93"/>
      <c r="K18" s="93"/>
      <c r="L18" s="92"/>
      <c r="M18" s="93"/>
      <c r="N18" s="93"/>
      <c r="O18" s="92"/>
      <c r="P18" s="93"/>
      <c r="Q18" s="93"/>
      <c r="R18" s="92"/>
      <c r="S18" s="93"/>
      <c r="T18" s="93"/>
      <c r="U18" s="92"/>
      <c r="V18" s="93"/>
      <c r="W18" s="93"/>
      <c r="X18" s="92"/>
      <c r="Y18" s="93"/>
      <c r="Z18" s="93"/>
      <c r="AA18" s="92"/>
      <c r="AB18" s="93"/>
      <c r="AC18" s="93"/>
      <c r="AD18" s="92"/>
      <c r="AE18" s="93"/>
      <c r="AF18" s="93"/>
      <c r="AG18" s="92"/>
      <c r="AH18" s="93"/>
      <c r="AI18" s="93"/>
      <c r="AJ18" s="92"/>
      <c r="AK18" s="93"/>
      <c r="AL18" s="93"/>
      <c r="AM18" s="94">
        <f t="shared" si="0"/>
        <v>0</v>
      </c>
    </row>
    <row r="19" spans="2:39" ht="20.100000000000001" customHeight="1" x14ac:dyDescent="0.15">
      <c r="B19" s="91"/>
      <c r="C19" s="92"/>
      <c r="D19" s="93"/>
      <c r="E19" s="93"/>
      <c r="F19" s="92"/>
      <c r="G19" s="93"/>
      <c r="H19" s="93"/>
      <c r="I19" s="92"/>
      <c r="J19" s="93"/>
      <c r="K19" s="93"/>
      <c r="L19" s="92"/>
      <c r="M19" s="93"/>
      <c r="N19" s="93"/>
      <c r="O19" s="92"/>
      <c r="P19" s="93"/>
      <c r="Q19" s="93"/>
      <c r="R19" s="92"/>
      <c r="S19" s="93"/>
      <c r="T19" s="93"/>
      <c r="U19" s="92"/>
      <c r="V19" s="93"/>
      <c r="W19" s="93"/>
      <c r="X19" s="92"/>
      <c r="Y19" s="93"/>
      <c r="Z19" s="93"/>
      <c r="AA19" s="92"/>
      <c r="AB19" s="93"/>
      <c r="AC19" s="93"/>
      <c r="AD19" s="92"/>
      <c r="AE19" s="93"/>
      <c r="AF19" s="93"/>
      <c r="AG19" s="92"/>
      <c r="AH19" s="93"/>
      <c r="AI19" s="93"/>
      <c r="AJ19" s="92"/>
      <c r="AK19" s="93"/>
      <c r="AL19" s="93"/>
      <c r="AM19" s="94">
        <f t="shared" si="0"/>
        <v>0</v>
      </c>
    </row>
    <row r="20" spans="2:39" ht="20.100000000000001" customHeight="1" x14ac:dyDescent="0.15">
      <c r="B20" s="91"/>
      <c r="C20" s="92"/>
      <c r="D20" s="93"/>
      <c r="E20" s="93"/>
      <c r="F20" s="92"/>
      <c r="G20" s="93"/>
      <c r="H20" s="93"/>
      <c r="I20" s="92"/>
      <c r="J20" s="93"/>
      <c r="K20" s="93"/>
      <c r="L20" s="92"/>
      <c r="M20" s="93"/>
      <c r="N20" s="93"/>
      <c r="O20" s="92"/>
      <c r="P20" s="93"/>
      <c r="Q20" s="93"/>
      <c r="R20" s="92"/>
      <c r="S20" s="93"/>
      <c r="T20" s="93"/>
      <c r="U20" s="92"/>
      <c r="V20" s="93"/>
      <c r="W20" s="93"/>
      <c r="X20" s="92"/>
      <c r="Y20" s="93"/>
      <c r="Z20" s="93"/>
      <c r="AA20" s="92"/>
      <c r="AB20" s="93"/>
      <c r="AC20" s="93"/>
      <c r="AD20" s="92"/>
      <c r="AE20" s="93"/>
      <c r="AF20" s="93"/>
      <c r="AG20" s="92"/>
      <c r="AH20" s="93"/>
      <c r="AI20" s="93"/>
      <c r="AJ20" s="92"/>
      <c r="AK20" s="93"/>
      <c r="AL20" s="93"/>
      <c r="AM20" s="94">
        <f t="shared" si="0"/>
        <v>0</v>
      </c>
    </row>
    <row r="21" spans="2:39" ht="20.100000000000001" customHeight="1" x14ac:dyDescent="0.15">
      <c r="B21" s="91"/>
      <c r="C21" s="92"/>
      <c r="D21" s="93"/>
      <c r="E21" s="93"/>
      <c r="F21" s="92"/>
      <c r="G21" s="93"/>
      <c r="H21" s="93"/>
      <c r="I21" s="92"/>
      <c r="J21" s="93"/>
      <c r="K21" s="93"/>
      <c r="L21" s="92"/>
      <c r="M21" s="93"/>
      <c r="N21" s="93"/>
      <c r="O21" s="92"/>
      <c r="P21" s="93"/>
      <c r="Q21" s="93"/>
      <c r="R21" s="92"/>
      <c r="S21" s="93"/>
      <c r="T21" s="93"/>
      <c r="U21" s="92"/>
      <c r="V21" s="93"/>
      <c r="W21" s="93"/>
      <c r="X21" s="92"/>
      <c r="Y21" s="93"/>
      <c r="Z21" s="93"/>
      <c r="AA21" s="92"/>
      <c r="AB21" s="93"/>
      <c r="AC21" s="93"/>
      <c r="AD21" s="92"/>
      <c r="AE21" s="93"/>
      <c r="AF21" s="93"/>
      <c r="AG21" s="92"/>
      <c r="AH21" s="93"/>
      <c r="AI21" s="93"/>
      <c r="AJ21" s="92"/>
      <c r="AK21" s="93"/>
      <c r="AL21" s="93"/>
      <c r="AM21" s="94">
        <f t="shared" si="0"/>
        <v>0</v>
      </c>
    </row>
    <row r="22" spans="2:39" ht="20.100000000000001" customHeight="1" x14ac:dyDescent="0.15">
      <c r="B22" s="91"/>
      <c r="C22" s="92"/>
      <c r="D22" s="93"/>
      <c r="E22" s="93"/>
      <c r="F22" s="92"/>
      <c r="G22" s="93"/>
      <c r="H22" s="93"/>
      <c r="I22" s="92"/>
      <c r="J22" s="93"/>
      <c r="K22" s="93"/>
      <c r="L22" s="92"/>
      <c r="M22" s="93"/>
      <c r="N22" s="93"/>
      <c r="O22" s="92"/>
      <c r="P22" s="93"/>
      <c r="Q22" s="93"/>
      <c r="R22" s="92"/>
      <c r="S22" s="93"/>
      <c r="T22" s="93"/>
      <c r="U22" s="92"/>
      <c r="V22" s="93"/>
      <c r="W22" s="93"/>
      <c r="X22" s="92"/>
      <c r="Y22" s="93"/>
      <c r="Z22" s="93"/>
      <c r="AA22" s="92"/>
      <c r="AB22" s="93"/>
      <c r="AC22" s="93"/>
      <c r="AD22" s="92"/>
      <c r="AE22" s="93"/>
      <c r="AF22" s="93"/>
      <c r="AG22" s="92"/>
      <c r="AH22" s="93"/>
      <c r="AI22" s="93"/>
      <c r="AJ22" s="92"/>
      <c r="AK22" s="93"/>
      <c r="AL22" s="93"/>
      <c r="AM22" s="94">
        <f t="shared" si="0"/>
        <v>0</v>
      </c>
    </row>
    <row r="23" spans="2:39" ht="20.100000000000001" customHeight="1" x14ac:dyDescent="0.15">
      <c r="B23" s="91"/>
      <c r="C23" s="92"/>
      <c r="D23" s="93"/>
      <c r="E23" s="93"/>
      <c r="F23" s="92"/>
      <c r="G23" s="93"/>
      <c r="H23" s="93"/>
      <c r="I23" s="92"/>
      <c r="J23" s="93"/>
      <c r="K23" s="93"/>
      <c r="L23" s="92"/>
      <c r="M23" s="93"/>
      <c r="N23" s="93"/>
      <c r="O23" s="92"/>
      <c r="P23" s="93"/>
      <c r="Q23" s="93"/>
      <c r="R23" s="92"/>
      <c r="S23" s="93"/>
      <c r="T23" s="93"/>
      <c r="U23" s="92"/>
      <c r="V23" s="93"/>
      <c r="W23" s="93"/>
      <c r="X23" s="92"/>
      <c r="Y23" s="93"/>
      <c r="Z23" s="93"/>
      <c r="AA23" s="92"/>
      <c r="AB23" s="93"/>
      <c r="AC23" s="93"/>
      <c r="AD23" s="92"/>
      <c r="AE23" s="93"/>
      <c r="AF23" s="93"/>
      <c r="AG23" s="92"/>
      <c r="AH23" s="93"/>
      <c r="AI23" s="93"/>
      <c r="AJ23" s="92"/>
      <c r="AK23" s="93"/>
      <c r="AL23" s="93"/>
      <c r="AM23" s="94">
        <f t="shared" si="0"/>
        <v>0</v>
      </c>
    </row>
    <row r="24" spans="2:39" ht="20.100000000000001" customHeight="1" x14ac:dyDescent="0.15">
      <c r="B24" s="91"/>
      <c r="C24" s="92"/>
      <c r="D24" s="93"/>
      <c r="E24" s="93"/>
      <c r="F24" s="92"/>
      <c r="G24" s="93"/>
      <c r="H24" s="93"/>
      <c r="I24" s="92"/>
      <c r="J24" s="93"/>
      <c r="K24" s="93"/>
      <c r="L24" s="92"/>
      <c r="M24" s="93"/>
      <c r="N24" s="93"/>
      <c r="O24" s="92"/>
      <c r="P24" s="93"/>
      <c r="Q24" s="93"/>
      <c r="R24" s="92"/>
      <c r="S24" s="93"/>
      <c r="T24" s="93"/>
      <c r="U24" s="92"/>
      <c r="V24" s="93"/>
      <c r="W24" s="93"/>
      <c r="X24" s="92"/>
      <c r="Y24" s="93"/>
      <c r="Z24" s="93"/>
      <c r="AA24" s="92"/>
      <c r="AB24" s="93"/>
      <c r="AC24" s="93"/>
      <c r="AD24" s="92"/>
      <c r="AE24" s="93"/>
      <c r="AF24" s="93"/>
      <c r="AG24" s="92"/>
      <c r="AH24" s="93"/>
      <c r="AI24" s="93"/>
      <c r="AJ24" s="92"/>
      <c r="AK24" s="93"/>
      <c r="AL24" s="93"/>
      <c r="AM24" s="94">
        <f t="shared" si="0"/>
        <v>0</v>
      </c>
    </row>
    <row r="25" spans="2:39" ht="20.100000000000001" customHeight="1" x14ac:dyDescent="0.15">
      <c r="B25" s="91"/>
      <c r="C25" s="92"/>
      <c r="D25" s="93"/>
      <c r="E25" s="93"/>
      <c r="F25" s="92"/>
      <c r="G25" s="93"/>
      <c r="H25" s="93"/>
      <c r="I25" s="92"/>
      <c r="J25" s="93"/>
      <c r="K25" s="93"/>
      <c r="L25" s="92"/>
      <c r="M25" s="93"/>
      <c r="N25" s="93"/>
      <c r="O25" s="92"/>
      <c r="P25" s="93"/>
      <c r="Q25" s="93"/>
      <c r="R25" s="92"/>
      <c r="S25" s="93"/>
      <c r="T25" s="93"/>
      <c r="U25" s="92"/>
      <c r="V25" s="93"/>
      <c r="W25" s="93"/>
      <c r="X25" s="92"/>
      <c r="Y25" s="93"/>
      <c r="Z25" s="93"/>
      <c r="AA25" s="92"/>
      <c r="AB25" s="93"/>
      <c r="AC25" s="93"/>
      <c r="AD25" s="92"/>
      <c r="AE25" s="93"/>
      <c r="AF25" s="93"/>
      <c r="AG25" s="92"/>
      <c r="AH25" s="93"/>
      <c r="AI25" s="93"/>
      <c r="AJ25" s="92"/>
      <c r="AK25" s="93"/>
      <c r="AL25" s="93"/>
      <c r="AM25" s="94">
        <f t="shared" si="0"/>
        <v>0</v>
      </c>
    </row>
    <row r="26" spans="2:39" ht="20.100000000000001" customHeight="1" x14ac:dyDescent="0.15">
      <c r="B26" s="91"/>
      <c r="C26" s="92"/>
      <c r="D26" s="93"/>
      <c r="E26" s="93"/>
      <c r="F26" s="92"/>
      <c r="G26" s="93"/>
      <c r="H26" s="93"/>
      <c r="I26" s="92"/>
      <c r="J26" s="93"/>
      <c r="K26" s="93"/>
      <c r="L26" s="92"/>
      <c r="M26" s="93"/>
      <c r="N26" s="93"/>
      <c r="O26" s="92"/>
      <c r="P26" s="93"/>
      <c r="Q26" s="93"/>
      <c r="R26" s="92"/>
      <c r="S26" s="93"/>
      <c r="T26" s="93"/>
      <c r="U26" s="92"/>
      <c r="V26" s="93"/>
      <c r="W26" s="93"/>
      <c r="X26" s="92"/>
      <c r="Y26" s="93"/>
      <c r="Z26" s="93"/>
      <c r="AA26" s="92"/>
      <c r="AB26" s="93"/>
      <c r="AC26" s="93"/>
      <c r="AD26" s="92"/>
      <c r="AE26" s="93"/>
      <c r="AF26" s="93"/>
      <c r="AG26" s="92"/>
      <c r="AH26" s="93"/>
      <c r="AI26" s="93"/>
      <c r="AJ26" s="92"/>
      <c r="AK26" s="93"/>
      <c r="AL26" s="93"/>
      <c r="AM26" s="94">
        <f t="shared" si="0"/>
        <v>0</v>
      </c>
    </row>
    <row r="27" spans="2:39" ht="20.100000000000001" customHeight="1" x14ac:dyDescent="0.15">
      <c r="B27" s="91"/>
      <c r="C27" s="92"/>
      <c r="D27" s="93"/>
      <c r="E27" s="93"/>
      <c r="F27" s="92"/>
      <c r="G27" s="93"/>
      <c r="H27" s="93"/>
      <c r="I27" s="92"/>
      <c r="J27" s="93"/>
      <c r="K27" s="93"/>
      <c r="L27" s="92"/>
      <c r="M27" s="93"/>
      <c r="N27" s="93"/>
      <c r="O27" s="92"/>
      <c r="P27" s="93"/>
      <c r="Q27" s="93"/>
      <c r="R27" s="92"/>
      <c r="S27" s="93"/>
      <c r="T27" s="93"/>
      <c r="U27" s="92"/>
      <c r="V27" s="93"/>
      <c r="W27" s="93"/>
      <c r="X27" s="92"/>
      <c r="Y27" s="93"/>
      <c r="Z27" s="93"/>
      <c r="AA27" s="92"/>
      <c r="AB27" s="93"/>
      <c r="AC27" s="93"/>
      <c r="AD27" s="92"/>
      <c r="AE27" s="93"/>
      <c r="AF27" s="93"/>
      <c r="AG27" s="92"/>
      <c r="AH27" s="93"/>
      <c r="AI27" s="93"/>
      <c r="AJ27" s="92"/>
      <c r="AK27" s="93"/>
      <c r="AL27" s="93"/>
      <c r="AM27" s="94">
        <f t="shared" si="0"/>
        <v>0</v>
      </c>
    </row>
    <row r="28" spans="2:39" ht="20.100000000000001" customHeight="1" x14ac:dyDescent="0.15">
      <c r="B28" s="91"/>
      <c r="C28" s="92"/>
      <c r="D28" s="93"/>
      <c r="E28" s="93"/>
      <c r="F28" s="92"/>
      <c r="G28" s="93"/>
      <c r="H28" s="93"/>
      <c r="I28" s="92"/>
      <c r="J28" s="93"/>
      <c r="K28" s="93"/>
      <c r="L28" s="92"/>
      <c r="M28" s="93"/>
      <c r="N28" s="93"/>
      <c r="O28" s="92"/>
      <c r="P28" s="93"/>
      <c r="Q28" s="93"/>
      <c r="R28" s="92"/>
      <c r="S28" s="93"/>
      <c r="T28" s="93"/>
      <c r="U28" s="92"/>
      <c r="V28" s="93"/>
      <c r="W28" s="93"/>
      <c r="X28" s="92"/>
      <c r="Y28" s="93"/>
      <c r="Z28" s="93"/>
      <c r="AA28" s="92"/>
      <c r="AB28" s="93"/>
      <c r="AC28" s="93"/>
      <c r="AD28" s="92"/>
      <c r="AE28" s="93"/>
      <c r="AF28" s="93"/>
      <c r="AG28" s="92"/>
      <c r="AH28" s="93"/>
      <c r="AI28" s="93"/>
      <c r="AJ28" s="92"/>
      <c r="AK28" s="93"/>
      <c r="AL28" s="93"/>
      <c r="AM28" s="94">
        <f t="shared" si="0"/>
        <v>0</v>
      </c>
    </row>
    <row r="29" spans="2:39" ht="20.100000000000001" customHeight="1" x14ac:dyDescent="0.15">
      <c r="B29" s="91"/>
      <c r="C29" s="92"/>
      <c r="D29" s="93"/>
      <c r="E29" s="93"/>
      <c r="F29" s="92"/>
      <c r="G29" s="93"/>
      <c r="H29" s="93"/>
      <c r="I29" s="92"/>
      <c r="J29" s="93"/>
      <c r="K29" s="93"/>
      <c r="L29" s="92"/>
      <c r="M29" s="93"/>
      <c r="N29" s="93"/>
      <c r="O29" s="92"/>
      <c r="P29" s="93"/>
      <c r="Q29" s="93"/>
      <c r="R29" s="92"/>
      <c r="S29" s="93"/>
      <c r="T29" s="93"/>
      <c r="U29" s="92"/>
      <c r="V29" s="93"/>
      <c r="W29" s="93"/>
      <c r="X29" s="92"/>
      <c r="Y29" s="93"/>
      <c r="Z29" s="93"/>
      <c r="AA29" s="92"/>
      <c r="AB29" s="93"/>
      <c r="AC29" s="93"/>
      <c r="AD29" s="92"/>
      <c r="AE29" s="93"/>
      <c r="AF29" s="93"/>
      <c r="AG29" s="92"/>
      <c r="AH29" s="93"/>
      <c r="AI29" s="93"/>
      <c r="AJ29" s="92"/>
      <c r="AK29" s="93"/>
      <c r="AL29" s="93"/>
      <c r="AM29" s="94">
        <f t="shared" si="0"/>
        <v>0</v>
      </c>
    </row>
    <row r="30" spans="2:39" ht="20.100000000000001" customHeight="1" x14ac:dyDescent="0.15">
      <c r="B30" s="91"/>
      <c r="C30" s="92"/>
      <c r="D30" s="93"/>
      <c r="E30" s="93"/>
      <c r="F30" s="92"/>
      <c r="G30" s="93"/>
      <c r="H30" s="93"/>
      <c r="I30" s="92"/>
      <c r="J30" s="93"/>
      <c r="K30" s="93"/>
      <c r="L30" s="92"/>
      <c r="M30" s="93"/>
      <c r="N30" s="93"/>
      <c r="O30" s="92"/>
      <c r="P30" s="93"/>
      <c r="Q30" s="93"/>
      <c r="R30" s="92"/>
      <c r="S30" s="93"/>
      <c r="T30" s="93"/>
      <c r="U30" s="92"/>
      <c r="V30" s="93"/>
      <c r="W30" s="93"/>
      <c r="X30" s="92"/>
      <c r="Y30" s="93"/>
      <c r="Z30" s="93"/>
      <c r="AA30" s="92"/>
      <c r="AB30" s="93"/>
      <c r="AC30" s="93"/>
      <c r="AD30" s="92"/>
      <c r="AE30" s="93"/>
      <c r="AF30" s="93"/>
      <c r="AG30" s="92"/>
      <c r="AH30" s="93"/>
      <c r="AI30" s="93"/>
      <c r="AJ30" s="92"/>
      <c r="AK30" s="93"/>
      <c r="AL30" s="93"/>
      <c r="AM30" s="94">
        <f t="shared" si="0"/>
        <v>0</v>
      </c>
    </row>
    <row r="31" spans="2:39" ht="20.100000000000001" customHeight="1" x14ac:dyDescent="0.15">
      <c r="B31" s="91"/>
      <c r="C31" s="92"/>
      <c r="D31" s="93"/>
      <c r="E31" s="93"/>
      <c r="F31" s="92"/>
      <c r="G31" s="93"/>
      <c r="H31" s="93"/>
      <c r="I31" s="92"/>
      <c r="J31" s="93"/>
      <c r="K31" s="93"/>
      <c r="L31" s="92"/>
      <c r="M31" s="93"/>
      <c r="N31" s="93"/>
      <c r="O31" s="92"/>
      <c r="P31" s="93"/>
      <c r="Q31" s="93"/>
      <c r="R31" s="92"/>
      <c r="S31" s="93"/>
      <c r="T31" s="93"/>
      <c r="U31" s="92"/>
      <c r="V31" s="93"/>
      <c r="W31" s="93"/>
      <c r="X31" s="92"/>
      <c r="Y31" s="93"/>
      <c r="Z31" s="93"/>
      <c r="AA31" s="92"/>
      <c r="AB31" s="93"/>
      <c r="AC31" s="93"/>
      <c r="AD31" s="92"/>
      <c r="AE31" s="93"/>
      <c r="AF31" s="93"/>
      <c r="AG31" s="92"/>
      <c r="AH31" s="93"/>
      <c r="AI31" s="93"/>
      <c r="AJ31" s="92"/>
      <c r="AK31" s="93"/>
      <c r="AL31" s="93"/>
      <c r="AM31" s="94">
        <f t="shared" si="0"/>
        <v>0</v>
      </c>
    </row>
    <row r="32" spans="2:39" ht="20.100000000000001" customHeight="1" x14ac:dyDescent="0.15">
      <c r="B32" s="91"/>
      <c r="C32" s="92"/>
      <c r="D32" s="93"/>
      <c r="E32" s="93"/>
      <c r="F32" s="92"/>
      <c r="G32" s="93"/>
      <c r="H32" s="93"/>
      <c r="I32" s="92"/>
      <c r="J32" s="93"/>
      <c r="K32" s="93"/>
      <c r="L32" s="92"/>
      <c r="M32" s="93"/>
      <c r="N32" s="93"/>
      <c r="O32" s="92"/>
      <c r="P32" s="93"/>
      <c r="Q32" s="93"/>
      <c r="R32" s="92"/>
      <c r="S32" s="93"/>
      <c r="T32" s="93"/>
      <c r="U32" s="92"/>
      <c r="V32" s="93"/>
      <c r="W32" s="93"/>
      <c r="X32" s="92"/>
      <c r="Y32" s="93"/>
      <c r="Z32" s="93"/>
      <c r="AA32" s="92"/>
      <c r="AB32" s="93"/>
      <c r="AC32" s="93"/>
      <c r="AD32" s="92"/>
      <c r="AE32" s="93"/>
      <c r="AF32" s="93"/>
      <c r="AG32" s="92"/>
      <c r="AH32" s="93"/>
      <c r="AI32" s="93"/>
      <c r="AJ32" s="92"/>
      <c r="AK32" s="93"/>
      <c r="AL32" s="93"/>
      <c r="AM32" s="94">
        <f t="shared" si="0"/>
        <v>0</v>
      </c>
    </row>
    <row r="33" spans="2:39" ht="20.100000000000001" customHeight="1" x14ac:dyDescent="0.15">
      <c r="B33" s="95" t="s">
        <v>123</v>
      </c>
      <c r="C33" s="92">
        <f t="shared" ref="C33:AL33" si="1">SUM(C8:C32)</f>
        <v>0</v>
      </c>
      <c r="D33" s="96">
        <f t="shared" si="1"/>
        <v>0</v>
      </c>
      <c r="E33" s="97">
        <f t="shared" si="1"/>
        <v>0</v>
      </c>
      <c r="F33" s="92">
        <f t="shared" si="1"/>
        <v>0</v>
      </c>
      <c r="G33" s="96">
        <f t="shared" si="1"/>
        <v>0</v>
      </c>
      <c r="H33" s="97">
        <f t="shared" si="1"/>
        <v>0</v>
      </c>
      <c r="I33" s="92">
        <f t="shared" si="1"/>
        <v>0</v>
      </c>
      <c r="J33" s="96">
        <f t="shared" si="1"/>
        <v>4</v>
      </c>
      <c r="K33" s="97">
        <f t="shared" si="1"/>
        <v>0</v>
      </c>
      <c r="L33" s="92">
        <f t="shared" si="1"/>
        <v>4</v>
      </c>
      <c r="M33" s="96">
        <f t="shared" si="1"/>
        <v>4</v>
      </c>
      <c r="N33" s="97">
        <f t="shared" si="1"/>
        <v>122</v>
      </c>
      <c r="O33" s="92">
        <f t="shared" si="1"/>
        <v>162</v>
      </c>
      <c r="P33" s="96">
        <f t="shared" si="1"/>
        <v>160</v>
      </c>
      <c r="Q33" s="97">
        <f t="shared" si="1"/>
        <v>160</v>
      </c>
      <c r="R33" s="92">
        <f t="shared" si="1"/>
        <v>30</v>
      </c>
      <c r="S33" s="96">
        <f t="shared" si="1"/>
        <v>0</v>
      </c>
      <c r="T33" s="97">
        <f t="shared" si="1"/>
        <v>0</v>
      </c>
      <c r="U33" s="92">
        <f t="shared" si="1"/>
        <v>0</v>
      </c>
      <c r="V33" s="96">
        <f t="shared" si="1"/>
        <v>0</v>
      </c>
      <c r="W33" s="97">
        <f t="shared" si="1"/>
        <v>0</v>
      </c>
      <c r="X33" s="92">
        <f t="shared" si="1"/>
        <v>0</v>
      </c>
      <c r="Y33" s="96">
        <f t="shared" si="1"/>
        <v>0</v>
      </c>
      <c r="Z33" s="97">
        <f t="shared" si="1"/>
        <v>0</v>
      </c>
      <c r="AA33" s="92">
        <f t="shared" si="1"/>
        <v>0</v>
      </c>
      <c r="AB33" s="96">
        <f t="shared" si="1"/>
        <v>0</v>
      </c>
      <c r="AC33" s="97">
        <f t="shared" si="1"/>
        <v>0</v>
      </c>
      <c r="AD33" s="92">
        <f t="shared" si="1"/>
        <v>0</v>
      </c>
      <c r="AE33" s="96">
        <f t="shared" si="1"/>
        <v>17.5</v>
      </c>
      <c r="AF33" s="97">
        <f t="shared" si="1"/>
        <v>13.5</v>
      </c>
      <c r="AG33" s="92">
        <f t="shared" si="1"/>
        <v>6</v>
      </c>
      <c r="AH33" s="96">
        <f t="shared" si="1"/>
        <v>34</v>
      </c>
      <c r="AI33" s="97">
        <f t="shared" si="1"/>
        <v>31</v>
      </c>
      <c r="AJ33" s="92">
        <f t="shared" si="1"/>
        <v>0</v>
      </c>
      <c r="AK33" s="96">
        <f t="shared" si="1"/>
        <v>0</v>
      </c>
      <c r="AL33" s="97">
        <f t="shared" si="1"/>
        <v>0</v>
      </c>
      <c r="AM33" s="94">
        <f t="shared" si="0"/>
        <v>748</v>
      </c>
    </row>
    <row r="34" spans="2:39" ht="20.100000000000001" customHeight="1" thickBot="1" x14ac:dyDescent="0.2">
      <c r="B34" s="98" t="s">
        <v>124</v>
      </c>
      <c r="C34" s="99"/>
      <c r="D34" s="100">
        <f>SUM(C33:E33)</f>
        <v>0</v>
      </c>
      <c r="E34" s="100"/>
      <c r="F34" s="99"/>
      <c r="G34" s="100">
        <f>SUM(F33:H33)</f>
        <v>0</v>
      </c>
      <c r="H34" s="100"/>
      <c r="I34" s="99"/>
      <c r="J34" s="100">
        <f>SUM(I33:K33)</f>
        <v>4</v>
      </c>
      <c r="K34" s="100"/>
      <c r="L34" s="99"/>
      <c r="M34" s="100">
        <f>SUM(L33:N33)</f>
        <v>130</v>
      </c>
      <c r="N34" s="100"/>
      <c r="O34" s="99"/>
      <c r="P34" s="100">
        <f>SUM(O33:Q33)</f>
        <v>482</v>
      </c>
      <c r="Q34" s="100"/>
      <c r="R34" s="99"/>
      <c r="S34" s="100">
        <f>SUM(R33:T33)</f>
        <v>30</v>
      </c>
      <c r="T34" s="100"/>
      <c r="U34" s="99"/>
      <c r="V34" s="100">
        <f>SUM(U33:W33)</f>
        <v>0</v>
      </c>
      <c r="W34" s="100"/>
      <c r="X34" s="99"/>
      <c r="Y34" s="100">
        <f>SUM(X33:Z33)</f>
        <v>0</v>
      </c>
      <c r="Z34" s="100"/>
      <c r="AA34" s="99"/>
      <c r="AB34" s="100">
        <f>SUM(AA33:AC33)</f>
        <v>0</v>
      </c>
      <c r="AC34" s="100"/>
      <c r="AD34" s="99"/>
      <c r="AE34" s="100">
        <f>SUM(AD33:AF33)</f>
        <v>31</v>
      </c>
      <c r="AF34" s="100"/>
      <c r="AG34" s="99"/>
      <c r="AH34" s="100">
        <f>SUM(AG33:AI33)</f>
        <v>71</v>
      </c>
      <c r="AI34" s="100"/>
      <c r="AJ34" s="99"/>
      <c r="AK34" s="100">
        <f>SUM(AJ33:AL33)</f>
        <v>0</v>
      </c>
      <c r="AL34" s="100"/>
      <c r="AM34" s="101">
        <f>SUM(AM8:AM32)</f>
        <v>748</v>
      </c>
    </row>
  </sheetData>
  <mergeCells count="15"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5"/>
  <sheetViews>
    <sheetView zoomScale="75" zoomScaleNormal="75" zoomScaleSheetLayoutView="100" workbookViewId="0"/>
  </sheetViews>
  <sheetFormatPr defaultRowHeight="13.5" x14ac:dyDescent="0.15"/>
  <cols>
    <col min="1" max="1" width="1.625" style="52" customWidth="1"/>
    <col min="2" max="2" width="5" style="52" customWidth="1"/>
    <col min="3" max="3" width="22.5" style="52" bestFit="1" customWidth="1"/>
    <col min="4" max="4" width="30" style="52" bestFit="1" customWidth="1"/>
    <col min="5" max="6" width="6" style="52" bestFit="1" customWidth="1"/>
    <col min="7" max="7" width="17.625" style="52" customWidth="1"/>
    <col min="8" max="8" width="10.625" style="52" customWidth="1"/>
    <col min="9" max="9" width="17.625" style="52" customWidth="1"/>
    <col min="10" max="10" width="10.625" style="52" customWidth="1"/>
    <col min="11" max="11" width="15.125" style="53" bestFit="1" customWidth="1"/>
    <col min="12" max="12" width="17.625" style="52" customWidth="1"/>
    <col min="13" max="13" width="10.625" style="52" customWidth="1"/>
    <col min="14" max="14" width="17.625" style="52" customWidth="1"/>
    <col min="15" max="15" width="10.625" style="52" customWidth="1"/>
    <col min="16" max="16" width="19.75" style="52" bestFit="1" customWidth="1"/>
    <col min="17" max="16384" width="9" style="52"/>
  </cols>
  <sheetData>
    <row r="1" spans="2:16" ht="9.9499999999999993" customHeight="1" x14ac:dyDescent="0.15"/>
    <row r="2" spans="2:16" ht="24.95" customHeight="1" thickBot="1" x14ac:dyDescent="0.2">
      <c r="B2" s="2" t="s">
        <v>242</v>
      </c>
      <c r="C2" s="5"/>
      <c r="D2" s="5"/>
      <c r="E2" s="54"/>
      <c r="F2" s="750"/>
      <c r="G2" s="751"/>
      <c r="H2" s="55"/>
      <c r="I2" s="55"/>
      <c r="J2" s="56"/>
      <c r="K2" s="57"/>
      <c r="L2" s="56"/>
      <c r="M2" s="58"/>
      <c r="P2" s="56"/>
    </row>
    <row r="3" spans="2:16" x14ac:dyDescent="0.15">
      <c r="B3" s="755" t="s">
        <v>126</v>
      </c>
      <c r="C3" s="748" t="s">
        <v>37</v>
      </c>
      <c r="D3" s="748" t="s">
        <v>125</v>
      </c>
      <c r="E3" s="752" t="s">
        <v>38</v>
      </c>
      <c r="F3" s="753"/>
      <c r="G3" s="59" t="s">
        <v>39</v>
      </c>
      <c r="H3" s="59" t="s">
        <v>128</v>
      </c>
      <c r="I3" s="59" t="s">
        <v>127</v>
      </c>
      <c r="J3" s="748" t="s">
        <v>92</v>
      </c>
      <c r="K3" s="60" t="s">
        <v>145</v>
      </c>
      <c r="L3" s="59" t="s">
        <v>40</v>
      </c>
      <c r="M3" s="59" t="s">
        <v>129</v>
      </c>
      <c r="N3" s="59" t="s">
        <v>41</v>
      </c>
      <c r="O3" s="59" t="s">
        <v>42</v>
      </c>
      <c r="P3" s="327" t="s">
        <v>43</v>
      </c>
    </row>
    <row r="4" spans="2:16" x14ac:dyDescent="0.15">
      <c r="B4" s="756"/>
      <c r="C4" s="749"/>
      <c r="D4" s="749"/>
      <c r="E4" s="61" t="s">
        <v>93</v>
      </c>
      <c r="F4" s="61" t="s">
        <v>9</v>
      </c>
      <c r="G4" s="62" t="s">
        <v>146</v>
      </c>
      <c r="H4" s="62" t="s">
        <v>147</v>
      </c>
      <c r="I4" s="62" t="s">
        <v>131</v>
      </c>
      <c r="J4" s="749"/>
      <c r="K4" s="63" t="s">
        <v>148</v>
      </c>
      <c r="L4" s="62" t="s">
        <v>149</v>
      </c>
      <c r="M4" s="62" t="s">
        <v>150</v>
      </c>
      <c r="N4" s="62" t="s">
        <v>132</v>
      </c>
      <c r="O4" s="62" t="s">
        <v>151</v>
      </c>
      <c r="P4" s="328" t="s">
        <v>152</v>
      </c>
    </row>
    <row r="5" spans="2:16" x14ac:dyDescent="0.15">
      <c r="B5" s="754" t="s">
        <v>183</v>
      </c>
      <c r="C5" s="323" t="s">
        <v>339</v>
      </c>
      <c r="D5" s="323" t="s">
        <v>340</v>
      </c>
      <c r="E5" s="323">
        <v>100</v>
      </c>
      <c r="F5" s="323" t="s">
        <v>341</v>
      </c>
      <c r="G5" s="323">
        <v>5940000</v>
      </c>
      <c r="H5" s="351">
        <v>0</v>
      </c>
      <c r="I5" s="323">
        <f>G5*(1-H5)</f>
        <v>5940000</v>
      </c>
      <c r="J5" s="51" t="s">
        <v>398</v>
      </c>
      <c r="K5" s="64">
        <f>1/12</f>
        <v>8.3333333333333329E-2</v>
      </c>
      <c r="L5" s="51">
        <f>I5*K5</f>
        <v>495000</v>
      </c>
      <c r="M5" s="65">
        <v>0</v>
      </c>
      <c r="N5" s="51">
        <f t="shared" ref="N5:N14" si="0">L5*M5/100</f>
        <v>0</v>
      </c>
      <c r="O5" s="51">
        <v>25</v>
      </c>
      <c r="P5" s="166">
        <f>IF(O5="","",(L5-N5)/O5)</f>
        <v>19800</v>
      </c>
    </row>
    <row r="6" spans="2:16" x14ac:dyDescent="0.15">
      <c r="B6" s="746"/>
      <c r="C6" s="323" t="s">
        <v>48</v>
      </c>
      <c r="D6" s="323" t="s">
        <v>46</v>
      </c>
      <c r="E6" s="323">
        <v>1000</v>
      </c>
      <c r="F6" s="323" t="s">
        <v>341</v>
      </c>
      <c r="G6" s="323">
        <v>6000000</v>
      </c>
      <c r="H6" s="351">
        <v>0.5</v>
      </c>
      <c r="I6" s="323">
        <f t="shared" ref="I6:I11" si="1">G6*(1-H6)</f>
        <v>3000000</v>
      </c>
      <c r="J6" s="51" t="s">
        <v>398</v>
      </c>
      <c r="K6" s="64">
        <f>1/12</f>
        <v>8.3333333333333329E-2</v>
      </c>
      <c r="L6" s="51">
        <f>I5*K6</f>
        <v>495000</v>
      </c>
      <c r="M6" s="65">
        <v>0</v>
      </c>
      <c r="N6" s="51">
        <f t="shared" si="0"/>
        <v>0</v>
      </c>
      <c r="O6" s="51">
        <v>10</v>
      </c>
      <c r="P6" s="166">
        <f t="shared" ref="P6:P14" si="2">IF(O6="","",(L6-N6)/O6)</f>
        <v>49500</v>
      </c>
    </row>
    <row r="7" spans="2:16" x14ac:dyDescent="0.15">
      <c r="B7" s="746"/>
      <c r="C7" s="323"/>
      <c r="D7" s="323"/>
      <c r="E7" s="323"/>
      <c r="F7" s="323"/>
      <c r="G7" s="323"/>
      <c r="H7" s="351"/>
      <c r="I7" s="574">
        <f t="shared" si="1"/>
        <v>0</v>
      </c>
      <c r="J7" s="51"/>
      <c r="K7" s="64"/>
      <c r="L7" s="575">
        <f>I5*K7</f>
        <v>0</v>
      </c>
      <c r="M7" s="65"/>
      <c r="N7" s="575">
        <f t="shared" si="0"/>
        <v>0</v>
      </c>
      <c r="O7" s="51"/>
      <c r="P7" s="166" t="str">
        <f t="shared" si="2"/>
        <v/>
      </c>
    </row>
    <row r="8" spans="2:16" x14ac:dyDescent="0.15">
      <c r="B8" s="746"/>
      <c r="C8" s="51"/>
      <c r="D8" s="51"/>
      <c r="E8" s="66"/>
      <c r="F8" s="67"/>
      <c r="G8" s="51"/>
      <c r="H8" s="65"/>
      <c r="I8" s="574">
        <f t="shared" si="1"/>
        <v>0</v>
      </c>
      <c r="J8" s="51"/>
      <c r="K8" s="64"/>
      <c r="L8" s="575">
        <f t="shared" ref="L8:L56" si="3">I8*K8</f>
        <v>0</v>
      </c>
      <c r="M8" s="65"/>
      <c r="N8" s="575">
        <f t="shared" si="0"/>
        <v>0</v>
      </c>
      <c r="O8" s="51"/>
      <c r="P8" s="166" t="str">
        <f t="shared" si="2"/>
        <v/>
      </c>
    </row>
    <row r="9" spans="2:16" x14ac:dyDescent="0.15">
      <c r="B9" s="746"/>
      <c r="C9" s="51"/>
      <c r="D9" s="51"/>
      <c r="E9" s="66"/>
      <c r="F9" s="67"/>
      <c r="G9" s="51"/>
      <c r="H9" s="65"/>
      <c r="I9" s="574">
        <f t="shared" si="1"/>
        <v>0</v>
      </c>
      <c r="J9" s="51"/>
      <c r="K9" s="64"/>
      <c r="L9" s="575">
        <f t="shared" si="3"/>
        <v>0</v>
      </c>
      <c r="M9" s="65"/>
      <c r="N9" s="575">
        <f t="shared" si="0"/>
        <v>0</v>
      </c>
      <c r="O9" s="51"/>
      <c r="P9" s="166" t="str">
        <f t="shared" si="2"/>
        <v/>
      </c>
    </row>
    <row r="10" spans="2:16" x14ac:dyDescent="0.15">
      <c r="B10" s="746"/>
      <c r="C10" s="51"/>
      <c r="D10" s="51"/>
      <c r="E10" s="51"/>
      <c r="F10" s="51"/>
      <c r="G10" s="51"/>
      <c r="H10" s="65"/>
      <c r="I10" s="574">
        <f t="shared" si="1"/>
        <v>0</v>
      </c>
      <c r="J10" s="51"/>
      <c r="K10" s="64"/>
      <c r="L10" s="575">
        <f t="shared" si="3"/>
        <v>0</v>
      </c>
      <c r="M10" s="65"/>
      <c r="N10" s="575">
        <f t="shared" si="0"/>
        <v>0</v>
      </c>
      <c r="O10" s="51"/>
      <c r="P10" s="166" t="str">
        <f t="shared" si="2"/>
        <v/>
      </c>
    </row>
    <row r="11" spans="2:16" x14ac:dyDescent="0.15">
      <c r="B11" s="746"/>
      <c r="C11" s="51"/>
      <c r="D11" s="51"/>
      <c r="E11" s="51"/>
      <c r="F11" s="51"/>
      <c r="G11" s="51"/>
      <c r="H11" s="65"/>
      <c r="I11" s="574">
        <f t="shared" si="1"/>
        <v>0</v>
      </c>
      <c r="J11" s="51"/>
      <c r="K11" s="64"/>
      <c r="L11" s="575">
        <f t="shared" si="3"/>
        <v>0</v>
      </c>
      <c r="M11" s="65"/>
      <c r="N11" s="575">
        <f t="shared" si="0"/>
        <v>0</v>
      </c>
      <c r="O11" s="51"/>
      <c r="P11" s="166" t="str">
        <f t="shared" si="2"/>
        <v/>
      </c>
    </row>
    <row r="12" spans="2:16" x14ac:dyDescent="0.15">
      <c r="B12" s="746"/>
      <c r="C12" s="51"/>
      <c r="D12" s="51"/>
      <c r="E12" s="51"/>
      <c r="F12" s="51"/>
      <c r="G12" s="51"/>
      <c r="H12" s="65"/>
      <c r="I12" s="575">
        <f t="shared" ref="I12:I14" si="4">G12*(1-H12)</f>
        <v>0</v>
      </c>
      <c r="J12" s="51"/>
      <c r="K12" s="64"/>
      <c r="L12" s="575">
        <f t="shared" si="3"/>
        <v>0</v>
      </c>
      <c r="M12" s="65"/>
      <c r="N12" s="575">
        <f t="shared" si="0"/>
        <v>0</v>
      </c>
      <c r="O12" s="51"/>
      <c r="P12" s="166" t="str">
        <f t="shared" si="2"/>
        <v/>
      </c>
    </row>
    <row r="13" spans="2:16" x14ac:dyDescent="0.15">
      <c r="B13" s="746"/>
      <c r="C13" s="51"/>
      <c r="D13" s="51"/>
      <c r="E13" s="51"/>
      <c r="F13" s="51"/>
      <c r="G13" s="51"/>
      <c r="H13" s="65"/>
      <c r="I13" s="575">
        <f t="shared" si="4"/>
        <v>0</v>
      </c>
      <c r="J13" s="51"/>
      <c r="K13" s="64"/>
      <c r="L13" s="575">
        <f t="shared" si="3"/>
        <v>0</v>
      </c>
      <c r="M13" s="65"/>
      <c r="N13" s="575">
        <f t="shared" si="0"/>
        <v>0</v>
      </c>
      <c r="O13" s="51"/>
      <c r="P13" s="166" t="str">
        <f t="shared" si="2"/>
        <v/>
      </c>
    </row>
    <row r="14" spans="2:16" x14ac:dyDescent="0.15">
      <c r="B14" s="746"/>
      <c r="C14" s="51"/>
      <c r="D14" s="51"/>
      <c r="E14" s="51"/>
      <c r="F14" s="51"/>
      <c r="G14" s="51"/>
      <c r="H14" s="65"/>
      <c r="I14" s="575">
        <f t="shared" si="4"/>
        <v>0</v>
      </c>
      <c r="J14" s="51"/>
      <c r="K14" s="64"/>
      <c r="L14" s="575">
        <f t="shared" si="3"/>
        <v>0</v>
      </c>
      <c r="M14" s="65"/>
      <c r="N14" s="575">
        <f t="shared" si="0"/>
        <v>0</v>
      </c>
      <c r="O14" s="51"/>
      <c r="P14" s="166" t="str">
        <f t="shared" si="2"/>
        <v/>
      </c>
    </row>
    <row r="15" spans="2:16" x14ac:dyDescent="0.15">
      <c r="B15" s="747"/>
      <c r="C15" s="68" t="s">
        <v>44</v>
      </c>
      <c r="D15" s="69"/>
      <c r="E15" s="69"/>
      <c r="F15" s="70"/>
      <c r="G15" s="69">
        <f>SUM(G5:G14)</f>
        <v>11940000</v>
      </c>
      <c r="H15" s="69"/>
      <c r="I15" s="69">
        <f>SUM(I5:I14)</f>
        <v>8940000</v>
      </c>
      <c r="J15" s="69"/>
      <c r="K15" s="71"/>
      <c r="L15" s="69">
        <f>SUM(L5:L14)</f>
        <v>990000</v>
      </c>
      <c r="M15" s="69"/>
      <c r="N15" s="69"/>
      <c r="O15" s="69"/>
      <c r="P15" s="329">
        <f>SUM(P5:P14)</f>
        <v>69300</v>
      </c>
    </row>
    <row r="16" spans="2:16" x14ac:dyDescent="0.15">
      <c r="B16" s="754" t="s">
        <v>184</v>
      </c>
      <c r="C16" s="323" t="s">
        <v>303</v>
      </c>
      <c r="D16" s="323" t="s">
        <v>304</v>
      </c>
      <c r="E16" s="323">
        <v>1</v>
      </c>
      <c r="F16" s="323" t="s">
        <v>305</v>
      </c>
      <c r="G16" s="323">
        <v>379050</v>
      </c>
      <c r="H16" s="351">
        <v>0.5</v>
      </c>
      <c r="I16" s="323">
        <f>G16*(1-H16)</f>
        <v>189525</v>
      </c>
      <c r="J16" s="323" t="s">
        <v>399</v>
      </c>
      <c r="K16" s="352">
        <f>1/12</f>
        <v>8.3333333333333329E-2</v>
      </c>
      <c r="L16" s="51">
        <f t="shared" si="3"/>
        <v>15793.75</v>
      </c>
      <c r="M16" s="72">
        <v>0</v>
      </c>
      <c r="N16" s="51">
        <f>L16*M16</f>
        <v>0</v>
      </c>
      <c r="O16" s="73">
        <v>7</v>
      </c>
      <c r="P16" s="166">
        <f t="shared" ref="P16:P57" si="5">IF(O16="","",(L16-N16)/O16)</f>
        <v>2256.25</v>
      </c>
    </row>
    <row r="17" spans="2:16" x14ac:dyDescent="0.15">
      <c r="B17" s="746"/>
      <c r="C17" s="323" t="s">
        <v>306</v>
      </c>
      <c r="D17" s="323" t="s">
        <v>307</v>
      </c>
      <c r="E17" s="323">
        <v>1</v>
      </c>
      <c r="F17" s="323" t="s">
        <v>308</v>
      </c>
      <c r="G17" s="323">
        <v>5197500</v>
      </c>
      <c r="H17" s="351">
        <v>0.5</v>
      </c>
      <c r="I17" s="323">
        <f t="shared" ref="I17:I32" si="6">G17*(1-H17)</f>
        <v>2598750</v>
      </c>
      <c r="J17" s="323" t="s">
        <v>398</v>
      </c>
      <c r="K17" s="352">
        <f>1/12</f>
        <v>8.3333333333333329E-2</v>
      </c>
      <c r="L17" s="51">
        <f t="shared" si="3"/>
        <v>216562.5</v>
      </c>
      <c r="M17" s="72">
        <v>0</v>
      </c>
      <c r="N17" s="51">
        <f t="shared" ref="N17:N57" si="7">L17*M17</f>
        <v>0</v>
      </c>
      <c r="O17" s="73">
        <v>7</v>
      </c>
      <c r="P17" s="166">
        <f t="shared" si="5"/>
        <v>30937.5</v>
      </c>
    </row>
    <row r="18" spans="2:16" x14ac:dyDescent="0.15">
      <c r="B18" s="746"/>
      <c r="C18" s="323" t="s">
        <v>309</v>
      </c>
      <c r="D18" s="323" t="s">
        <v>310</v>
      </c>
      <c r="E18" s="323">
        <v>1</v>
      </c>
      <c r="F18" s="323" t="s">
        <v>308</v>
      </c>
      <c r="G18" s="323">
        <v>1365000</v>
      </c>
      <c r="H18" s="351">
        <v>0.5</v>
      </c>
      <c r="I18" s="323">
        <f t="shared" si="6"/>
        <v>682500</v>
      </c>
      <c r="J18" s="323" t="s">
        <v>397</v>
      </c>
      <c r="K18" s="352">
        <f t="shared" ref="K18:K31" si="8">1/12</f>
        <v>8.3333333333333329E-2</v>
      </c>
      <c r="L18" s="51">
        <f t="shared" si="3"/>
        <v>56875</v>
      </c>
      <c r="M18" s="72">
        <v>0</v>
      </c>
      <c r="N18" s="51">
        <f t="shared" si="7"/>
        <v>0</v>
      </c>
      <c r="O18" s="73">
        <v>7</v>
      </c>
      <c r="P18" s="166">
        <f t="shared" si="5"/>
        <v>8125</v>
      </c>
    </row>
    <row r="19" spans="2:16" x14ac:dyDescent="0.15">
      <c r="B19" s="746"/>
      <c r="C19" s="323" t="s">
        <v>311</v>
      </c>
      <c r="D19" s="323" t="s">
        <v>312</v>
      </c>
      <c r="E19" s="323">
        <v>1</v>
      </c>
      <c r="F19" s="323" t="s">
        <v>313</v>
      </c>
      <c r="G19" s="323">
        <v>2100000</v>
      </c>
      <c r="H19" s="351">
        <v>0.5</v>
      </c>
      <c r="I19" s="323">
        <f t="shared" si="6"/>
        <v>1050000</v>
      </c>
      <c r="J19" s="323" t="s">
        <v>397</v>
      </c>
      <c r="K19" s="352">
        <f t="shared" si="8"/>
        <v>8.3333333333333329E-2</v>
      </c>
      <c r="L19" s="51">
        <f t="shared" si="3"/>
        <v>87500</v>
      </c>
      <c r="M19" s="72">
        <v>0</v>
      </c>
      <c r="N19" s="51">
        <f t="shared" si="7"/>
        <v>0</v>
      </c>
      <c r="O19" s="73">
        <v>7</v>
      </c>
      <c r="P19" s="166">
        <f t="shared" si="5"/>
        <v>12500</v>
      </c>
    </row>
    <row r="20" spans="2:16" x14ac:dyDescent="0.15">
      <c r="B20" s="746"/>
      <c r="C20" s="323" t="s">
        <v>314</v>
      </c>
      <c r="D20" s="323" t="s">
        <v>315</v>
      </c>
      <c r="E20" s="323">
        <v>1</v>
      </c>
      <c r="F20" s="323" t="s">
        <v>313</v>
      </c>
      <c r="G20" s="323">
        <v>3528000</v>
      </c>
      <c r="H20" s="351">
        <v>0.5</v>
      </c>
      <c r="I20" s="323">
        <f t="shared" si="6"/>
        <v>1764000</v>
      </c>
      <c r="J20" s="323" t="s">
        <v>397</v>
      </c>
      <c r="K20" s="352">
        <f t="shared" si="8"/>
        <v>8.3333333333333329E-2</v>
      </c>
      <c r="L20" s="51">
        <f t="shared" si="3"/>
        <v>147000</v>
      </c>
      <c r="M20" s="72">
        <v>0</v>
      </c>
      <c r="N20" s="51">
        <f t="shared" si="7"/>
        <v>0</v>
      </c>
      <c r="O20" s="51">
        <v>7</v>
      </c>
      <c r="P20" s="166">
        <f t="shared" si="5"/>
        <v>21000</v>
      </c>
    </row>
    <row r="21" spans="2:16" x14ac:dyDescent="0.15">
      <c r="B21" s="746"/>
      <c r="C21" s="323" t="s">
        <v>316</v>
      </c>
      <c r="D21" s="323" t="s">
        <v>317</v>
      </c>
      <c r="E21" s="323">
        <v>1</v>
      </c>
      <c r="F21" s="323" t="s">
        <v>308</v>
      </c>
      <c r="G21" s="323">
        <v>301350</v>
      </c>
      <c r="H21" s="351">
        <v>0.5</v>
      </c>
      <c r="I21" s="323">
        <f t="shared" si="6"/>
        <v>150675</v>
      </c>
      <c r="J21" s="323" t="s">
        <v>397</v>
      </c>
      <c r="K21" s="352">
        <f t="shared" si="8"/>
        <v>8.3333333333333329E-2</v>
      </c>
      <c r="L21" s="51">
        <f t="shared" si="3"/>
        <v>12556.25</v>
      </c>
      <c r="M21" s="72">
        <v>0</v>
      </c>
      <c r="N21" s="51">
        <f t="shared" si="7"/>
        <v>0</v>
      </c>
      <c r="O21" s="51">
        <v>7</v>
      </c>
      <c r="P21" s="166">
        <f t="shared" si="5"/>
        <v>1793.75</v>
      </c>
    </row>
    <row r="22" spans="2:16" x14ac:dyDescent="0.15">
      <c r="B22" s="746"/>
      <c r="C22" s="323" t="s">
        <v>318</v>
      </c>
      <c r="D22" s="323" t="s">
        <v>319</v>
      </c>
      <c r="E22" s="323">
        <v>1</v>
      </c>
      <c r="F22" s="323" t="s">
        <v>308</v>
      </c>
      <c r="G22" s="323">
        <v>1035000</v>
      </c>
      <c r="H22" s="351">
        <v>0.5</v>
      </c>
      <c r="I22" s="323">
        <f t="shared" si="6"/>
        <v>517500</v>
      </c>
      <c r="J22" s="323" t="s">
        <v>397</v>
      </c>
      <c r="K22" s="352">
        <f t="shared" si="8"/>
        <v>8.3333333333333329E-2</v>
      </c>
      <c r="L22" s="51">
        <f t="shared" si="3"/>
        <v>43125</v>
      </c>
      <c r="M22" s="72">
        <v>0</v>
      </c>
      <c r="N22" s="51">
        <f t="shared" si="7"/>
        <v>0</v>
      </c>
      <c r="O22" s="73">
        <v>7</v>
      </c>
      <c r="P22" s="166">
        <f t="shared" si="5"/>
        <v>6160.7142857142853</v>
      </c>
    </row>
    <row r="23" spans="2:16" x14ac:dyDescent="0.15">
      <c r="B23" s="746"/>
      <c r="C23" s="323" t="s">
        <v>320</v>
      </c>
      <c r="D23" s="323" t="s">
        <v>321</v>
      </c>
      <c r="E23" s="323">
        <v>1</v>
      </c>
      <c r="F23" s="323" t="s">
        <v>308</v>
      </c>
      <c r="G23" s="323">
        <v>219975</v>
      </c>
      <c r="H23" s="351">
        <v>0.5</v>
      </c>
      <c r="I23" s="323">
        <f t="shared" si="6"/>
        <v>109987.5</v>
      </c>
      <c r="J23" s="323" t="s">
        <v>397</v>
      </c>
      <c r="K23" s="352">
        <f t="shared" si="8"/>
        <v>8.3333333333333329E-2</v>
      </c>
      <c r="L23" s="51">
        <f t="shared" si="3"/>
        <v>9165.625</v>
      </c>
      <c r="M23" s="72">
        <v>0</v>
      </c>
      <c r="N23" s="51">
        <f t="shared" si="7"/>
        <v>0</v>
      </c>
      <c r="O23" s="73">
        <v>7</v>
      </c>
      <c r="P23" s="166">
        <f t="shared" si="5"/>
        <v>1309.375</v>
      </c>
    </row>
    <row r="24" spans="2:16" x14ac:dyDescent="0.15">
      <c r="B24" s="746"/>
      <c r="C24" s="323" t="s">
        <v>322</v>
      </c>
      <c r="D24" s="323" t="s">
        <v>323</v>
      </c>
      <c r="E24" s="323">
        <v>1</v>
      </c>
      <c r="F24" s="323" t="s">
        <v>308</v>
      </c>
      <c r="G24" s="323">
        <v>675000</v>
      </c>
      <c r="H24" s="351">
        <v>0.5</v>
      </c>
      <c r="I24" s="323">
        <f t="shared" si="6"/>
        <v>337500</v>
      </c>
      <c r="J24" s="323" t="s">
        <v>397</v>
      </c>
      <c r="K24" s="352">
        <f t="shared" si="8"/>
        <v>8.3333333333333329E-2</v>
      </c>
      <c r="L24" s="51">
        <f t="shared" si="3"/>
        <v>28125</v>
      </c>
      <c r="M24" s="72">
        <v>0</v>
      </c>
      <c r="N24" s="51">
        <f t="shared" si="7"/>
        <v>0</v>
      </c>
      <c r="O24" s="51">
        <v>7</v>
      </c>
      <c r="P24" s="166">
        <f t="shared" si="5"/>
        <v>4017.8571428571427</v>
      </c>
    </row>
    <row r="25" spans="2:16" x14ac:dyDescent="0.15">
      <c r="B25" s="746"/>
      <c r="C25" s="323" t="s">
        <v>324</v>
      </c>
      <c r="D25" s="323" t="s">
        <v>325</v>
      </c>
      <c r="E25" s="323">
        <v>2</v>
      </c>
      <c r="F25" s="323" t="s">
        <v>313</v>
      </c>
      <c r="G25" s="323">
        <v>1114050</v>
      </c>
      <c r="H25" s="351">
        <v>0.5</v>
      </c>
      <c r="I25" s="323">
        <f t="shared" si="6"/>
        <v>557025</v>
      </c>
      <c r="J25" s="323" t="s">
        <v>397</v>
      </c>
      <c r="K25" s="352">
        <f t="shared" si="8"/>
        <v>8.3333333333333329E-2</v>
      </c>
      <c r="L25" s="51">
        <f t="shared" si="3"/>
        <v>46418.75</v>
      </c>
      <c r="M25" s="72">
        <v>0</v>
      </c>
      <c r="N25" s="51">
        <f t="shared" si="7"/>
        <v>0</v>
      </c>
      <c r="O25" s="51">
        <v>7</v>
      </c>
      <c r="P25" s="166">
        <f t="shared" si="5"/>
        <v>6631.25</v>
      </c>
    </row>
    <row r="26" spans="2:16" x14ac:dyDescent="0.15">
      <c r="B26" s="746"/>
      <c r="C26" s="323" t="s">
        <v>326</v>
      </c>
      <c r="D26" s="323" t="s">
        <v>327</v>
      </c>
      <c r="E26" s="323">
        <v>1</v>
      </c>
      <c r="F26" s="323" t="s">
        <v>308</v>
      </c>
      <c r="G26" s="323">
        <v>528150</v>
      </c>
      <c r="H26" s="351">
        <v>0.5</v>
      </c>
      <c r="I26" s="323">
        <f t="shared" si="6"/>
        <v>264075</v>
      </c>
      <c r="J26" s="323" t="s">
        <v>397</v>
      </c>
      <c r="K26" s="352">
        <f t="shared" si="8"/>
        <v>8.3333333333333329E-2</v>
      </c>
      <c r="L26" s="51">
        <f t="shared" si="3"/>
        <v>22006.25</v>
      </c>
      <c r="M26" s="72">
        <v>0</v>
      </c>
      <c r="N26" s="51">
        <f t="shared" si="7"/>
        <v>0</v>
      </c>
      <c r="O26" s="51">
        <v>7</v>
      </c>
      <c r="P26" s="166">
        <f t="shared" si="5"/>
        <v>3143.75</v>
      </c>
    </row>
    <row r="27" spans="2:16" x14ac:dyDescent="0.15">
      <c r="B27" s="746"/>
      <c r="C27" s="323" t="s">
        <v>328</v>
      </c>
      <c r="D27" s="323" t="s">
        <v>329</v>
      </c>
      <c r="E27" s="323">
        <v>1</v>
      </c>
      <c r="F27" s="323" t="s">
        <v>313</v>
      </c>
      <c r="G27" s="323">
        <v>4088700</v>
      </c>
      <c r="H27" s="351">
        <v>0.5</v>
      </c>
      <c r="I27" s="323">
        <f t="shared" si="6"/>
        <v>2044350</v>
      </c>
      <c r="J27" s="323" t="s">
        <v>397</v>
      </c>
      <c r="K27" s="352">
        <f t="shared" si="8"/>
        <v>8.3333333333333329E-2</v>
      </c>
      <c r="L27" s="51">
        <f t="shared" si="3"/>
        <v>170362.5</v>
      </c>
      <c r="M27" s="72">
        <v>0</v>
      </c>
      <c r="N27" s="51">
        <f t="shared" si="7"/>
        <v>0</v>
      </c>
      <c r="O27" s="51">
        <v>7</v>
      </c>
      <c r="P27" s="166">
        <f t="shared" si="5"/>
        <v>24337.5</v>
      </c>
    </row>
    <row r="28" spans="2:16" x14ac:dyDescent="0.15">
      <c r="B28" s="746"/>
      <c r="C28" s="323" t="s">
        <v>330</v>
      </c>
      <c r="D28" s="323" t="s">
        <v>331</v>
      </c>
      <c r="E28" s="323">
        <v>1</v>
      </c>
      <c r="F28" s="323" t="s">
        <v>313</v>
      </c>
      <c r="G28" s="323">
        <v>655200</v>
      </c>
      <c r="H28" s="351">
        <v>0.5</v>
      </c>
      <c r="I28" s="323">
        <f t="shared" si="6"/>
        <v>327600</v>
      </c>
      <c r="J28" s="323" t="s">
        <v>397</v>
      </c>
      <c r="K28" s="352">
        <f t="shared" si="8"/>
        <v>8.3333333333333329E-2</v>
      </c>
      <c r="L28" s="51">
        <f t="shared" si="3"/>
        <v>27300</v>
      </c>
      <c r="M28" s="72">
        <v>0</v>
      </c>
      <c r="N28" s="51">
        <f t="shared" si="7"/>
        <v>0</v>
      </c>
      <c r="O28" s="51">
        <v>7</v>
      </c>
      <c r="P28" s="166">
        <f t="shared" si="5"/>
        <v>3900</v>
      </c>
    </row>
    <row r="29" spans="2:16" x14ac:dyDescent="0.15">
      <c r="B29" s="746"/>
      <c r="C29" s="323" t="s">
        <v>332</v>
      </c>
      <c r="D29" s="323" t="s">
        <v>333</v>
      </c>
      <c r="E29" s="323">
        <v>1</v>
      </c>
      <c r="F29" s="323" t="s">
        <v>313</v>
      </c>
      <c r="G29" s="323">
        <v>1500000</v>
      </c>
      <c r="H29" s="351">
        <v>0</v>
      </c>
      <c r="I29" s="323">
        <f t="shared" si="6"/>
        <v>1500000</v>
      </c>
      <c r="J29" s="323" t="s">
        <v>397</v>
      </c>
      <c r="K29" s="352">
        <f t="shared" si="8"/>
        <v>8.3333333333333329E-2</v>
      </c>
      <c r="L29" s="51">
        <f t="shared" si="3"/>
        <v>125000</v>
      </c>
      <c r="M29" s="72">
        <v>0</v>
      </c>
      <c r="N29" s="51">
        <f t="shared" si="7"/>
        <v>0</v>
      </c>
      <c r="O29" s="73">
        <v>2</v>
      </c>
      <c r="P29" s="166">
        <f t="shared" si="5"/>
        <v>62500</v>
      </c>
    </row>
    <row r="30" spans="2:16" x14ac:dyDescent="0.15">
      <c r="B30" s="746"/>
      <c r="C30" s="323" t="s">
        <v>334</v>
      </c>
      <c r="D30" s="323"/>
      <c r="E30" s="323">
        <v>5</v>
      </c>
      <c r="F30" s="323" t="s">
        <v>335</v>
      </c>
      <c r="G30" s="323">
        <v>1330000</v>
      </c>
      <c r="H30" s="351">
        <v>0.5</v>
      </c>
      <c r="I30" s="323">
        <f t="shared" si="6"/>
        <v>665000</v>
      </c>
      <c r="J30" s="323" t="s">
        <v>397</v>
      </c>
      <c r="K30" s="352">
        <f t="shared" si="8"/>
        <v>8.3333333333333329E-2</v>
      </c>
      <c r="L30" s="51">
        <f t="shared" si="3"/>
        <v>55416.666666666664</v>
      </c>
      <c r="M30" s="72">
        <v>0</v>
      </c>
      <c r="N30" s="51">
        <f t="shared" si="7"/>
        <v>0</v>
      </c>
      <c r="O30" s="73">
        <v>7</v>
      </c>
      <c r="P30" s="166">
        <f t="shared" si="5"/>
        <v>7916.6666666666661</v>
      </c>
    </row>
    <row r="31" spans="2:16" x14ac:dyDescent="0.15">
      <c r="B31" s="746"/>
      <c r="C31" s="323" t="s">
        <v>336</v>
      </c>
      <c r="D31" s="323" t="s">
        <v>337</v>
      </c>
      <c r="E31" s="323">
        <v>2</v>
      </c>
      <c r="F31" s="323" t="s">
        <v>338</v>
      </c>
      <c r="G31" s="323">
        <v>1000000</v>
      </c>
      <c r="H31" s="351">
        <v>0.5</v>
      </c>
      <c r="I31" s="323">
        <f t="shared" si="6"/>
        <v>500000</v>
      </c>
      <c r="J31" s="323" t="s">
        <v>397</v>
      </c>
      <c r="K31" s="352">
        <f t="shared" si="8"/>
        <v>8.3333333333333329E-2</v>
      </c>
      <c r="L31" s="51">
        <f t="shared" si="3"/>
        <v>41666.666666666664</v>
      </c>
      <c r="M31" s="72">
        <v>0</v>
      </c>
      <c r="N31" s="51">
        <f t="shared" si="7"/>
        <v>0</v>
      </c>
      <c r="O31" s="51">
        <v>7</v>
      </c>
      <c r="P31" s="166">
        <f t="shared" si="5"/>
        <v>5952.3809523809523</v>
      </c>
    </row>
    <row r="32" spans="2:16" x14ac:dyDescent="0.15">
      <c r="B32" s="746"/>
      <c r="C32" s="323"/>
      <c r="D32" s="323"/>
      <c r="E32" s="323"/>
      <c r="F32" s="323"/>
      <c r="G32" s="323"/>
      <c r="H32" s="351"/>
      <c r="I32" s="574">
        <f t="shared" si="6"/>
        <v>0</v>
      </c>
      <c r="J32" s="323"/>
      <c r="K32" s="352"/>
      <c r="L32" s="575">
        <f t="shared" si="3"/>
        <v>0</v>
      </c>
      <c r="M32" s="65"/>
      <c r="N32" s="575">
        <f t="shared" si="7"/>
        <v>0</v>
      </c>
      <c r="O32" s="51"/>
      <c r="P32" s="166" t="str">
        <f t="shared" si="5"/>
        <v/>
      </c>
    </row>
    <row r="33" spans="2:16" x14ac:dyDescent="0.15">
      <c r="B33" s="746"/>
      <c r="C33" s="323"/>
      <c r="D33" s="323"/>
      <c r="E33" s="323"/>
      <c r="F33" s="323"/>
      <c r="G33" s="323"/>
      <c r="H33" s="351"/>
      <c r="I33" s="574">
        <f t="shared" ref="I33:I59" si="9">G33*(1-H33)</f>
        <v>0</v>
      </c>
      <c r="J33" s="323"/>
      <c r="K33" s="352"/>
      <c r="L33" s="575">
        <f t="shared" si="3"/>
        <v>0</v>
      </c>
      <c r="M33" s="65"/>
      <c r="N33" s="575">
        <f t="shared" si="7"/>
        <v>0</v>
      </c>
      <c r="O33" s="51"/>
      <c r="P33" s="166" t="str">
        <f t="shared" si="5"/>
        <v/>
      </c>
    </row>
    <row r="34" spans="2:16" x14ac:dyDescent="0.15">
      <c r="B34" s="746"/>
      <c r="C34" s="51"/>
      <c r="D34" s="51"/>
      <c r="E34" s="51"/>
      <c r="F34" s="51"/>
      <c r="G34" s="51"/>
      <c r="H34" s="65"/>
      <c r="I34" s="575">
        <f t="shared" si="9"/>
        <v>0</v>
      </c>
      <c r="J34" s="51"/>
      <c r="K34" s="64"/>
      <c r="L34" s="575">
        <f t="shared" si="3"/>
        <v>0</v>
      </c>
      <c r="M34" s="65"/>
      <c r="N34" s="575">
        <f t="shared" si="7"/>
        <v>0</v>
      </c>
      <c r="O34" s="51"/>
      <c r="P34" s="166" t="str">
        <f t="shared" si="5"/>
        <v/>
      </c>
    </row>
    <row r="35" spans="2:16" x14ac:dyDescent="0.15">
      <c r="B35" s="746"/>
      <c r="C35" s="51"/>
      <c r="D35" s="51"/>
      <c r="E35" s="51"/>
      <c r="F35" s="51"/>
      <c r="G35" s="51"/>
      <c r="H35" s="65"/>
      <c r="I35" s="575">
        <f t="shared" si="9"/>
        <v>0</v>
      </c>
      <c r="J35" s="51"/>
      <c r="K35" s="64"/>
      <c r="L35" s="575">
        <f t="shared" si="3"/>
        <v>0</v>
      </c>
      <c r="M35" s="65"/>
      <c r="N35" s="575">
        <f t="shared" si="7"/>
        <v>0</v>
      </c>
      <c r="O35" s="51"/>
      <c r="P35" s="166" t="str">
        <f t="shared" si="5"/>
        <v/>
      </c>
    </row>
    <row r="36" spans="2:16" x14ac:dyDescent="0.15">
      <c r="B36" s="746"/>
      <c r="C36" s="51"/>
      <c r="D36" s="51"/>
      <c r="E36" s="51"/>
      <c r="F36" s="51"/>
      <c r="G36" s="51"/>
      <c r="H36" s="65"/>
      <c r="I36" s="575">
        <f t="shared" si="9"/>
        <v>0</v>
      </c>
      <c r="J36" s="51"/>
      <c r="K36" s="64"/>
      <c r="L36" s="575">
        <f t="shared" si="3"/>
        <v>0</v>
      </c>
      <c r="M36" s="65"/>
      <c r="N36" s="575">
        <f t="shared" si="7"/>
        <v>0</v>
      </c>
      <c r="O36" s="51"/>
      <c r="P36" s="166" t="str">
        <f t="shared" si="5"/>
        <v/>
      </c>
    </row>
    <row r="37" spans="2:16" x14ac:dyDescent="0.15">
      <c r="B37" s="746"/>
      <c r="C37" s="51"/>
      <c r="D37" s="51"/>
      <c r="E37" s="74"/>
      <c r="F37" s="51"/>
      <c r="G37" s="51"/>
      <c r="H37" s="65"/>
      <c r="I37" s="575">
        <f t="shared" si="9"/>
        <v>0</v>
      </c>
      <c r="J37" s="51"/>
      <c r="K37" s="64"/>
      <c r="L37" s="575">
        <f t="shared" si="3"/>
        <v>0</v>
      </c>
      <c r="M37" s="65"/>
      <c r="N37" s="575">
        <f t="shared" si="7"/>
        <v>0</v>
      </c>
      <c r="O37" s="51"/>
      <c r="P37" s="166" t="str">
        <f t="shared" si="5"/>
        <v/>
      </c>
    </row>
    <row r="38" spans="2:16" x14ac:dyDescent="0.15">
      <c r="B38" s="746"/>
      <c r="C38" s="51"/>
      <c r="D38" s="51"/>
      <c r="E38" s="74"/>
      <c r="F38" s="51"/>
      <c r="G38" s="51"/>
      <c r="H38" s="65"/>
      <c r="I38" s="575">
        <f t="shared" si="9"/>
        <v>0</v>
      </c>
      <c r="J38" s="51"/>
      <c r="K38" s="64"/>
      <c r="L38" s="575">
        <f t="shared" si="3"/>
        <v>0</v>
      </c>
      <c r="M38" s="65"/>
      <c r="N38" s="575">
        <f t="shared" si="7"/>
        <v>0</v>
      </c>
      <c r="O38" s="51"/>
      <c r="P38" s="166" t="str">
        <f t="shared" si="5"/>
        <v/>
      </c>
    </row>
    <row r="39" spans="2:16" x14ac:dyDescent="0.15">
      <c r="B39" s="746"/>
      <c r="C39" s="51"/>
      <c r="D39" s="51"/>
      <c r="E39" s="74"/>
      <c r="F39" s="51"/>
      <c r="G39" s="51"/>
      <c r="H39" s="65"/>
      <c r="I39" s="575">
        <f t="shared" si="9"/>
        <v>0</v>
      </c>
      <c r="J39" s="51"/>
      <c r="K39" s="64"/>
      <c r="L39" s="575">
        <f t="shared" si="3"/>
        <v>0</v>
      </c>
      <c r="M39" s="65"/>
      <c r="N39" s="575">
        <f t="shared" si="7"/>
        <v>0</v>
      </c>
      <c r="O39" s="51"/>
      <c r="P39" s="166" t="str">
        <f t="shared" si="5"/>
        <v/>
      </c>
    </row>
    <row r="40" spans="2:16" x14ac:dyDescent="0.15">
      <c r="B40" s="746"/>
      <c r="C40" s="51"/>
      <c r="D40" s="51"/>
      <c r="E40" s="51"/>
      <c r="F40" s="51"/>
      <c r="G40" s="51"/>
      <c r="H40" s="65"/>
      <c r="I40" s="575">
        <f t="shared" si="9"/>
        <v>0</v>
      </c>
      <c r="J40" s="51"/>
      <c r="K40" s="64"/>
      <c r="L40" s="575">
        <f t="shared" si="3"/>
        <v>0</v>
      </c>
      <c r="M40" s="65"/>
      <c r="N40" s="575">
        <f t="shared" si="7"/>
        <v>0</v>
      </c>
      <c r="O40" s="51"/>
      <c r="P40" s="166" t="str">
        <f t="shared" si="5"/>
        <v/>
      </c>
    </row>
    <row r="41" spans="2:16" x14ac:dyDescent="0.15">
      <c r="B41" s="746"/>
      <c r="C41" s="51"/>
      <c r="D41" s="51"/>
      <c r="E41" s="51"/>
      <c r="F41" s="51"/>
      <c r="G41" s="51"/>
      <c r="H41" s="65"/>
      <c r="I41" s="575">
        <f t="shared" si="9"/>
        <v>0</v>
      </c>
      <c r="J41" s="51"/>
      <c r="K41" s="64"/>
      <c r="L41" s="575">
        <f t="shared" si="3"/>
        <v>0</v>
      </c>
      <c r="M41" s="65"/>
      <c r="N41" s="575">
        <f t="shared" si="7"/>
        <v>0</v>
      </c>
      <c r="O41" s="51"/>
      <c r="P41" s="166" t="str">
        <f t="shared" si="5"/>
        <v/>
      </c>
    </row>
    <row r="42" spans="2:16" x14ac:dyDescent="0.15">
      <c r="B42" s="746"/>
      <c r="C42" s="51"/>
      <c r="D42" s="51"/>
      <c r="E42" s="51"/>
      <c r="F42" s="51"/>
      <c r="G42" s="51"/>
      <c r="H42" s="65"/>
      <c r="I42" s="575">
        <f t="shared" si="9"/>
        <v>0</v>
      </c>
      <c r="J42" s="51"/>
      <c r="K42" s="64"/>
      <c r="L42" s="575">
        <f t="shared" si="3"/>
        <v>0</v>
      </c>
      <c r="M42" s="65"/>
      <c r="N42" s="575">
        <f t="shared" si="7"/>
        <v>0</v>
      </c>
      <c r="O42" s="51"/>
      <c r="P42" s="166" t="str">
        <f t="shared" si="5"/>
        <v/>
      </c>
    </row>
    <row r="43" spans="2:16" x14ac:dyDescent="0.15">
      <c r="B43" s="746"/>
      <c r="C43" s="323"/>
      <c r="D43" s="323"/>
      <c r="E43" s="323"/>
      <c r="F43" s="323"/>
      <c r="G43" s="323"/>
      <c r="H43" s="351"/>
      <c r="I43" s="574">
        <f t="shared" si="9"/>
        <v>0</v>
      </c>
      <c r="J43" s="51"/>
      <c r="K43" s="64"/>
      <c r="L43" s="575">
        <f t="shared" si="3"/>
        <v>0</v>
      </c>
      <c r="M43" s="65"/>
      <c r="N43" s="575">
        <f t="shared" si="7"/>
        <v>0</v>
      </c>
      <c r="O43" s="51"/>
      <c r="P43" s="166" t="str">
        <f t="shared" si="5"/>
        <v/>
      </c>
    </row>
    <row r="44" spans="2:16" x14ac:dyDescent="0.15">
      <c r="B44" s="746"/>
      <c r="C44" s="323"/>
      <c r="D44" s="323"/>
      <c r="E44" s="323"/>
      <c r="F44" s="323"/>
      <c r="G44" s="323"/>
      <c r="H44" s="351"/>
      <c r="I44" s="574">
        <f t="shared" si="9"/>
        <v>0</v>
      </c>
      <c r="J44" s="51"/>
      <c r="K44" s="64"/>
      <c r="L44" s="575">
        <f t="shared" si="3"/>
        <v>0</v>
      </c>
      <c r="M44" s="65"/>
      <c r="N44" s="575">
        <f t="shared" si="7"/>
        <v>0</v>
      </c>
      <c r="O44" s="51"/>
      <c r="P44" s="166" t="str">
        <f t="shared" si="5"/>
        <v/>
      </c>
    </row>
    <row r="45" spans="2:16" x14ac:dyDescent="0.15">
      <c r="B45" s="746"/>
      <c r="C45" s="323"/>
      <c r="D45" s="323"/>
      <c r="E45" s="323"/>
      <c r="F45" s="323"/>
      <c r="G45" s="323"/>
      <c r="H45" s="351"/>
      <c r="I45" s="574">
        <f t="shared" si="9"/>
        <v>0</v>
      </c>
      <c r="J45" s="51"/>
      <c r="K45" s="64"/>
      <c r="L45" s="575">
        <f t="shared" si="3"/>
        <v>0</v>
      </c>
      <c r="M45" s="72"/>
      <c r="N45" s="575">
        <f t="shared" si="7"/>
        <v>0</v>
      </c>
      <c r="O45" s="73"/>
      <c r="P45" s="166" t="str">
        <f t="shared" si="5"/>
        <v/>
      </c>
    </row>
    <row r="46" spans="2:16" x14ac:dyDescent="0.15">
      <c r="B46" s="746"/>
      <c r="C46" s="323"/>
      <c r="D46" s="323"/>
      <c r="E46" s="323"/>
      <c r="F46" s="323"/>
      <c r="G46" s="323"/>
      <c r="H46" s="351"/>
      <c r="I46" s="574">
        <f t="shared" si="9"/>
        <v>0</v>
      </c>
      <c r="J46" s="51"/>
      <c r="K46" s="64"/>
      <c r="L46" s="575">
        <f t="shared" si="3"/>
        <v>0</v>
      </c>
      <c r="M46" s="72"/>
      <c r="N46" s="575">
        <f t="shared" si="7"/>
        <v>0</v>
      </c>
      <c r="O46" s="73"/>
      <c r="P46" s="166" t="str">
        <f t="shared" si="5"/>
        <v/>
      </c>
    </row>
    <row r="47" spans="2:16" x14ac:dyDescent="0.15">
      <c r="B47" s="746"/>
      <c r="C47" s="323"/>
      <c r="D47" s="323"/>
      <c r="E47" s="323"/>
      <c r="F47" s="323"/>
      <c r="G47" s="323"/>
      <c r="H47" s="351"/>
      <c r="I47" s="574">
        <f t="shared" si="9"/>
        <v>0</v>
      </c>
      <c r="J47" s="51"/>
      <c r="K47" s="64"/>
      <c r="L47" s="575">
        <f t="shared" si="3"/>
        <v>0</v>
      </c>
      <c r="M47" s="72"/>
      <c r="N47" s="575">
        <f t="shared" si="7"/>
        <v>0</v>
      </c>
      <c r="O47" s="73"/>
      <c r="P47" s="166" t="str">
        <f t="shared" si="5"/>
        <v/>
      </c>
    </row>
    <row r="48" spans="2:16" x14ac:dyDescent="0.15">
      <c r="B48" s="746"/>
      <c r="C48" s="323"/>
      <c r="D48" s="323"/>
      <c r="E48" s="323"/>
      <c r="F48" s="323"/>
      <c r="G48" s="323"/>
      <c r="H48" s="351"/>
      <c r="I48" s="574">
        <f t="shared" si="9"/>
        <v>0</v>
      </c>
      <c r="J48" s="51"/>
      <c r="K48" s="64"/>
      <c r="L48" s="575">
        <f t="shared" si="3"/>
        <v>0</v>
      </c>
      <c r="M48" s="72"/>
      <c r="N48" s="575">
        <f t="shared" si="7"/>
        <v>0</v>
      </c>
      <c r="O48" s="73"/>
      <c r="P48" s="166" t="str">
        <f t="shared" si="5"/>
        <v/>
      </c>
    </row>
    <row r="49" spans="2:16" x14ac:dyDescent="0.15">
      <c r="B49" s="746"/>
      <c r="C49" s="323"/>
      <c r="D49" s="323"/>
      <c r="E49" s="323"/>
      <c r="F49" s="323"/>
      <c r="G49" s="323"/>
      <c r="H49" s="351"/>
      <c r="I49" s="574">
        <f t="shared" si="9"/>
        <v>0</v>
      </c>
      <c r="J49" s="51"/>
      <c r="K49" s="64"/>
      <c r="L49" s="575">
        <f t="shared" si="3"/>
        <v>0</v>
      </c>
      <c r="M49" s="72"/>
      <c r="N49" s="575">
        <f t="shared" si="7"/>
        <v>0</v>
      </c>
      <c r="O49" s="73"/>
      <c r="P49" s="166" t="str">
        <f t="shared" si="5"/>
        <v/>
      </c>
    </row>
    <row r="50" spans="2:16" x14ac:dyDescent="0.15">
      <c r="B50" s="746"/>
      <c r="C50" s="323"/>
      <c r="D50" s="323"/>
      <c r="E50" s="323"/>
      <c r="F50" s="323"/>
      <c r="G50" s="323"/>
      <c r="H50" s="351"/>
      <c r="I50" s="574">
        <f t="shared" si="9"/>
        <v>0</v>
      </c>
      <c r="J50" s="51"/>
      <c r="K50" s="64"/>
      <c r="L50" s="575">
        <f t="shared" si="3"/>
        <v>0</v>
      </c>
      <c r="M50" s="72"/>
      <c r="N50" s="575">
        <f t="shared" si="7"/>
        <v>0</v>
      </c>
      <c r="O50" s="73"/>
      <c r="P50" s="166" t="str">
        <f t="shared" si="5"/>
        <v/>
      </c>
    </row>
    <row r="51" spans="2:16" x14ac:dyDescent="0.15">
      <c r="B51" s="746"/>
      <c r="C51" s="323"/>
      <c r="D51" s="323"/>
      <c r="E51" s="323"/>
      <c r="F51" s="323"/>
      <c r="G51" s="323"/>
      <c r="H51" s="351"/>
      <c r="I51" s="574">
        <f t="shared" si="9"/>
        <v>0</v>
      </c>
      <c r="J51" s="51"/>
      <c r="K51" s="64"/>
      <c r="L51" s="575">
        <f t="shared" si="3"/>
        <v>0</v>
      </c>
      <c r="M51" s="72"/>
      <c r="N51" s="575">
        <f t="shared" si="7"/>
        <v>0</v>
      </c>
      <c r="O51" s="73"/>
      <c r="P51" s="166" t="str">
        <f t="shared" si="5"/>
        <v/>
      </c>
    </row>
    <row r="52" spans="2:16" x14ac:dyDescent="0.15">
      <c r="B52" s="746"/>
      <c r="C52" s="323"/>
      <c r="D52" s="323"/>
      <c r="E52" s="323"/>
      <c r="F52" s="323"/>
      <c r="G52" s="323"/>
      <c r="H52" s="351"/>
      <c r="I52" s="574">
        <f t="shared" si="9"/>
        <v>0</v>
      </c>
      <c r="J52" s="51"/>
      <c r="K52" s="64"/>
      <c r="L52" s="575">
        <f t="shared" si="3"/>
        <v>0</v>
      </c>
      <c r="M52" s="72"/>
      <c r="N52" s="575">
        <f t="shared" si="7"/>
        <v>0</v>
      </c>
      <c r="O52" s="73"/>
      <c r="P52" s="166" t="str">
        <f t="shared" si="5"/>
        <v/>
      </c>
    </row>
    <row r="53" spans="2:16" x14ac:dyDescent="0.15">
      <c r="B53" s="746"/>
      <c r="C53" s="323"/>
      <c r="D53" s="323"/>
      <c r="E53" s="323"/>
      <c r="F53" s="323"/>
      <c r="G53" s="323"/>
      <c r="H53" s="351"/>
      <c r="I53" s="574">
        <f t="shared" si="9"/>
        <v>0</v>
      </c>
      <c r="J53" s="51"/>
      <c r="K53" s="64"/>
      <c r="L53" s="575">
        <f t="shared" si="3"/>
        <v>0</v>
      </c>
      <c r="M53" s="72"/>
      <c r="N53" s="575">
        <f t="shared" si="7"/>
        <v>0</v>
      </c>
      <c r="O53" s="73"/>
      <c r="P53" s="166" t="str">
        <f t="shared" si="5"/>
        <v/>
      </c>
    </row>
    <row r="54" spans="2:16" x14ac:dyDescent="0.15">
      <c r="B54" s="746"/>
      <c r="C54" s="323"/>
      <c r="D54" s="323"/>
      <c r="E54" s="323"/>
      <c r="F54" s="323"/>
      <c r="G54" s="323"/>
      <c r="H54" s="351"/>
      <c r="I54" s="574">
        <f t="shared" si="9"/>
        <v>0</v>
      </c>
      <c r="J54" s="51"/>
      <c r="K54" s="64"/>
      <c r="L54" s="575">
        <f t="shared" si="3"/>
        <v>0</v>
      </c>
      <c r="M54" s="72"/>
      <c r="N54" s="575">
        <f t="shared" si="7"/>
        <v>0</v>
      </c>
      <c r="O54" s="73"/>
      <c r="P54" s="166" t="str">
        <f t="shared" si="5"/>
        <v/>
      </c>
    </row>
    <row r="55" spans="2:16" x14ac:dyDescent="0.15">
      <c r="B55" s="746"/>
      <c r="C55" s="323"/>
      <c r="D55" s="323"/>
      <c r="E55" s="323"/>
      <c r="F55" s="323"/>
      <c r="G55" s="323"/>
      <c r="H55" s="351"/>
      <c r="I55" s="574">
        <f t="shared" si="9"/>
        <v>0</v>
      </c>
      <c r="J55" s="51"/>
      <c r="K55" s="64"/>
      <c r="L55" s="575">
        <f t="shared" si="3"/>
        <v>0</v>
      </c>
      <c r="M55" s="65"/>
      <c r="N55" s="575">
        <f t="shared" si="7"/>
        <v>0</v>
      </c>
      <c r="O55" s="51"/>
      <c r="P55" s="166" t="str">
        <f t="shared" si="5"/>
        <v/>
      </c>
    </row>
    <row r="56" spans="2:16" x14ac:dyDescent="0.15">
      <c r="B56" s="746"/>
      <c r="C56" s="323"/>
      <c r="D56" s="323"/>
      <c r="E56" s="323"/>
      <c r="F56" s="323"/>
      <c r="G56" s="323"/>
      <c r="H56" s="351"/>
      <c r="I56" s="574">
        <f t="shared" si="9"/>
        <v>0</v>
      </c>
      <c r="J56" s="51"/>
      <c r="K56" s="64"/>
      <c r="L56" s="575">
        <f t="shared" si="3"/>
        <v>0</v>
      </c>
      <c r="M56" s="65"/>
      <c r="N56" s="575">
        <f t="shared" si="7"/>
        <v>0</v>
      </c>
      <c r="O56" s="51"/>
      <c r="P56" s="166" t="str">
        <f t="shared" si="5"/>
        <v/>
      </c>
    </row>
    <row r="57" spans="2:16" x14ac:dyDescent="0.15">
      <c r="B57" s="746"/>
      <c r="C57" s="323"/>
      <c r="D57" s="323"/>
      <c r="E57" s="323"/>
      <c r="F57" s="323"/>
      <c r="G57" s="323"/>
      <c r="H57" s="351"/>
      <c r="I57" s="574">
        <f t="shared" si="9"/>
        <v>0</v>
      </c>
      <c r="J57" s="51"/>
      <c r="K57" s="64"/>
      <c r="L57" s="575">
        <f>I55*K57</f>
        <v>0</v>
      </c>
      <c r="M57" s="65"/>
      <c r="N57" s="575">
        <f t="shared" si="7"/>
        <v>0</v>
      </c>
      <c r="O57" s="51"/>
      <c r="P57" s="166" t="str">
        <f t="shared" si="5"/>
        <v/>
      </c>
    </row>
    <row r="58" spans="2:16" x14ac:dyDescent="0.15">
      <c r="B58" s="747"/>
      <c r="C58" s="69" t="s">
        <v>45</v>
      </c>
      <c r="D58" s="69"/>
      <c r="E58" s="69"/>
      <c r="F58" s="70"/>
      <c r="G58" s="69">
        <f>SUM(G16:G55)</f>
        <v>25016975</v>
      </c>
      <c r="H58" s="69"/>
      <c r="I58" s="69">
        <f>SUM(I16:I55)</f>
        <v>13258487.5</v>
      </c>
      <c r="J58" s="69"/>
      <c r="K58" s="71"/>
      <c r="L58" s="69">
        <f>SUM(L16:L55)</f>
        <v>1104873.9583333335</v>
      </c>
      <c r="M58" s="69"/>
      <c r="N58" s="69"/>
      <c r="O58" s="69"/>
      <c r="P58" s="329">
        <f>SUM(P16:P55)</f>
        <v>202481.99404761902</v>
      </c>
    </row>
    <row r="59" spans="2:16" x14ac:dyDescent="0.15">
      <c r="B59" s="745" t="s">
        <v>130</v>
      </c>
      <c r="C59" s="51"/>
      <c r="D59" s="51"/>
      <c r="E59" s="51"/>
      <c r="F59" s="51"/>
      <c r="G59" s="51"/>
      <c r="H59" s="75"/>
      <c r="I59" s="575">
        <f t="shared" si="9"/>
        <v>0</v>
      </c>
      <c r="J59" s="51"/>
      <c r="K59" s="64"/>
      <c r="L59" s="575">
        <f>I59*K59</f>
        <v>0</v>
      </c>
      <c r="M59" s="75"/>
      <c r="N59" s="575">
        <f>L59*M59</f>
        <v>0</v>
      </c>
      <c r="O59" s="51"/>
      <c r="P59" s="166" t="str">
        <f>IF(O59="","",(L59-N59)/O59)</f>
        <v/>
      </c>
    </row>
    <row r="60" spans="2:16" x14ac:dyDescent="0.15">
      <c r="B60" s="746"/>
      <c r="C60" s="51"/>
      <c r="D60" s="51"/>
      <c r="E60" s="51"/>
      <c r="F60" s="51"/>
      <c r="G60" s="51"/>
      <c r="H60" s="75"/>
      <c r="I60" s="575">
        <f t="shared" ref="I60" si="10">G60*(1-H60)</f>
        <v>0</v>
      </c>
      <c r="J60" s="51"/>
      <c r="K60" s="64"/>
      <c r="L60" s="575">
        <f>I60*K60</f>
        <v>0</v>
      </c>
      <c r="M60" s="75"/>
      <c r="N60" s="575">
        <f>L60*M60</f>
        <v>0</v>
      </c>
      <c r="O60" s="51"/>
      <c r="P60" s="166" t="str">
        <f>IF(O60="","",(L60-N60)/O60)</f>
        <v/>
      </c>
    </row>
    <row r="61" spans="2:16" x14ac:dyDescent="0.15">
      <c r="B61" s="746"/>
      <c r="C61" s="51"/>
      <c r="D61" s="51"/>
      <c r="E61" s="51"/>
      <c r="F61" s="51"/>
      <c r="G61" s="51"/>
      <c r="H61" s="75"/>
      <c r="I61" s="575">
        <f t="shared" ref="I61" si="11">G61*(1-H61)</f>
        <v>0</v>
      </c>
      <c r="J61" s="51"/>
      <c r="K61" s="64"/>
      <c r="L61" s="575">
        <f>I61*K61</f>
        <v>0</v>
      </c>
      <c r="M61" s="75"/>
      <c r="N61" s="575">
        <f>L61*M61</f>
        <v>0</v>
      </c>
      <c r="O61" s="51"/>
      <c r="P61" s="166" t="str">
        <f>IF(O61="","",(L61-N61)/O61)</f>
        <v/>
      </c>
    </row>
    <row r="62" spans="2:16" x14ac:dyDescent="0.15">
      <c r="B62" s="746"/>
      <c r="C62" s="51"/>
      <c r="D62" s="51"/>
      <c r="E62" s="51"/>
      <c r="F62" s="51"/>
      <c r="G62" s="51"/>
      <c r="H62" s="75"/>
      <c r="I62" s="575">
        <f t="shared" ref="I62" si="12">G62*(1-H62)</f>
        <v>0</v>
      </c>
      <c r="J62" s="51"/>
      <c r="K62" s="64"/>
      <c r="L62" s="575">
        <f>I62*K62</f>
        <v>0</v>
      </c>
      <c r="M62" s="75"/>
      <c r="N62" s="575">
        <f>L62*M62</f>
        <v>0</v>
      </c>
      <c r="O62" s="51"/>
      <c r="P62" s="166" t="str">
        <f>IF(O62="","",(L62-N62)/O62)</f>
        <v/>
      </c>
    </row>
    <row r="63" spans="2:16" x14ac:dyDescent="0.15">
      <c r="B63" s="747"/>
      <c r="C63" s="76" t="s">
        <v>45</v>
      </c>
      <c r="D63" s="69"/>
      <c r="E63" s="69"/>
      <c r="F63" s="70"/>
      <c r="G63" s="69">
        <f>SUM(G59:G62)</f>
        <v>0</v>
      </c>
      <c r="H63" s="69"/>
      <c r="I63" s="69">
        <f>SUM(I59:I62)</f>
        <v>0</v>
      </c>
      <c r="J63" s="69"/>
      <c r="K63" s="71"/>
      <c r="L63" s="69">
        <f>SUM(L59:L62)</f>
        <v>0</v>
      </c>
      <c r="M63" s="69"/>
      <c r="N63" s="69"/>
      <c r="O63" s="69"/>
      <c r="P63" s="329">
        <f>SUM(P59:P62)</f>
        <v>0</v>
      </c>
    </row>
    <row r="64" spans="2:16" ht="14.25" thickBot="1" x14ac:dyDescent="0.2">
      <c r="B64" s="77"/>
      <c r="C64" s="78" t="s">
        <v>153</v>
      </c>
      <c r="D64" s="79"/>
      <c r="E64" s="79"/>
      <c r="F64" s="80"/>
      <c r="G64" s="79">
        <f>G15+G58+G63</f>
        <v>36956975</v>
      </c>
      <c r="H64" s="79"/>
      <c r="I64" s="79">
        <f>I15+I58+I63</f>
        <v>22198487.5</v>
      </c>
      <c r="J64" s="79"/>
      <c r="K64" s="81"/>
      <c r="L64" s="79">
        <f>L15+L58+L63</f>
        <v>2094873.9583333335</v>
      </c>
      <c r="M64" s="79"/>
      <c r="N64" s="79"/>
      <c r="O64" s="79"/>
      <c r="P64" s="330">
        <f>P15+P58+P63</f>
        <v>271781.99404761905</v>
      </c>
    </row>
    <row r="65" ht="11.25" customHeight="1" x14ac:dyDescent="0.15"/>
  </sheetData>
  <mergeCells count="9">
    <mergeCell ref="B59:B63"/>
    <mergeCell ref="J3:J4"/>
    <mergeCell ref="F2:G2"/>
    <mergeCell ref="E3:F3"/>
    <mergeCell ref="B5:B15"/>
    <mergeCell ref="B3:B4"/>
    <mergeCell ref="B16:B58"/>
    <mergeCell ref="C3:C4"/>
    <mergeCell ref="D3:D4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26" customWidth="1"/>
    <col min="2" max="2" width="5.875" style="126" customWidth="1"/>
    <col min="3" max="3" width="10.625" style="126" customWidth="1"/>
    <col min="4" max="4" width="12.375" style="126" customWidth="1"/>
    <col min="5" max="5" width="14.625" style="126" customWidth="1"/>
    <col min="6" max="7" width="15.875" style="126" customWidth="1"/>
    <col min="8" max="8" width="10.875" style="126"/>
    <col min="9" max="9" width="11.375" style="126" bestFit="1" customWidth="1"/>
    <col min="10" max="10" width="13.375" style="126" customWidth="1"/>
    <col min="11" max="11" width="7.125" style="126" customWidth="1"/>
    <col min="12" max="12" width="15.375" style="126" customWidth="1"/>
    <col min="13" max="13" width="9.375" style="126" bestFit="1" customWidth="1"/>
    <col min="14" max="14" width="10.875" style="126"/>
    <col min="15" max="15" width="7.25" style="126" customWidth="1"/>
    <col min="16" max="16" width="9.625" style="126" customWidth="1"/>
    <col min="17" max="17" width="10.875" style="126" customWidth="1"/>
    <col min="18" max="18" width="7.5" style="126" customWidth="1"/>
    <col min="19" max="19" width="3.75" style="126" customWidth="1"/>
    <col min="20" max="16384" width="10.875" style="126"/>
  </cols>
  <sheetData>
    <row r="1" spans="2:19" s="127" customFormat="1" ht="9.9499999999999993" customHeight="1" x14ac:dyDescent="0.15"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19" s="127" customFormat="1" ht="24.95" customHeight="1" thickBot="1" x14ac:dyDescent="0.2">
      <c r="B2" s="127" t="s">
        <v>369</v>
      </c>
      <c r="H2" s="128" t="s">
        <v>239</v>
      </c>
      <c r="I2" s="3" t="s">
        <v>293</v>
      </c>
      <c r="K2" s="128" t="s">
        <v>240</v>
      </c>
      <c r="L2" s="3" t="s">
        <v>368</v>
      </c>
      <c r="N2" s="126"/>
      <c r="O2" s="126"/>
      <c r="Q2" s="4"/>
      <c r="R2" s="4"/>
    </row>
    <row r="3" spans="2:19" s="127" customFormat="1" ht="18" customHeight="1" x14ac:dyDescent="0.15">
      <c r="B3" s="809" t="s">
        <v>19</v>
      </c>
      <c r="C3" s="810"/>
      <c r="D3" s="810"/>
      <c r="E3" s="811"/>
      <c r="F3" s="157" t="s">
        <v>20</v>
      </c>
      <c r="G3" s="130"/>
      <c r="H3" s="131" t="s">
        <v>21</v>
      </c>
      <c r="I3" s="129"/>
      <c r="J3" s="129"/>
      <c r="K3" s="797" t="s">
        <v>209</v>
      </c>
      <c r="L3" s="798"/>
      <c r="M3" s="798"/>
      <c r="N3" s="798"/>
      <c r="O3" s="798"/>
      <c r="P3" s="798"/>
      <c r="Q3" s="798"/>
      <c r="R3" s="798"/>
      <c r="S3" s="799"/>
    </row>
    <row r="4" spans="2:19" s="127" customFormat="1" ht="18" customHeight="1" x14ac:dyDescent="0.15">
      <c r="B4" s="807" t="s">
        <v>22</v>
      </c>
      <c r="C4" s="808"/>
      <c r="D4" s="230" t="s">
        <v>202</v>
      </c>
      <c r="E4" s="245"/>
      <c r="F4" s="239">
        <f>+R11</f>
        <v>3856800</v>
      </c>
      <c r="G4" s="762" t="s">
        <v>487</v>
      </c>
      <c r="H4" s="763"/>
      <c r="I4" s="763"/>
      <c r="J4" s="764"/>
      <c r="K4" s="235" t="s">
        <v>246</v>
      </c>
      <c r="L4" s="315" t="s">
        <v>244</v>
      </c>
      <c r="M4" s="236" t="s">
        <v>23</v>
      </c>
      <c r="N4" s="236" t="s">
        <v>22</v>
      </c>
      <c r="O4" s="236" t="s">
        <v>49</v>
      </c>
      <c r="P4" s="315" t="s">
        <v>245</v>
      </c>
      <c r="Q4" s="236" t="s">
        <v>23</v>
      </c>
      <c r="R4" s="802" t="s">
        <v>22</v>
      </c>
      <c r="S4" s="803"/>
    </row>
    <row r="5" spans="2:19" s="127" customFormat="1" ht="18" customHeight="1" x14ac:dyDescent="0.15">
      <c r="B5" s="807"/>
      <c r="C5" s="808"/>
      <c r="D5" s="230" t="s">
        <v>84</v>
      </c>
      <c r="E5" s="245"/>
      <c r="F5" s="239">
        <v>0</v>
      </c>
      <c r="G5" s="198"/>
      <c r="H5" s="246"/>
      <c r="I5" s="246"/>
      <c r="J5" s="246"/>
      <c r="K5" s="238">
        <v>6</v>
      </c>
      <c r="L5" s="239">
        <v>24000</v>
      </c>
      <c r="M5" s="239">
        <v>71</v>
      </c>
      <c r="N5" s="239">
        <f>L5*M5</f>
        <v>1704000</v>
      </c>
      <c r="O5" s="239"/>
      <c r="P5" s="239"/>
      <c r="Q5" s="239"/>
      <c r="R5" s="800">
        <f>P5*Q5</f>
        <v>0</v>
      </c>
      <c r="S5" s="801"/>
    </row>
    <row r="6" spans="2:19" s="127" customFormat="1" ht="18" customHeight="1" x14ac:dyDescent="0.15">
      <c r="B6" s="815" t="s">
        <v>207</v>
      </c>
      <c r="C6" s="812" t="s">
        <v>193</v>
      </c>
      <c r="D6" s="239" t="s">
        <v>51</v>
      </c>
      <c r="E6" s="247"/>
      <c r="F6" s="239">
        <f>+P13</f>
        <v>95240</v>
      </c>
      <c r="G6" s="757" t="s">
        <v>185</v>
      </c>
      <c r="H6" s="758"/>
      <c r="I6" s="758"/>
      <c r="J6" s="759"/>
      <c r="K6" s="244">
        <v>7</v>
      </c>
      <c r="L6" s="241">
        <v>26000</v>
      </c>
      <c r="M6" s="239">
        <v>82.8</v>
      </c>
      <c r="N6" s="239">
        <f>L6*M6</f>
        <v>2152800</v>
      </c>
      <c r="O6" s="239"/>
      <c r="P6" s="239"/>
      <c r="Q6" s="239"/>
      <c r="R6" s="800">
        <f t="shared" ref="R6:R9" si="0">P6*Q6</f>
        <v>0</v>
      </c>
      <c r="S6" s="801"/>
    </row>
    <row r="7" spans="2:19" s="127" customFormat="1" ht="18" customHeight="1" x14ac:dyDescent="0.15">
      <c r="B7" s="816"/>
      <c r="C7" s="813"/>
      <c r="D7" s="239" t="s">
        <v>52</v>
      </c>
      <c r="E7" s="247"/>
      <c r="F7" s="239">
        <f>P22</f>
        <v>415150</v>
      </c>
      <c r="G7" s="762" t="s">
        <v>514</v>
      </c>
      <c r="H7" s="763"/>
      <c r="I7" s="763"/>
      <c r="J7" s="764"/>
      <c r="K7" s="242"/>
      <c r="L7" s="243"/>
      <c r="M7" s="239"/>
      <c r="N7" s="557">
        <f t="shared" ref="N7:N11" si="1">L7*M7</f>
        <v>0</v>
      </c>
      <c r="O7" s="239"/>
      <c r="P7" s="239"/>
      <c r="Q7" s="239"/>
      <c r="R7" s="800">
        <f t="shared" si="0"/>
        <v>0</v>
      </c>
      <c r="S7" s="801"/>
    </row>
    <row r="8" spans="2:19" s="127" customFormat="1" ht="18" customHeight="1" x14ac:dyDescent="0.15">
      <c r="B8" s="816"/>
      <c r="C8" s="813"/>
      <c r="D8" s="239" t="s">
        <v>53</v>
      </c>
      <c r="E8" s="247"/>
      <c r="F8" s="239">
        <f>P28</f>
        <v>206166.39999999999</v>
      </c>
      <c r="G8" s="762" t="s">
        <v>515</v>
      </c>
      <c r="H8" s="763"/>
      <c r="I8" s="763"/>
      <c r="J8" s="764"/>
      <c r="K8" s="240"/>
      <c r="L8" s="239"/>
      <c r="M8" s="239"/>
      <c r="N8" s="557">
        <f t="shared" si="1"/>
        <v>0</v>
      </c>
      <c r="O8" s="239"/>
      <c r="P8" s="239"/>
      <c r="Q8" s="239"/>
      <c r="R8" s="800">
        <f t="shared" si="0"/>
        <v>0</v>
      </c>
      <c r="S8" s="801"/>
    </row>
    <row r="9" spans="2:19" s="127" customFormat="1" ht="18" customHeight="1" x14ac:dyDescent="0.15">
      <c r="B9" s="816"/>
      <c r="C9" s="813"/>
      <c r="D9" s="239" t="s">
        <v>85</v>
      </c>
      <c r="E9" s="247"/>
      <c r="F9" s="239">
        <f>P37</f>
        <v>20014.6947</v>
      </c>
      <c r="G9" s="762" t="s">
        <v>516</v>
      </c>
      <c r="H9" s="763"/>
      <c r="I9" s="763"/>
      <c r="J9" s="764"/>
      <c r="K9" s="240"/>
      <c r="L9" s="239"/>
      <c r="M9" s="239"/>
      <c r="N9" s="557">
        <f t="shared" si="1"/>
        <v>0</v>
      </c>
      <c r="O9" s="239"/>
      <c r="P9" s="239"/>
      <c r="Q9" s="239"/>
      <c r="R9" s="800">
        <f t="shared" si="0"/>
        <v>0</v>
      </c>
      <c r="S9" s="801"/>
    </row>
    <row r="10" spans="2:19" s="127" customFormat="1" ht="18" customHeight="1" x14ac:dyDescent="0.15">
      <c r="B10" s="816"/>
      <c r="C10" s="813"/>
      <c r="D10" s="239" t="s">
        <v>54</v>
      </c>
      <c r="E10" s="247"/>
      <c r="F10" s="239">
        <f>'８－１　キャベツ（春・秋まき）算出基礎'!V23</f>
        <v>153040</v>
      </c>
      <c r="G10" s="765"/>
      <c r="H10" s="766"/>
      <c r="I10" s="766"/>
      <c r="J10" s="767"/>
      <c r="K10" s="240"/>
      <c r="L10" s="239"/>
      <c r="M10" s="239"/>
      <c r="N10" s="557">
        <f t="shared" si="1"/>
        <v>0</v>
      </c>
      <c r="O10" s="239"/>
      <c r="P10" s="239"/>
      <c r="Q10" s="239"/>
      <c r="R10" s="776"/>
      <c r="S10" s="767"/>
    </row>
    <row r="11" spans="2:19" s="127" customFormat="1" ht="18" customHeight="1" thickBot="1" x14ac:dyDescent="0.2">
      <c r="B11" s="816"/>
      <c r="C11" s="813"/>
      <c r="D11" s="239" t="s">
        <v>6</v>
      </c>
      <c r="E11" s="247"/>
      <c r="F11" s="239">
        <f>'８－１　キャベツ（春・秋まき）算出基礎'!V37</f>
        <v>1607.1428571428573</v>
      </c>
      <c r="G11" s="765"/>
      <c r="H11" s="766"/>
      <c r="I11" s="766"/>
      <c r="J11" s="767"/>
      <c r="K11" s="148"/>
      <c r="L11" s="133"/>
      <c r="M11" s="133"/>
      <c r="N11" s="558">
        <f t="shared" si="1"/>
        <v>0</v>
      </c>
      <c r="O11" s="134" t="s">
        <v>24</v>
      </c>
      <c r="P11" s="135">
        <f>SUM(L5:L11,P5:Q10)</f>
        <v>50000</v>
      </c>
      <c r="Q11" s="136">
        <f>R11/P11</f>
        <v>77.135999999999996</v>
      </c>
      <c r="R11" s="786">
        <f>SUM(N5:N11,R5:S10)</f>
        <v>3856800</v>
      </c>
      <c r="S11" s="787"/>
    </row>
    <row r="12" spans="2:19" s="127" customFormat="1" ht="18" customHeight="1" thickTop="1" x14ac:dyDescent="0.15">
      <c r="B12" s="816"/>
      <c r="C12" s="813"/>
      <c r="D12" s="239" t="s">
        <v>7</v>
      </c>
      <c r="E12" s="247"/>
      <c r="F12" s="239">
        <v>0</v>
      </c>
      <c r="G12" s="204"/>
      <c r="H12" s="220"/>
      <c r="I12" s="220"/>
      <c r="J12" s="249"/>
      <c r="K12" s="783" t="s">
        <v>208</v>
      </c>
      <c r="L12" s="231" t="s">
        <v>155</v>
      </c>
      <c r="M12" s="369" t="s">
        <v>9</v>
      </c>
      <c r="N12" s="316" t="s">
        <v>243</v>
      </c>
      <c r="O12" s="368" t="s">
        <v>23</v>
      </c>
      <c r="P12" s="232" t="s">
        <v>26</v>
      </c>
      <c r="Q12" s="788" t="s">
        <v>27</v>
      </c>
      <c r="R12" s="789"/>
      <c r="S12" s="790"/>
    </row>
    <row r="13" spans="2:19" s="127" customFormat="1" ht="18" customHeight="1" x14ac:dyDescent="0.15">
      <c r="B13" s="816"/>
      <c r="C13" s="813"/>
      <c r="D13" s="804" t="s">
        <v>55</v>
      </c>
      <c r="E13" s="250" t="s">
        <v>181</v>
      </c>
      <c r="F13" s="239">
        <f>'６　固定資本装備と減価償却費'!L15*'７－１　キャベツ（春まき）収支'!H13</f>
        <v>9900</v>
      </c>
      <c r="G13" s="583" t="s">
        <v>186</v>
      </c>
      <c r="H13" s="584">
        <v>0.01</v>
      </c>
      <c r="I13" s="768" t="s">
        <v>188</v>
      </c>
      <c r="J13" s="769"/>
      <c r="K13" s="784"/>
      <c r="L13" s="394" t="s">
        <v>400</v>
      </c>
      <c r="M13" s="392" t="s">
        <v>401</v>
      </c>
      <c r="N13" s="382">
        <v>47620</v>
      </c>
      <c r="O13" s="382">
        <v>2</v>
      </c>
      <c r="P13" s="160">
        <f>N13*O13</f>
        <v>95240</v>
      </c>
      <c r="Q13" s="770" t="s">
        <v>238</v>
      </c>
      <c r="R13" s="771"/>
      <c r="S13" s="772"/>
    </row>
    <row r="14" spans="2:19" s="127" customFormat="1" ht="18" customHeight="1" x14ac:dyDescent="0.15">
      <c r="B14" s="816"/>
      <c r="C14" s="813"/>
      <c r="D14" s="805"/>
      <c r="E14" s="250" t="s">
        <v>182</v>
      </c>
      <c r="F14" s="239">
        <f>'６　固定資本装備と減価償却費'!L58*'７－１　キャベツ（春まき）収支'!H14</f>
        <v>55243.697916666679</v>
      </c>
      <c r="G14" s="583" t="s">
        <v>186</v>
      </c>
      <c r="H14" s="584">
        <v>0.05</v>
      </c>
      <c r="I14" s="768" t="s">
        <v>188</v>
      </c>
      <c r="J14" s="769"/>
      <c r="K14" s="784"/>
      <c r="L14" s="393"/>
      <c r="M14" s="392"/>
      <c r="N14" s="382"/>
      <c r="O14" s="382"/>
      <c r="P14" s="160"/>
      <c r="Q14" s="770"/>
      <c r="R14" s="771"/>
      <c r="S14" s="772"/>
    </row>
    <row r="15" spans="2:19" s="127" customFormat="1" ht="18" customHeight="1" thickBot="1" x14ac:dyDescent="0.2">
      <c r="B15" s="816"/>
      <c r="C15" s="813"/>
      <c r="D15" s="804" t="s">
        <v>86</v>
      </c>
      <c r="E15" s="250" t="s">
        <v>181</v>
      </c>
      <c r="F15" s="239">
        <f>'６　固定資本装備と減価償却費'!P15</f>
        <v>69300</v>
      </c>
      <c r="G15" s="757" t="s">
        <v>188</v>
      </c>
      <c r="H15" s="758"/>
      <c r="I15" s="758"/>
      <c r="J15" s="759"/>
      <c r="K15" s="784"/>
      <c r="L15" s="381" t="s">
        <v>28</v>
      </c>
      <c r="M15" s="380"/>
      <c r="N15" s="381"/>
      <c r="O15" s="381"/>
      <c r="P15" s="139">
        <f>SUM(P10:P14)</f>
        <v>145240</v>
      </c>
      <c r="Q15" s="780"/>
      <c r="R15" s="781"/>
      <c r="S15" s="782"/>
    </row>
    <row r="16" spans="2:19" s="127" customFormat="1" ht="18" customHeight="1" thickTop="1" x14ac:dyDescent="0.15">
      <c r="B16" s="816"/>
      <c r="C16" s="813"/>
      <c r="D16" s="806"/>
      <c r="E16" s="250" t="s">
        <v>182</v>
      </c>
      <c r="F16" s="239">
        <f>'６　固定資本装備と減価償却費'!P58</f>
        <v>202481.99404761902</v>
      </c>
      <c r="G16" s="757" t="s">
        <v>188</v>
      </c>
      <c r="H16" s="758"/>
      <c r="I16" s="758"/>
      <c r="J16" s="759"/>
      <c r="K16" s="784"/>
      <c r="L16" s="388" t="s">
        <v>402</v>
      </c>
      <c r="M16" s="389"/>
      <c r="N16" s="395" t="s">
        <v>403</v>
      </c>
      <c r="O16" s="390" t="s">
        <v>23</v>
      </c>
      <c r="P16" s="229" t="s">
        <v>26</v>
      </c>
      <c r="Q16" s="777" t="s">
        <v>27</v>
      </c>
      <c r="R16" s="778"/>
      <c r="S16" s="779"/>
    </row>
    <row r="17" spans="1:19" s="127" customFormat="1" ht="18" customHeight="1" x14ac:dyDescent="0.15">
      <c r="B17" s="816"/>
      <c r="C17" s="813"/>
      <c r="D17" s="805"/>
      <c r="E17" s="239" t="s">
        <v>56</v>
      </c>
      <c r="F17" s="239">
        <f>'６　固定資本装備と減価償却費'!P63</f>
        <v>0</v>
      </c>
      <c r="G17" s="757" t="s">
        <v>188</v>
      </c>
      <c r="H17" s="758"/>
      <c r="I17" s="758"/>
      <c r="J17" s="759"/>
      <c r="K17" s="784"/>
      <c r="L17" s="391" t="s">
        <v>160</v>
      </c>
      <c r="M17" s="392"/>
      <c r="N17" s="383" t="s">
        <v>404</v>
      </c>
      <c r="O17" s="387"/>
      <c r="P17" s="222">
        <f>'８－１　キャベツ（春・秋まき）算出基礎'!G10</f>
        <v>150000</v>
      </c>
      <c r="Q17" s="773"/>
      <c r="R17" s="774"/>
      <c r="S17" s="775"/>
    </row>
    <row r="18" spans="1:19" s="127" customFormat="1" ht="18" customHeight="1" x14ac:dyDescent="0.15">
      <c r="A18" s="126"/>
      <c r="B18" s="816"/>
      <c r="C18" s="813"/>
      <c r="D18" s="829" t="s">
        <v>248</v>
      </c>
      <c r="E18" s="243" t="s">
        <v>117</v>
      </c>
      <c r="F18" s="239">
        <f>10000000/66*17/'４　経営収支'!G4</f>
        <v>858585.8585858586</v>
      </c>
      <c r="G18" s="222" t="s">
        <v>511</v>
      </c>
      <c r="H18" s="211"/>
      <c r="I18" s="211"/>
      <c r="J18" s="212"/>
      <c r="K18" s="784"/>
      <c r="L18" s="391" t="s">
        <v>158</v>
      </c>
      <c r="M18" s="392"/>
      <c r="N18" s="383" t="s">
        <v>404</v>
      </c>
      <c r="O18" s="387"/>
      <c r="P18" s="222">
        <f>'８－１　キャベツ（春・秋まき）算出基礎'!G14</f>
        <v>18400</v>
      </c>
      <c r="Q18" s="773"/>
      <c r="R18" s="774"/>
      <c r="S18" s="775"/>
    </row>
    <row r="19" spans="1:19" s="127" customFormat="1" ht="18" customHeight="1" x14ac:dyDescent="0.15">
      <c r="A19" s="126"/>
      <c r="B19" s="816"/>
      <c r="C19" s="813"/>
      <c r="D19" s="829"/>
      <c r="E19" s="243" t="s">
        <v>113</v>
      </c>
      <c r="F19" s="239">
        <v>0</v>
      </c>
      <c r="G19" s="222"/>
      <c r="H19" s="211"/>
      <c r="I19" s="140"/>
      <c r="J19" s="212"/>
      <c r="K19" s="784"/>
      <c r="L19" s="383" t="s">
        <v>159</v>
      </c>
      <c r="M19" s="384"/>
      <c r="N19" s="383" t="s">
        <v>405</v>
      </c>
      <c r="O19" s="387"/>
      <c r="P19" s="222">
        <f>'８－１　キャベツ（春・秋まき）算出基礎'!G19</f>
        <v>246750</v>
      </c>
      <c r="Q19" s="773"/>
      <c r="R19" s="774"/>
      <c r="S19" s="775"/>
    </row>
    <row r="20" spans="1:19" s="127" customFormat="1" ht="18" customHeight="1" x14ac:dyDescent="0.15">
      <c r="A20" s="126"/>
      <c r="B20" s="816"/>
      <c r="C20" s="813"/>
      <c r="D20" s="829"/>
      <c r="E20" s="243" t="s">
        <v>114</v>
      </c>
      <c r="F20" s="239">
        <f>5116500/28*5/'４　経営収支'!G4</f>
        <v>304553.57142857142</v>
      </c>
      <c r="G20" s="222" t="s">
        <v>512</v>
      </c>
      <c r="H20" s="211"/>
      <c r="I20" s="760" t="s">
        <v>488</v>
      </c>
      <c r="J20" s="761"/>
      <c r="K20" s="784"/>
      <c r="L20" s="563" t="s">
        <v>161</v>
      </c>
      <c r="M20" s="564"/>
      <c r="N20" s="563"/>
      <c r="O20" s="565"/>
      <c r="P20" s="566">
        <f>'８－１　キャベツ（春・秋まき）算出基礎'!G23</f>
        <v>0</v>
      </c>
      <c r="Q20" s="773"/>
      <c r="R20" s="774"/>
      <c r="S20" s="775"/>
    </row>
    <row r="21" spans="1:19" s="127" customFormat="1" ht="18" customHeight="1" x14ac:dyDescent="0.15">
      <c r="A21" s="126"/>
      <c r="B21" s="816"/>
      <c r="C21" s="813"/>
      <c r="D21" s="829"/>
      <c r="E21" s="243" t="s">
        <v>115</v>
      </c>
      <c r="F21" s="239">
        <f>(F18+F19+F20)*0.012</f>
        <v>13957.673160173161</v>
      </c>
      <c r="G21" s="222" t="s">
        <v>489</v>
      </c>
      <c r="H21" s="211"/>
      <c r="I21" s="211"/>
      <c r="J21" s="212"/>
      <c r="K21" s="784"/>
      <c r="L21" s="563" t="s">
        <v>162</v>
      </c>
      <c r="M21" s="564"/>
      <c r="N21" s="563"/>
      <c r="O21" s="563"/>
      <c r="P21" s="566">
        <f>'８－１　キャベツ（春・秋まき）算出基礎'!G27</f>
        <v>0</v>
      </c>
      <c r="Q21" s="773"/>
      <c r="R21" s="774"/>
      <c r="S21" s="775"/>
    </row>
    <row r="22" spans="1:19" s="127" customFormat="1" ht="18" customHeight="1" thickBot="1" x14ac:dyDescent="0.2">
      <c r="A22" s="126"/>
      <c r="B22" s="816"/>
      <c r="C22" s="813"/>
      <c r="D22" s="829" t="s">
        <v>57</v>
      </c>
      <c r="E22" s="243" t="s">
        <v>58</v>
      </c>
      <c r="F22" s="239">
        <v>0</v>
      </c>
      <c r="G22" s="222"/>
      <c r="H22" s="211"/>
      <c r="I22" s="211"/>
      <c r="J22" s="212"/>
      <c r="K22" s="784"/>
      <c r="L22" s="381" t="s">
        <v>28</v>
      </c>
      <c r="M22" s="380"/>
      <c r="N22" s="381"/>
      <c r="O22" s="381"/>
      <c r="P22" s="139">
        <f>SUM(P17:P21)</f>
        <v>415150</v>
      </c>
      <c r="Q22" s="780"/>
      <c r="R22" s="781"/>
      <c r="S22" s="782"/>
    </row>
    <row r="23" spans="1:19" s="127" customFormat="1" ht="18" customHeight="1" thickTop="1" x14ac:dyDescent="0.15">
      <c r="A23" s="126"/>
      <c r="B23" s="816"/>
      <c r="C23" s="813"/>
      <c r="D23" s="829"/>
      <c r="E23" s="243" t="s">
        <v>87</v>
      </c>
      <c r="F23" s="239">
        <v>0</v>
      </c>
      <c r="G23" s="222"/>
      <c r="H23" s="211"/>
      <c r="I23" s="211"/>
      <c r="J23" s="212"/>
      <c r="K23" s="784"/>
      <c r="L23" s="383" t="s">
        <v>406</v>
      </c>
      <c r="M23" s="384"/>
      <c r="N23" s="385" t="s">
        <v>25</v>
      </c>
      <c r="O23" s="385" t="s">
        <v>23</v>
      </c>
      <c r="P23" s="221" t="s">
        <v>26</v>
      </c>
      <c r="Q23" s="777" t="s">
        <v>27</v>
      </c>
      <c r="R23" s="778"/>
      <c r="S23" s="779"/>
    </row>
    <row r="24" spans="1:19" s="127" customFormat="1" ht="18" customHeight="1" x14ac:dyDescent="0.15">
      <c r="A24" s="126"/>
      <c r="B24" s="816"/>
      <c r="C24" s="813"/>
      <c r="D24" s="239" t="s">
        <v>59</v>
      </c>
      <c r="E24" s="247"/>
      <c r="F24" s="239">
        <f>30000*10/12</f>
        <v>25000</v>
      </c>
      <c r="G24" s="222" t="s">
        <v>491</v>
      </c>
      <c r="H24" s="211"/>
      <c r="I24" s="556" t="s">
        <v>490</v>
      </c>
      <c r="J24" s="212"/>
      <c r="K24" s="784"/>
      <c r="L24" s="386" t="s">
        <v>29</v>
      </c>
      <c r="M24" s="384"/>
      <c r="N24" s="383" t="s">
        <v>407</v>
      </c>
      <c r="O24" s="386"/>
      <c r="P24" s="222">
        <f>'８－１　キャベツ（春・秋まき）算出基礎'!G41</f>
        <v>120478.8</v>
      </c>
      <c r="Q24" s="773"/>
      <c r="R24" s="774"/>
      <c r="S24" s="775"/>
    </row>
    <row r="25" spans="1:19" s="127" customFormat="1" ht="18" customHeight="1" x14ac:dyDescent="0.15">
      <c r="A25" s="126"/>
      <c r="B25" s="816"/>
      <c r="C25" s="813"/>
      <c r="D25" s="239" t="s">
        <v>157</v>
      </c>
      <c r="E25" s="247"/>
      <c r="F25" s="239">
        <f>SUM(F6:F24)/99</f>
        <v>24547.889219151832</v>
      </c>
      <c r="G25" s="252" t="s">
        <v>210</v>
      </c>
      <c r="H25" s="266">
        <v>0.01</v>
      </c>
      <c r="I25" s="141"/>
      <c r="J25" s="7"/>
      <c r="K25" s="784"/>
      <c r="L25" s="386" t="s">
        <v>30</v>
      </c>
      <c r="M25" s="384"/>
      <c r="N25" s="383" t="s">
        <v>408</v>
      </c>
      <c r="O25" s="386"/>
      <c r="P25" s="222">
        <f>'８－１　キャベツ（春・秋まき）算出基礎'!G52</f>
        <v>68461</v>
      </c>
      <c r="Q25" s="773"/>
      <c r="R25" s="774"/>
      <c r="S25" s="775"/>
    </row>
    <row r="26" spans="1:19" s="127" customFormat="1" ht="18" customHeight="1" x14ac:dyDescent="0.15">
      <c r="A26" s="126"/>
      <c r="B26" s="816"/>
      <c r="C26" s="814"/>
      <c r="D26" s="835" t="s">
        <v>201</v>
      </c>
      <c r="E26" s="836"/>
      <c r="F26" s="158">
        <f>SUM(F6:F25)</f>
        <v>2454788.9219151833</v>
      </c>
      <c r="G26" s="213"/>
      <c r="H26" s="141"/>
      <c r="I26" s="141"/>
      <c r="J26" s="144"/>
      <c r="K26" s="784"/>
      <c r="L26" s="386" t="s">
        <v>31</v>
      </c>
      <c r="M26" s="384"/>
      <c r="N26" s="383" t="s">
        <v>405</v>
      </c>
      <c r="O26" s="386"/>
      <c r="P26" s="222">
        <f>'８－１　キャベツ（春・秋まき）算出基礎'!G56</f>
        <v>16493.699999999997</v>
      </c>
      <c r="Q26" s="773"/>
      <c r="R26" s="774"/>
      <c r="S26" s="775"/>
    </row>
    <row r="27" spans="1:19" s="127" customFormat="1" ht="18" customHeight="1" x14ac:dyDescent="0.15">
      <c r="A27" s="126"/>
      <c r="B27" s="816"/>
      <c r="C27" s="830" t="s">
        <v>187</v>
      </c>
      <c r="D27" s="708" t="s">
        <v>60</v>
      </c>
      <c r="E27" s="21" t="s">
        <v>3</v>
      </c>
      <c r="F27" s="132">
        <f>P11*86/10</f>
        <v>430000</v>
      </c>
      <c r="G27" s="524" t="s">
        <v>438</v>
      </c>
      <c r="H27" s="522"/>
      <c r="I27" s="521"/>
      <c r="J27" s="526"/>
      <c r="K27" s="784"/>
      <c r="L27" s="386" t="s">
        <v>133</v>
      </c>
      <c r="M27" s="384"/>
      <c r="N27" s="383" t="s">
        <v>404</v>
      </c>
      <c r="O27" s="386"/>
      <c r="P27" s="222">
        <f>'８－１　キャベツ（春・秋まき）算出基礎'!G60</f>
        <v>732.9</v>
      </c>
      <c r="Q27" s="773"/>
      <c r="R27" s="774"/>
      <c r="S27" s="775"/>
    </row>
    <row r="28" spans="1:19" s="127" customFormat="1" ht="18" customHeight="1" thickBot="1" x14ac:dyDescent="0.2">
      <c r="A28" s="126"/>
      <c r="B28" s="816"/>
      <c r="C28" s="831"/>
      <c r="D28" s="711"/>
      <c r="E28" s="21" t="s">
        <v>4</v>
      </c>
      <c r="F28" s="159">
        <f>P11*70/10</f>
        <v>350000</v>
      </c>
      <c r="G28" s="524" t="s">
        <v>439</v>
      </c>
      <c r="H28" s="527"/>
      <c r="I28" s="527"/>
      <c r="J28" s="528"/>
      <c r="K28" s="784"/>
      <c r="L28" s="139" t="s">
        <v>28</v>
      </c>
      <c r="M28" s="138"/>
      <c r="N28" s="139"/>
      <c r="O28" s="139"/>
      <c r="P28" s="139">
        <f>SUM(P24:P27)</f>
        <v>206166.39999999999</v>
      </c>
      <c r="Q28" s="780"/>
      <c r="R28" s="781"/>
      <c r="S28" s="782"/>
    </row>
    <row r="29" spans="1:19" s="127" customFormat="1" ht="18" customHeight="1" thickTop="1" x14ac:dyDescent="0.15">
      <c r="A29" s="126"/>
      <c r="B29" s="816"/>
      <c r="C29" s="831"/>
      <c r="D29" s="709"/>
      <c r="E29" s="21" t="s">
        <v>8</v>
      </c>
      <c r="F29" s="132">
        <f>R11*0.125</f>
        <v>482100</v>
      </c>
      <c r="G29" s="524" t="s">
        <v>440</v>
      </c>
      <c r="H29" s="523"/>
      <c r="I29" s="527"/>
      <c r="J29" s="525"/>
      <c r="K29" s="784"/>
      <c r="L29" s="204" t="s">
        <v>156</v>
      </c>
      <c r="M29" s="220"/>
      <c r="N29" s="221" t="s">
        <v>25</v>
      </c>
      <c r="O29" s="221" t="s">
        <v>23</v>
      </c>
      <c r="P29" s="221" t="s">
        <v>26</v>
      </c>
      <c r="Q29" s="777" t="s">
        <v>27</v>
      </c>
      <c r="R29" s="778"/>
      <c r="S29" s="779"/>
    </row>
    <row r="30" spans="1:19" s="127" customFormat="1" ht="18" customHeight="1" x14ac:dyDescent="0.15">
      <c r="A30" s="126"/>
      <c r="B30" s="816"/>
      <c r="C30" s="831"/>
      <c r="D30" s="21" t="s">
        <v>61</v>
      </c>
      <c r="E30" s="22"/>
      <c r="F30" s="132">
        <v>0</v>
      </c>
      <c r="G30" s="230" t="s">
        <v>189</v>
      </c>
      <c r="H30" s="142"/>
      <c r="I30" s="253"/>
      <c r="J30" s="255"/>
      <c r="K30" s="784"/>
      <c r="L30" s="222" t="s">
        <v>409</v>
      </c>
      <c r="M30" s="223"/>
      <c r="N30" s="379" t="s">
        <v>410</v>
      </c>
      <c r="O30" s="224"/>
      <c r="P30" s="222">
        <f>'８－１　キャベツ（春・秋まき）算出基礎'!N13</f>
        <v>15395.919000000002</v>
      </c>
      <c r="Q30" s="794"/>
      <c r="R30" s="795"/>
      <c r="S30" s="796"/>
    </row>
    <row r="31" spans="1:19" s="127" customFormat="1" ht="18" customHeight="1" x14ac:dyDescent="0.15">
      <c r="A31" s="126"/>
      <c r="B31" s="816"/>
      <c r="C31" s="831"/>
      <c r="D31" s="724" t="s">
        <v>249</v>
      </c>
      <c r="E31" s="31" t="s">
        <v>117</v>
      </c>
      <c r="F31" s="159">
        <v>0</v>
      </c>
      <c r="G31" s="230" t="s">
        <v>189</v>
      </c>
      <c r="H31" s="256"/>
      <c r="I31" s="256"/>
      <c r="J31" s="257"/>
      <c r="K31" s="784"/>
      <c r="L31" s="222" t="s">
        <v>411</v>
      </c>
      <c r="M31" s="223"/>
      <c r="N31" s="379"/>
      <c r="O31" s="224"/>
      <c r="P31" s="222">
        <f>'８－１　キャベツ（春・秋まき）算出基礎'!N18</f>
        <v>0</v>
      </c>
      <c r="Q31" s="794"/>
      <c r="R31" s="795"/>
      <c r="S31" s="796"/>
    </row>
    <row r="32" spans="1:19" s="127" customFormat="1" ht="18" customHeight="1" x14ac:dyDescent="0.15">
      <c r="A32" s="126"/>
      <c r="B32" s="816"/>
      <c r="C32" s="831"/>
      <c r="D32" s="724"/>
      <c r="E32" s="31" t="s">
        <v>116</v>
      </c>
      <c r="F32" s="159">
        <v>0</v>
      </c>
      <c r="G32" s="230" t="s">
        <v>189</v>
      </c>
      <c r="H32" s="258"/>
      <c r="I32" s="258"/>
      <c r="J32" s="259"/>
      <c r="K32" s="784"/>
      <c r="L32" s="222" t="s">
        <v>412</v>
      </c>
      <c r="M32" s="220"/>
      <c r="N32" s="224"/>
      <c r="O32" s="224"/>
      <c r="P32" s="222">
        <f>SUM(P30:P31)*R32</f>
        <v>4618.7757000000001</v>
      </c>
      <c r="Q32" s="225" t="s">
        <v>154</v>
      </c>
      <c r="R32" s="226">
        <v>0.3</v>
      </c>
      <c r="S32" s="143"/>
    </row>
    <row r="33" spans="1:23" ht="18" customHeight="1" x14ac:dyDescent="0.15">
      <c r="B33" s="816"/>
      <c r="C33" s="831"/>
      <c r="D33" s="21" t="s">
        <v>62</v>
      </c>
      <c r="E33" s="32"/>
      <c r="F33" s="159">
        <v>0</v>
      </c>
      <c r="G33" s="230" t="s">
        <v>189</v>
      </c>
      <c r="H33" s="260"/>
      <c r="I33" s="261"/>
      <c r="J33" s="255"/>
      <c r="K33" s="784"/>
      <c r="L33" s="222" t="s">
        <v>413</v>
      </c>
      <c r="M33" s="223"/>
      <c r="N33" s="379"/>
      <c r="O33" s="224"/>
      <c r="P33" s="222">
        <f>'８－１　キャベツ（春・秋まき）算出基礎'!N22</f>
        <v>0</v>
      </c>
      <c r="Q33" s="773"/>
      <c r="R33" s="774"/>
      <c r="S33" s="775"/>
    </row>
    <row r="34" spans="1:23" ht="18" customHeight="1" x14ac:dyDescent="0.15">
      <c r="B34" s="816"/>
      <c r="C34" s="831"/>
      <c r="D34" s="21" t="s">
        <v>88</v>
      </c>
      <c r="E34" s="32"/>
      <c r="F34" s="159">
        <v>0</v>
      </c>
      <c r="G34" s="230" t="s">
        <v>189</v>
      </c>
      <c r="H34" s="262"/>
      <c r="I34" s="263"/>
      <c r="J34" s="264"/>
      <c r="K34" s="784"/>
      <c r="L34" s="222" t="s">
        <v>414</v>
      </c>
      <c r="M34" s="223"/>
      <c r="N34" s="379"/>
      <c r="O34" s="224"/>
      <c r="P34" s="222">
        <f>'８－１　キャベツ（春・秋まき）算出基礎'!N26</f>
        <v>0</v>
      </c>
      <c r="Q34" s="773"/>
      <c r="R34" s="774"/>
      <c r="S34" s="775"/>
    </row>
    <row r="35" spans="1:23" ht="18" customHeight="1" x14ac:dyDescent="0.15">
      <c r="B35" s="816"/>
      <c r="C35" s="831"/>
      <c r="D35" s="21" t="s">
        <v>120</v>
      </c>
      <c r="E35" s="22"/>
      <c r="F35" s="159">
        <f>'８－１　キャベツ（春・秋まき）算出基礎'!V60</f>
        <v>11439.166666666666</v>
      </c>
      <c r="G35" s="308"/>
      <c r="H35" s="306"/>
      <c r="I35" s="306"/>
      <c r="J35" s="307"/>
      <c r="K35" s="784"/>
      <c r="L35" s="222" t="s">
        <v>415</v>
      </c>
      <c r="M35" s="223"/>
      <c r="N35" s="379"/>
      <c r="O35" s="224"/>
      <c r="P35" s="222">
        <f>'８－１　キャベツ（春・秋まき）算出基礎'!N30</f>
        <v>0</v>
      </c>
      <c r="Q35" s="773"/>
      <c r="R35" s="774"/>
      <c r="S35" s="775"/>
    </row>
    <row r="36" spans="1:23" ht="18" customHeight="1" x14ac:dyDescent="0.15">
      <c r="B36" s="816"/>
      <c r="C36" s="831"/>
      <c r="D36" s="43" t="s">
        <v>89</v>
      </c>
      <c r="E36" s="44"/>
      <c r="F36" s="265">
        <v>0</v>
      </c>
      <c r="G36" s="204"/>
      <c r="H36" s="262"/>
      <c r="I36" s="263"/>
      <c r="J36" s="255"/>
      <c r="K36" s="784"/>
      <c r="L36" s="222" t="s">
        <v>416</v>
      </c>
      <c r="M36" s="220"/>
      <c r="N36" s="379"/>
      <c r="O36" s="224"/>
      <c r="P36" s="222">
        <f>'８－１　キャベツ（春・秋まき）算出基礎'!N34</f>
        <v>0</v>
      </c>
      <c r="Q36" s="773"/>
      <c r="R36" s="774"/>
      <c r="S36" s="775"/>
    </row>
    <row r="37" spans="1:23" ht="18" customHeight="1" thickBot="1" x14ac:dyDescent="0.2">
      <c r="B37" s="816"/>
      <c r="C37" s="831"/>
      <c r="D37" s="21" t="s">
        <v>63</v>
      </c>
      <c r="E37" s="22"/>
      <c r="F37" s="159">
        <f>'８－１　キャベツ（春・秋まき）算出基礎'!N60</f>
        <v>14365</v>
      </c>
      <c r="G37" s="308"/>
      <c r="H37" s="306"/>
      <c r="I37" s="306"/>
      <c r="J37" s="307"/>
      <c r="K37" s="785"/>
      <c r="L37" s="151" t="s">
        <v>28</v>
      </c>
      <c r="M37" s="150"/>
      <c r="N37" s="151"/>
      <c r="O37" s="151"/>
      <c r="P37" s="151">
        <f>SUM(P30:P36)</f>
        <v>20014.6947</v>
      </c>
      <c r="Q37" s="791"/>
      <c r="R37" s="792"/>
      <c r="S37" s="793"/>
    </row>
    <row r="38" spans="1:23" s="145" customFormat="1" ht="18" customHeight="1" x14ac:dyDescent="0.15">
      <c r="A38" s="126"/>
      <c r="B38" s="816"/>
      <c r="C38" s="831"/>
      <c r="D38" s="21" t="s">
        <v>0</v>
      </c>
      <c r="E38" s="32"/>
      <c r="F38" s="159">
        <v>0</v>
      </c>
      <c r="G38" s="6" t="s">
        <v>189</v>
      </c>
      <c r="H38" s="215"/>
      <c r="I38" s="216"/>
      <c r="J38" s="214"/>
    </row>
    <row r="39" spans="1:23" s="145" customFormat="1" ht="18" customHeight="1" thickBot="1" x14ac:dyDescent="0.2">
      <c r="A39" s="126"/>
      <c r="B39" s="817"/>
      <c r="C39" s="832"/>
      <c r="D39" s="833" t="s">
        <v>200</v>
      </c>
      <c r="E39" s="834"/>
      <c r="F39" s="206">
        <f>SUM(F27:F38)</f>
        <v>1287904.1666666667</v>
      </c>
      <c r="G39" s="207"/>
      <c r="H39" s="208"/>
      <c r="I39" s="209"/>
      <c r="J39" s="210"/>
      <c r="T39" s="146"/>
    </row>
    <row r="40" spans="1:23" s="145" customFormat="1" ht="18" customHeight="1" x14ac:dyDescent="0.15">
      <c r="A40" s="126"/>
      <c r="B40" s="818" t="s">
        <v>204</v>
      </c>
      <c r="C40" s="821" t="s">
        <v>65</v>
      </c>
      <c r="D40" s="201" t="s">
        <v>119</v>
      </c>
      <c r="E40" s="202"/>
      <c r="F40" s="203">
        <v>0</v>
      </c>
      <c r="G40" s="204"/>
      <c r="H40" s="205"/>
      <c r="I40" s="205"/>
      <c r="J40" s="217"/>
      <c r="T40" s="127"/>
      <c r="U40" s="127"/>
      <c r="V40" s="127"/>
      <c r="W40" s="127"/>
    </row>
    <row r="41" spans="1:23" s="145" customFormat="1" ht="18" customHeight="1" x14ac:dyDescent="0.15">
      <c r="A41" s="126"/>
      <c r="B41" s="819"/>
      <c r="C41" s="822"/>
      <c r="D41" s="21" t="s">
        <v>118</v>
      </c>
      <c r="E41" s="22"/>
      <c r="F41" s="195">
        <v>0</v>
      </c>
      <c r="G41" s="204"/>
      <c r="H41" s="152"/>
      <c r="I41" s="152"/>
      <c r="J41" s="218"/>
      <c r="T41" s="147"/>
      <c r="U41" s="148"/>
      <c r="V41" s="149"/>
      <c r="W41" s="147"/>
    </row>
    <row r="42" spans="1:23" s="145" customFormat="1" ht="18" customHeight="1" x14ac:dyDescent="0.15">
      <c r="A42" s="126"/>
      <c r="B42" s="819"/>
      <c r="C42" s="823"/>
      <c r="D42" s="43" t="s">
        <v>64</v>
      </c>
      <c r="E42" s="22"/>
      <c r="F42" s="196">
        <v>0</v>
      </c>
      <c r="G42" s="204"/>
      <c r="H42" s="152"/>
      <c r="I42" s="152"/>
      <c r="J42" s="218"/>
      <c r="T42" s="127"/>
      <c r="U42" s="127"/>
      <c r="V42" s="127"/>
      <c r="W42" s="127"/>
    </row>
    <row r="43" spans="1:23" s="145" customFormat="1" ht="18" customHeight="1" x14ac:dyDescent="0.15">
      <c r="B43" s="819"/>
      <c r="C43" s="824" t="s">
        <v>203</v>
      </c>
      <c r="D43" s="43" t="s">
        <v>250</v>
      </c>
      <c r="E43" s="44"/>
      <c r="F43" s="196">
        <v>0</v>
      </c>
      <c r="G43" s="204"/>
      <c r="H43" s="152"/>
      <c r="I43" s="152"/>
      <c r="J43" s="218"/>
      <c r="T43" s="128"/>
      <c r="U43" s="146"/>
      <c r="V43" s="127"/>
      <c r="W43" s="147"/>
    </row>
    <row r="44" spans="1:23" s="145" customFormat="1" ht="18" customHeight="1" x14ac:dyDescent="0.15">
      <c r="B44" s="819"/>
      <c r="C44" s="825"/>
      <c r="D44" s="45" t="s">
        <v>1</v>
      </c>
      <c r="E44" s="46"/>
      <c r="F44" s="196">
        <v>0</v>
      </c>
      <c r="G44" s="204"/>
      <c r="H44" s="152"/>
      <c r="I44" s="152"/>
      <c r="J44" s="218"/>
      <c r="T44" s="128"/>
      <c r="U44" s="146"/>
      <c r="V44" s="127"/>
      <c r="W44" s="147"/>
    </row>
    <row r="45" spans="1:23" s="145" customFormat="1" ht="18" customHeight="1" thickBot="1" x14ac:dyDescent="0.2">
      <c r="B45" s="820"/>
      <c r="C45" s="826" t="s">
        <v>91</v>
      </c>
      <c r="D45" s="827"/>
      <c r="E45" s="828"/>
      <c r="F45" s="197">
        <f>SUM(F40:F42)-SUM(F43:F44)</f>
        <v>0</v>
      </c>
      <c r="G45" s="153"/>
      <c r="H45" s="154"/>
      <c r="I45" s="154"/>
      <c r="J45" s="219"/>
      <c r="T45" s="127"/>
      <c r="U45" s="127"/>
      <c r="V45" s="148"/>
      <c r="W45" s="127"/>
    </row>
  </sheetData>
  <mergeCells count="65"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  <mergeCell ref="D13:D14"/>
    <mergeCell ref="D15:D17"/>
    <mergeCell ref="B4:C5"/>
    <mergeCell ref="B3:E3"/>
    <mergeCell ref="C6:C26"/>
    <mergeCell ref="B6:B39"/>
    <mergeCell ref="K3:S3"/>
    <mergeCell ref="R6:S6"/>
    <mergeCell ref="R7:S7"/>
    <mergeCell ref="R8:S8"/>
    <mergeCell ref="R9:S9"/>
    <mergeCell ref="R4:S4"/>
    <mergeCell ref="R5:S5"/>
    <mergeCell ref="Q31:S31"/>
    <mergeCell ref="Q35:S35"/>
    <mergeCell ref="Q24:S24"/>
    <mergeCell ref="Q25:S25"/>
    <mergeCell ref="Q26:S26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13:S13"/>
    <mergeCell ref="Q17:S17"/>
    <mergeCell ref="Q18:S18"/>
    <mergeCell ref="Q19:S19"/>
    <mergeCell ref="R10:S10"/>
    <mergeCell ref="Q16:S16"/>
    <mergeCell ref="Q14:S14"/>
    <mergeCell ref="Q15:S15"/>
    <mergeCell ref="G15:J15"/>
    <mergeCell ref="G16:J16"/>
    <mergeCell ref="G17:J17"/>
    <mergeCell ref="I20:J20"/>
    <mergeCell ref="G4:J4"/>
    <mergeCell ref="G6:J6"/>
    <mergeCell ref="G7:J7"/>
    <mergeCell ref="G8:J8"/>
    <mergeCell ref="G9:J9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１　対象経営の概要，２　前提条件</vt:lpstr>
      <vt:lpstr>３　キャベツ標準技術</vt:lpstr>
      <vt:lpstr>４　経営収支</vt:lpstr>
      <vt:lpstr>５－１　キャベツ（春まき）作業時間</vt:lpstr>
      <vt:lpstr>５－２　キャベツ（初夏まき）作業時間</vt:lpstr>
      <vt:lpstr>５－３　キャベツ（夏まき）作業時間</vt:lpstr>
      <vt:lpstr>５－４　キャベツ（秋まき）作業時間</vt:lpstr>
      <vt:lpstr>６　固定資本装備と減価償却費</vt:lpstr>
      <vt:lpstr>７－１　キャベツ（春まき）収支</vt:lpstr>
      <vt:lpstr>７－２　キャベツ（初夏まき）収支</vt:lpstr>
      <vt:lpstr>７－３　キャベツ（夏まき）収支</vt:lpstr>
      <vt:lpstr>７－４　キャベツ（秋まき）収支</vt:lpstr>
      <vt:lpstr>８－１　キャベツ（春・秋まき）算出基礎</vt:lpstr>
      <vt:lpstr>８－２　キャベツ（初夏・夏まき）算出基礎</vt:lpstr>
      <vt:lpstr>９　キャベツ単価算出基礎</vt:lpstr>
      <vt:lpstr>'５－１　キャベツ（春まき）作業時間'!Print_Area</vt:lpstr>
      <vt:lpstr>'５－２　キャベツ（初夏まき）作業時間'!Print_Area</vt:lpstr>
      <vt:lpstr>'５－３　キャベツ（夏まき）作業時間'!Print_Area</vt:lpstr>
      <vt:lpstr>'５－４　キャベツ（秋まき）作業時間'!Print_Area</vt:lpstr>
      <vt:lpstr>'６　固定資本装備と減価償却費'!Print_Area</vt:lpstr>
      <vt:lpstr>'７－１　キャベツ（春まき）収支'!Print_Area</vt:lpstr>
      <vt:lpstr>'７－２　キャベツ（初夏まき）収支'!Print_Area</vt:lpstr>
      <vt:lpstr>'７－３　キャベツ（夏まき）収支'!Print_Area</vt:lpstr>
      <vt:lpstr>'７－４　キャベツ（秋まき）収支'!Print_Area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2015-02-13T02:00:10Z</cp:lastPrinted>
  <dcterms:created xsi:type="dcterms:W3CDTF">2005-02-26T02:20:11Z</dcterms:created>
  <dcterms:modified xsi:type="dcterms:W3CDTF">2015-03-24T04:24:18Z</dcterms:modified>
</cp:coreProperties>
</file>