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z04" sheetId="1" r:id="rId1"/>
  </sheets>
  <definedNames/>
  <calcPr fullCalcOnLoad="1"/>
</workbook>
</file>

<file path=xl/sharedStrings.xml><?xml version="1.0" encoding="utf-8"?>
<sst xmlns="http://schemas.openxmlformats.org/spreadsheetml/2006/main" count="124" uniqueCount="59">
  <si>
    <r>
      <t>総平均時間　</t>
    </r>
    <r>
      <rPr>
        <sz val="12"/>
        <rFont val="ＭＳ 明朝"/>
        <family val="1"/>
      </rPr>
      <t>（週全体）</t>
    </r>
  </si>
  <si>
    <t>平成13・18年</t>
  </si>
  <si>
    <r>
      <t>（単位　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人，分）</t>
    </r>
  </si>
  <si>
    <t>総務省統計局「社会生活基本調査報告」</t>
  </si>
  <si>
    <t>年 齢 階 級</t>
  </si>
  <si>
    <r>
      <t>平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13 </t>
    </r>
    <r>
      <rPr>
        <sz val="8"/>
        <rFont val="ＭＳ 明朝"/>
        <family val="1"/>
      </rPr>
      <t>年</t>
    </r>
  </si>
  <si>
    <r>
      <t>平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18 </t>
    </r>
    <r>
      <rPr>
        <sz val="8"/>
        <rFont val="ＭＳ 明朝"/>
        <family val="1"/>
      </rPr>
      <t>年</t>
    </r>
  </si>
  <si>
    <t>人口</t>
  </si>
  <si>
    <t>行動の種類</t>
  </si>
  <si>
    <r>
      <t>1</t>
    </r>
    <r>
      <rPr>
        <sz val="8"/>
        <rFont val="ＭＳ 明朝"/>
        <family val="1"/>
      </rPr>
      <t>次活動</t>
    </r>
  </si>
  <si>
    <r>
      <t>2</t>
    </r>
    <r>
      <rPr>
        <sz val="8"/>
        <rFont val="ＭＳ 明朝"/>
        <family val="1"/>
      </rPr>
      <t>次活動</t>
    </r>
  </si>
  <si>
    <r>
      <t>3</t>
    </r>
    <r>
      <rPr>
        <sz val="8"/>
        <rFont val="ＭＳ 明朝"/>
        <family val="1"/>
      </rPr>
      <t>次活動</t>
    </r>
  </si>
  <si>
    <r>
      <t>2</t>
    </r>
    <r>
      <rPr>
        <sz val="8"/>
        <rFont val="ＭＳ 明朝"/>
        <family val="1"/>
      </rPr>
      <t>次活動</t>
    </r>
  </si>
  <si>
    <r>
      <t>3</t>
    </r>
    <r>
      <rPr>
        <sz val="8"/>
        <rFont val="ＭＳ 明朝"/>
        <family val="1"/>
      </rPr>
      <t>次活動</t>
    </r>
  </si>
  <si>
    <t>総数</t>
  </si>
  <si>
    <t>睡眠</t>
  </si>
  <si>
    <t>身の回
り　の
用　事</t>
  </si>
  <si>
    <t>食事</t>
  </si>
  <si>
    <t xml:space="preserve"> 通勤・
 通学</t>
  </si>
  <si>
    <t>仕事</t>
  </si>
  <si>
    <t>学業</t>
  </si>
  <si>
    <t>家事</t>
  </si>
  <si>
    <t xml:space="preserve"> 介護・
 看護</t>
  </si>
  <si>
    <t>育児</t>
  </si>
  <si>
    <t>買い物</t>
  </si>
  <si>
    <t>移動
(通勤・
通学を
除く）</t>
  </si>
  <si>
    <t>テレビ・
ラジオ・
新聞・雑誌</t>
  </si>
  <si>
    <t>休養・
くつろぎ</t>
  </si>
  <si>
    <t>学習・研究（学業以外）</t>
  </si>
  <si>
    <t xml:space="preserve"> 趣味・
 娯楽</t>
  </si>
  <si>
    <t>スポーツ</t>
  </si>
  <si>
    <t>ボラン
ティア
活動・
社会参
加活動</t>
  </si>
  <si>
    <t>交際・
つきあい</t>
  </si>
  <si>
    <t xml:space="preserve"> 受診・
 療養</t>
  </si>
  <si>
    <t>その他</t>
  </si>
  <si>
    <r>
      <t>10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14</t>
    </r>
    <r>
      <rPr>
        <sz val="8"/>
        <rFont val="ＭＳ 明朝"/>
        <family val="1"/>
      </rPr>
      <t>歳</t>
    </r>
  </si>
  <si>
    <t>－</t>
  </si>
  <si>
    <r>
      <t>10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14</t>
    </r>
  </si>
  <si>
    <r>
      <t>15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24</t>
    </r>
    <r>
      <rPr>
        <sz val="8"/>
        <rFont val="ＭＳ 明朝"/>
        <family val="1"/>
      </rPr>
      <t>歳</t>
    </r>
  </si>
  <si>
    <r>
      <t>15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24</t>
    </r>
  </si>
  <si>
    <r>
      <t>25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</si>
  <si>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34</t>
    </r>
  </si>
  <si>
    <r>
      <t>35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</si>
  <si>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44</t>
    </r>
  </si>
  <si>
    <r>
      <t>45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歳</t>
    </r>
  </si>
  <si>
    <t>－</t>
  </si>
  <si>
    <r>
      <t>45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54</t>
    </r>
  </si>
  <si>
    <r>
      <t>55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</si>
  <si>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64</t>
    </r>
  </si>
  <si>
    <r>
      <t>65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74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</si>
  <si>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74</t>
    </r>
  </si>
  <si>
    <r>
      <t>75</t>
    </r>
    <r>
      <rPr>
        <sz val="8"/>
        <rFont val="ＭＳ 明朝"/>
        <family val="1"/>
      </rPr>
      <t>歳以上</t>
    </r>
  </si>
  <si>
    <t>－</t>
  </si>
  <si>
    <r>
      <t>75</t>
    </r>
    <r>
      <rPr>
        <i/>
        <sz val="8"/>
        <rFont val="ＭＳ 明朝"/>
        <family val="1"/>
      </rPr>
      <t>～</t>
    </r>
  </si>
  <si>
    <t>男</t>
  </si>
  <si>
    <t>女</t>
  </si>
  <si>
    <t>1 198表頭注を参照。</t>
  </si>
  <si>
    <t>198 男女，年齢，行動の種類別</t>
  </si>
  <si>
    <t>文　　　化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</si>
</sst>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#,###,##0;&quot; -&quot;###,##0"/>
    <numFmt numFmtId="185" formatCode="#\ ###\ ##0"/>
    <numFmt numFmtId="186" formatCode="##0.0"/>
    <numFmt numFmtId="187" formatCode="#,##0\ "/>
    <numFmt numFmtId="188" formatCode="\ ###,###,##0;&quot;-&quot;###,###,##0"/>
    <numFmt numFmtId="189" formatCode="#\ ###\ ##0\ "/>
    <numFmt numFmtId="190" formatCode="0.0"/>
    <numFmt numFmtId="191" formatCode="#,##0_ "/>
    <numFmt numFmtId="192" formatCode="###\ ###\ ###\ ##0.0"/>
    <numFmt numFmtId="193" formatCode="#0.00"/>
    <numFmt numFmtId="194" formatCode="###\ ###\ ##0"/>
    <numFmt numFmtId="195" formatCode="0.000"/>
  </numFmts>
  <fonts count="1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b/>
      <sz val="11"/>
      <name val="ＭＳ Ｐゴシック"/>
      <family val="3"/>
    </font>
    <font>
      <sz val="8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i/>
      <sz val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/>
      <protection locked="0"/>
    </xf>
    <xf numFmtId="180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94" fontId="10" fillId="0" borderId="0" xfId="16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Fill="1" applyAlignment="1" applyProtection="1">
      <alignment horizontal="right" vertical="center"/>
      <protection locked="0"/>
    </xf>
    <xf numFmtId="1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Fill="1" applyAlignment="1" applyProtection="1" quotePrefix="1">
      <alignment horizontal="right" vertical="center"/>
      <protection locked="0"/>
    </xf>
    <xf numFmtId="1" fontId="11" fillId="0" borderId="0" xfId="0" applyNumberFormat="1" applyFont="1" applyFill="1" applyAlignment="1" applyProtection="1" quotePrefix="1">
      <alignment horizontal="right" vertical="center"/>
      <protection locked="0"/>
    </xf>
    <xf numFmtId="194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Alignment="1" applyProtection="1">
      <alignment horizontal="right" vertical="center"/>
      <protection locked="0"/>
    </xf>
    <xf numFmtId="2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43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2.375" style="2" bestFit="1" customWidth="1"/>
    <col min="3" max="3" width="9.875" style="2" customWidth="1"/>
    <col min="4" max="17" width="6.125" style="2" customWidth="1"/>
    <col min="18" max="31" width="6.50390625" style="2" customWidth="1"/>
    <col min="32" max="32" width="2.375" style="2" customWidth="1"/>
    <col min="33" max="33" width="3.25390625" style="2" customWidth="1"/>
    <col min="34" max="34" width="3.875" style="2" customWidth="1"/>
    <col min="35" max="16384" width="9.00390625" style="2" customWidth="1"/>
  </cols>
  <sheetData>
    <row r="1" spans="2:34" ht="13.5" customHeight="1">
      <c r="B1" s="1" t="s">
        <v>58</v>
      </c>
      <c r="AH1" s="3"/>
    </row>
    <row r="2" spans="1:34" ht="15.75" customHeight="1">
      <c r="A2" s="1"/>
      <c r="AH2" s="3"/>
    </row>
    <row r="3" spans="1:34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57</v>
      </c>
      <c r="R3" s="6" t="s">
        <v>0</v>
      </c>
      <c r="S3" s="4"/>
      <c r="U3" s="7"/>
      <c r="V3" s="4"/>
      <c r="W3" s="7" t="s">
        <v>1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4"/>
      <c r="U4" s="7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6.5">
      <c r="A5" s="8" t="s">
        <v>56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3.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3.5" thickBot="1">
      <c r="A7" s="9" t="s">
        <v>2</v>
      </c>
      <c r="B7" s="10"/>
      <c r="AF7" s="9"/>
      <c r="AG7" s="10"/>
      <c r="AH7" s="11" t="s">
        <v>3</v>
      </c>
    </row>
    <row r="8" spans="1:34" ht="15.75" customHeight="1" thickTop="1">
      <c r="A8" s="38" t="s">
        <v>4</v>
      </c>
      <c r="B8" s="38"/>
      <c r="C8" s="39"/>
      <c r="D8" s="44" t="s">
        <v>5</v>
      </c>
      <c r="E8" s="45"/>
      <c r="F8" s="45"/>
      <c r="G8" s="46"/>
      <c r="H8" s="47" t="s">
        <v>6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 t="s">
        <v>4</v>
      </c>
      <c r="AG8" s="38"/>
      <c r="AH8" s="38"/>
    </row>
    <row r="9" spans="1:34" ht="15.75" customHeight="1">
      <c r="A9" s="40"/>
      <c r="B9" s="40"/>
      <c r="C9" s="41"/>
      <c r="D9" s="52" t="s">
        <v>7</v>
      </c>
      <c r="E9" s="53" t="s">
        <v>8</v>
      </c>
      <c r="F9" s="54"/>
      <c r="G9" s="55"/>
      <c r="H9" s="56" t="s">
        <v>7</v>
      </c>
      <c r="I9" s="53" t="s">
        <v>8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0"/>
      <c r="AG9" s="40"/>
      <c r="AH9" s="40"/>
    </row>
    <row r="10" spans="1:34" ht="15.75" customHeight="1">
      <c r="A10" s="40"/>
      <c r="B10" s="40"/>
      <c r="C10" s="41"/>
      <c r="D10" s="52"/>
      <c r="E10" s="59" t="s">
        <v>9</v>
      </c>
      <c r="F10" s="59" t="s">
        <v>10</v>
      </c>
      <c r="G10" s="59" t="s">
        <v>11</v>
      </c>
      <c r="H10" s="57"/>
      <c r="I10" s="60" t="s">
        <v>9</v>
      </c>
      <c r="J10" s="54"/>
      <c r="K10" s="54"/>
      <c r="L10" s="55"/>
      <c r="M10" s="60" t="s">
        <v>12</v>
      </c>
      <c r="N10" s="54"/>
      <c r="O10" s="54"/>
      <c r="P10" s="54"/>
      <c r="Q10" s="54"/>
      <c r="R10" s="54"/>
      <c r="S10" s="54"/>
      <c r="T10" s="55"/>
      <c r="U10" s="60" t="s">
        <v>13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0"/>
      <c r="AG10" s="40"/>
      <c r="AH10" s="40"/>
    </row>
    <row r="11" spans="1:34" ht="60.75">
      <c r="A11" s="42"/>
      <c r="B11" s="42"/>
      <c r="C11" s="43"/>
      <c r="D11" s="52"/>
      <c r="E11" s="58"/>
      <c r="F11" s="58"/>
      <c r="G11" s="58"/>
      <c r="H11" s="58"/>
      <c r="I11" s="12" t="s">
        <v>14</v>
      </c>
      <c r="J11" s="12" t="s">
        <v>15</v>
      </c>
      <c r="K11" s="14" t="s">
        <v>16</v>
      </c>
      <c r="L11" s="14" t="s">
        <v>17</v>
      </c>
      <c r="M11" s="12" t="s">
        <v>14</v>
      </c>
      <c r="N11" s="14" t="s">
        <v>18</v>
      </c>
      <c r="O11" s="12" t="s">
        <v>19</v>
      </c>
      <c r="P11" s="12" t="s">
        <v>20</v>
      </c>
      <c r="Q11" s="12" t="s">
        <v>21</v>
      </c>
      <c r="R11" s="14" t="s">
        <v>22</v>
      </c>
      <c r="S11" s="12" t="s">
        <v>23</v>
      </c>
      <c r="T11" s="14" t="s">
        <v>24</v>
      </c>
      <c r="U11" s="12" t="s">
        <v>14</v>
      </c>
      <c r="V11" s="14" t="s">
        <v>25</v>
      </c>
      <c r="W11" s="14" t="s">
        <v>26</v>
      </c>
      <c r="X11" s="14" t="s">
        <v>27</v>
      </c>
      <c r="Y11" s="14" t="s">
        <v>28</v>
      </c>
      <c r="Z11" s="14" t="s">
        <v>29</v>
      </c>
      <c r="AA11" s="14" t="s">
        <v>30</v>
      </c>
      <c r="AB11" s="14" t="s">
        <v>31</v>
      </c>
      <c r="AC11" s="14" t="s">
        <v>32</v>
      </c>
      <c r="AD11" s="14" t="s">
        <v>33</v>
      </c>
      <c r="AE11" s="13" t="s">
        <v>34</v>
      </c>
      <c r="AF11" s="51"/>
      <c r="AG11" s="42"/>
      <c r="AH11" s="42"/>
    </row>
    <row r="12" spans="1:34" ht="15.7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5"/>
      <c r="L12" s="15"/>
      <c r="M12" s="17"/>
      <c r="N12" s="18"/>
      <c r="O12" s="17"/>
      <c r="P12" s="17"/>
      <c r="Q12" s="17"/>
      <c r="R12" s="18"/>
      <c r="S12" s="17"/>
      <c r="T12" s="15"/>
      <c r="U12" s="17"/>
      <c r="V12" s="15"/>
      <c r="W12" s="18"/>
      <c r="X12" s="18"/>
      <c r="Y12" s="18"/>
      <c r="Z12" s="18"/>
      <c r="AA12" s="15"/>
      <c r="AB12" s="15"/>
      <c r="AC12" s="15"/>
      <c r="AD12" s="18"/>
      <c r="AE12" s="17"/>
      <c r="AF12" s="19"/>
      <c r="AG12" s="15"/>
      <c r="AH12" s="15"/>
    </row>
    <row r="13" spans="1:34" ht="15.75" customHeight="1">
      <c r="A13" s="61" t="s">
        <v>14</v>
      </c>
      <c r="B13" s="61"/>
      <c r="C13" s="62"/>
      <c r="G13" s="20"/>
      <c r="H13" s="20"/>
      <c r="V13" s="20"/>
      <c r="W13" s="20"/>
      <c r="AF13" s="63" t="s">
        <v>14</v>
      </c>
      <c r="AG13" s="61"/>
      <c r="AH13" s="61"/>
    </row>
    <row r="14" spans="1:34" ht="15.75" customHeight="1">
      <c r="A14" s="21"/>
      <c r="B14" s="64" t="s">
        <v>14</v>
      </c>
      <c r="C14" s="64"/>
      <c r="D14" s="22">
        <v>2540</v>
      </c>
      <c r="E14" s="23">
        <f>60*10+33</f>
        <v>633</v>
      </c>
      <c r="F14" s="23">
        <f>60*7+5</f>
        <v>425</v>
      </c>
      <c r="G14" s="23">
        <f>60*6+22</f>
        <v>382</v>
      </c>
      <c r="H14" s="22">
        <f>H24+H34+1</f>
        <v>2535</v>
      </c>
      <c r="I14" s="23">
        <v>639</v>
      </c>
      <c r="J14" s="23">
        <v>464</v>
      </c>
      <c r="K14" s="23">
        <v>76</v>
      </c>
      <c r="L14" s="23">
        <v>99</v>
      </c>
      <c r="M14" s="23">
        <v>429</v>
      </c>
      <c r="N14" s="23">
        <v>29</v>
      </c>
      <c r="O14" s="23">
        <v>234</v>
      </c>
      <c r="P14" s="23">
        <v>39</v>
      </c>
      <c r="Q14" s="23">
        <v>87</v>
      </c>
      <c r="R14" s="23">
        <v>4</v>
      </c>
      <c r="S14" s="23">
        <v>13</v>
      </c>
      <c r="T14" s="23">
        <v>24</v>
      </c>
      <c r="U14" s="23">
        <v>372</v>
      </c>
      <c r="V14" s="24">
        <v>30</v>
      </c>
      <c r="W14" s="24">
        <v>141</v>
      </c>
      <c r="X14" s="23">
        <v>80</v>
      </c>
      <c r="Y14" s="23">
        <v>11</v>
      </c>
      <c r="Z14" s="23">
        <v>39</v>
      </c>
      <c r="AA14" s="23">
        <v>14</v>
      </c>
      <c r="AB14" s="23">
        <v>6</v>
      </c>
      <c r="AC14" s="23">
        <v>21</v>
      </c>
      <c r="AD14" s="23">
        <v>12</v>
      </c>
      <c r="AE14" s="23">
        <v>17</v>
      </c>
      <c r="AF14" s="25"/>
      <c r="AG14" s="65" t="s">
        <v>14</v>
      </c>
      <c r="AH14" s="65"/>
    </row>
    <row r="15" spans="1:34" ht="15.75" customHeight="1">
      <c r="A15" s="21"/>
      <c r="B15" s="66" t="s">
        <v>35</v>
      </c>
      <c r="C15" s="64"/>
      <c r="D15" s="26">
        <v>146</v>
      </c>
      <c r="E15" s="23">
        <f>60*11+6</f>
        <v>666</v>
      </c>
      <c r="F15" s="23">
        <f>60*6+6</f>
        <v>366</v>
      </c>
      <c r="G15" s="23">
        <f>60*6+48</f>
        <v>408</v>
      </c>
      <c r="H15" s="22">
        <f aca="true" t="shared" si="0" ref="H15:H22">H25+H35</f>
        <v>137</v>
      </c>
      <c r="I15" s="23">
        <v>672</v>
      </c>
      <c r="J15" s="23">
        <v>510</v>
      </c>
      <c r="K15" s="23">
        <v>71</v>
      </c>
      <c r="L15" s="23">
        <v>90</v>
      </c>
      <c r="M15" s="23">
        <v>362</v>
      </c>
      <c r="N15" s="27">
        <v>37</v>
      </c>
      <c r="O15" s="28" t="s">
        <v>36</v>
      </c>
      <c r="P15" s="23">
        <v>310</v>
      </c>
      <c r="Q15" s="23">
        <v>6</v>
      </c>
      <c r="R15" s="28" t="s">
        <v>36</v>
      </c>
      <c r="S15" s="23">
        <v>0</v>
      </c>
      <c r="T15" s="23">
        <v>9</v>
      </c>
      <c r="U15" s="23">
        <v>406</v>
      </c>
      <c r="V15" s="24">
        <v>21</v>
      </c>
      <c r="W15" s="24">
        <v>99</v>
      </c>
      <c r="X15" s="23">
        <v>95</v>
      </c>
      <c r="Y15" s="23">
        <v>45</v>
      </c>
      <c r="Z15" s="23">
        <v>53</v>
      </c>
      <c r="AA15" s="23">
        <v>54</v>
      </c>
      <c r="AB15" s="23">
        <v>5</v>
      </c>
      <c r="AC15" s="23">
        <v>18</v>
      </c>
      <c r="AD15" s="23">
        <v>2</v>
      </c>
      <c r="AE15" s="23">
        <v>15</v>
      </c>
      <c r="AF15" s="25"/>
      <c r="AG15" s="67" t="s">
        <v>37</v>
      </c>
      <c r="AH15" s="65"/>
    </row>
    <row r="16" spans="1:34" ht="15.75" customHeight="1">
      <c r="A16" s="21"/>
      <c r="B16" s="66" t="s">
        <v>38</v>
      </c>
      <c r="C16" s="64"/>
      <c r="D16" s="26">
        <v>336</v>
      </c>
      <c r="E16" s="23">
        <f>60*10+31</f>
        <v>631</v>
      </c>
      <c r="F16" s="23">
        <f>60*6+45</f>
        <v>405</v>
      </c>
      <c r="G16" s="23">
        <f>60*6+44</f>
        <v>404</v>
      </c>
      <c r="H16" s="22">
        <f t="shared" si="0"/>
        <v>299</v>
      </c>
      <c r="I16" s="23">
        <v>632</v>
      </c>
      <c r="J16" s="23">
        <v>478</v>
      </c>
      <c r="K16" s="23">
        <v>74</v>
      </c>
      <c r="L16" s="23">
        <v>80</v>
      </c>
      <c r="M16" s="23">
        <v>435</v>
      </c>
      <c r="N16" s="23">
        <v>55</v>
      </c>
      <c r="O16" s="23">
        <v>162</v>
      </c>
      <c r="P16" s="23">
        <v>190</v>
      </c>
      <c r="Q16" s="23">
        <v>12</v>
      </c>
      <c r="R16" s="23">
        <v>0</v>
      </c>
      <c r="S16" s="23">
        <v>1</v>
      </c>
      <c r="T16" s="23">
        <v>15</v>
      </c>
      <c r="U16" s="23">
        <v>373</v>
      </c>
      <c r="V16" s="24">
        <v>28</v>
      </c>
      <c r="W16" s="24">
        <v>102</v>
      </c>
      <c r="X16" s="23">
        <v>94</v>
      </c>
      <c r="Y16" s="23">
        <v>27</v>
      </c>
      <c r="Z16" s="23">
        <v>47</v>
      </c>
      <c r="AA16" s="23">
        <v>15</v>
      </c>
      <c r="AB16" s="23">
        <v>3</v>
      </c>
      <c r="AC16" s="23">
        <v>36</v>
      </c>
      <c r="AD16" s="23">
        <v>14</v>
      </c>
      <c r="AE16" s="23">
        <v>8</v>
      </c>
      <c r="AF16" s="25"/>
      <c r="AG16" s="67" t="s">
        <v>39</v>
      </c>
      <c r="AH16" s="65"/>
    </row>
    <row r="17" spans="1:34" ht="15.75" customHeight="1">
      <c r="A17" s="21"/>
      <c r="B17" s="66" t="s">
        <v>40</v>
      </c>
      <c r="C17" s="64"/>
      <c r="D17" s="26">
        <v>414</v>
      </c>
      <c r="E17" s="23">
        <f>60*10+13</f>
        <v>613</v>
      </c>
      <c r="F17" s="23">
        <f>60*8+36</f>
        <v>516</v>
      </c>
      <c r="G17" s="23">
        <f>60*5+11</f>
        <v>311</v>
      </c>
      <c r="H17" s="22">
        <f t="shared" si="0"/>
        <v>379</v>
      </c>
      <c r="I17" s="23">
        <v>620</v>
      </c>
      <c r="J17" s="23">
        <v>457</v>
      </c>
      <c r="K17" s="23">
        <v>72</v>
      </c>
      <c r="L17" s="23">
        <v>92</v>
      </c>
      <c r="M17" s="23">
        <v>516</v>
      </c>
      <c r="N17" s="23">
        <v>36</v>
      </c>
      <c r="O17" s="23">
        <v>336</v>
      </c>
      <c r="P17" s="23">
        <v>1</v>
      </c>
      <c r="Q17" s="23">
        <v>68</v>
      </c>
      <c r="R17" s="23">
        <v>1</v>
      </c>
      <c r="S17" s="23">
        <v>48</v>
      </c>
      <c r="T17" s="23">
        <v>28</v>
      </c>
      <c r="U17" s="23">
        <v>304</v>
      </c>
      <c r="V17" s="24">
        <v>34</v>
      </c>
      <c r="W17" s="24">
        <v>94</v>
      </c>
      <c r="X17" s="23">
        <v>75</v>
      </c>
      <c r="Y17" s="23">
        <v>9</v>
      </c>
      <c r="Z17" s="23">
        <v>43</v>
      </c>
      <c r="AA17" s="23">
        <v>6</v>
      </c>
      <c r="AB17" s="23">
        <v>4</v>
      </c>
      <c r="AC17" s="23">
        <v>25</v>
      </c>
      <c r="AD17" s="23">
        <v>2</v>
      </c>
      <c r="AE17" s="23">
        <v>12</v>
      </c>
      <c r="AF17" s="25"/>
      <c r="AG17" s="67" t="s">
        <v>41</v>
      </c>
      <c r="AH17" s="65"/>
    </row>
    <row r="18" spans="1:34" ht="15.75" customHeight="1">
      <c r="A18" s="21"/>
      <c r="B18" s="66" t="s">
        <v>42</v>
      </c>
      <c r="C18" s="64"/>
      <c r="D18" s="26">
        <v>336</v>
      </c>
      <c r="E18" s="24">
        <f>60*10+1</f>
        <v>601</v>
      </c>
      <c r="F18" s="23">
        <f>60*8+43</f>
        <v>523</v>
      </c>
      <c r="G18" s="23">
        <f>60*5+17</f>
        <v>317</v>
      </c>
      <c r="H18" s="22">
        <f>H28+H38-1</f>
        <v>362</v>
      </c>
      <c r="I18" s="24">
        <v>608</v>
      </c>
      <c r="J18" s="23">
        <v>446</v>
      </c>
      <c r="K18" s="23">
        <v>73</v>
      </c>
      <c r="L18" s="23">
        <v>88</v>
      </c>
      <c r="M18" s="23">
        <v>544</v>
      </c>
      <c r="N18" s="23">
        <v>95</v>
      </c>
      <c r="O18" s="23">
        <v>420</v>
      </c>
      <c r="P18" s="23">
        <v>7</v>
      </c>
      <c r="Q18" s="23">
        <v>96</v>
      </c>
      <c r="R18" s="23">
        <v>1</v>
      </c>
      <c r="S18" s="23">
        <v>25</v>
      </c>
      <c r="T18" s="23">
        <v>26</v>
      </c>
      <c r="U18" s="23">
        <v>288</v>
      </c>
      <c r="V18" s="24">
        <v>24</v>
      </c>
      <c r="W18" s="24">
        <v>98</v>
      </c>
      <c r="X18" s="23">
        <v>69</v>
      </c>
      <c r="Y18" s="23">
        <v>7</v>
      </c>
      <c r="Z18" s="23">
        <v>31</v>
      </c>
      <c r="AA18" s="23">
        <v>7</v>
      </c>
      <c r="AB18" s="23">
        <v>7</v>
      </c>
      <c r="AC18" s="23">
        <v>16</v>
      </c>
      <c r="AD18" s="23">
        <v>5</v>
      </c>
      <c r="AE18" s="23">
        <v>24</v>
      </c>
      <c r="AF18" s="25"/>
      <c r="AG18" s="67" t="s">
        <v>43</v>
      </c>
      <c r="AH18" s="65"/>
    </row>
    <row r="19" spans="1:34" ht="15.75" customHeight="1">
      <c r="A19" s="21"/>
      <c r="B19" s="66" t="s">
        <v>44</v>
      </c>
      <c r="C19" s="64"/>
      <c r="D19" s="26">
        <v>438</v>
      </c>
      <c r="E19" s="24">
        <f>60*10+3</f>
        <v>603</v>
      </c>
      <c r="F19" s="23">
        <f>60*8+26</f>
        <v>506</v>
      </c>
      <c r="G19" s="23">
        <f>60*5+3</f>
        <v>303</v>
      </c>
      <c r="H19" s="22">
        <f t="shared" si="0"/>
        <v>350</v>
      </c>
      <c r="I19" s="24">
        <v>604</v>
      </c>
      <c r="J19" s="23">
        <v>435</v>
      </c>
      <c r="K19" s="23">
        <v>72</v>
      </c>
      <c r="L19" s="23">
        <v>97</v>
      </c>
      <c r="M19" s="23">
        <v>515</v>
      </c>
      <c r="N19" s="23">
        <v>33</v>
      </c>
      <c r="O19" s="23">
        <v>339</v>
      </c>
      <c r="P19" s="28" t="s">
        <v>45</v>
      </c>
      <c r="Q19" s="23">
        <v>109</v>
      </c>
      <c r="R19" s="23">
        <v>5</v>
      </c>
      <c r="S19" s="23">
        <v>4</v>
      </c>
      <c r="T19" s="23">
        <v>25</v>
      </c>
      <c r="U19" s="23">
        <v>321</v>
      </c>
      <c r="V19" s="24">
        <v>35</v>
      </c>
      <c r="W19" s="24">
        <v>126</v>
      </c>
      <c r="X19" s="23">
        <v>66</v>
      </c>
      <c r="Y19" s="23">
        <v>7</v>
      </c>
      <c r="Z19" s="23">
        <v>29</v>
      </c>
      <c r="AA19" s="23">
        <v>11</v>
      </c>
      <c r="AB19" s="23">
        <v>7</v>
      </c>
      <c r="AC19" s="23">
        <v>17</v>
      </c>
      <c r="AD19" s="23">
        <v>5</v>
      </c>
      <c r="AE19" s="23">
        <v>18</v>
      </c>
      <c r="AF19" s="25"/>
      <c r="AG19" s="67" t="s">
        <v>46</v>
      </c>
      <c r="AH19" s="65"/>
    </row>
    <row r="20" spans="1:34" ht="15.75" customHeight="1">
      <c r="A20" s="21"/>
      <c r="B20" s="66" t="s">
        <v>47</v>
      </c>
      <c r="C20" s="64"/>
      <c r="D20" s="26">
        <v>362</v>
      </c>
      <c r="E20" s="24">
        <f>60*10+35</f>
        <v>635</v>
      </c>
      <c r="F20" s="23">
        <f>60*7+12</f>
        <v>432</v>
      </c>
      <c r="G20" s="23">
        <f>60*6+13</f>
        <v>373</v>
      </c>
      <c r="H20" s="22">
        <f t="shared" si="0"/>
        <v>434</v>
      </c>
      <c r="I20" s="24">
        <v>628</v>
      </c>
      <c r="J20" s="23">
        <v>450</v>
      </c>
      <c r="K20" s="23">
        <v>74</v>
      </c>
      <c r="L20" s="23">
        <v>103</v>
      </c>
      <c r="M20" s="23">
        <v>443</v>
      </c>
      <c r="N20" s="23">
        <v>23</v>
      </c>
      <c r="O20" s="23">
        <v>264</v>
      </c>
      <c r="P20" s="28" t="s">
        <v>45</v>
      </c>
      <c r="Q20" s="23">
        <v>112</v>
      </c>
      <c r="R20" s="23">
        <v>9</v>
      </c>
      <c r="S20" s="23">
        <v>7</v>
      </c>
      <c r="T20" s="23">
        <v>27</v>
      </c>
      <c r="U20" s="23">
        <v>369</v>
      </c>
      <c r="V20" s="24">
        <v>35</v>
      </c>
      <c r="W20" s="24">
        <v>161</v>
      </c>
      <c r="X20" s="23">
        <v>68</v>
      </c>
      <c r="Y20" s="23">
        <v>5</v>
      </c>
      <c r="Z20" s="23">
        <v>37</v>
      </c>
      <c r="AA20" s="23">
        <v>15</v>
      </c>
      <c r="AB20" s="23">
        <v>6</v>
      </c>
      <c r="AC20" s="23">
        <v>17</v>
      </c>
      <c r="AD20" s="23">
        <v>12</v>
      </c>
      <c r="AE20" s="23">
        <v>14</v>
      </c>
      <c r="AF20" s="25"/>
      <c r="AG20" s="67" t="s">
        <v>48</v>
      </c>
      <c r="AH20" s="65"/>
    </row>
    <row r="21" spans="1:34" ht="15.75" customHeight="1">
      <c r="A21" s="21"/>
      <c r="B21" s="66" t="s">
        <v>49</v>
      </c>
      <c r="C21" s="64"/>
      <c r="D21" s="26">
        <v>296</v>
      </c>
      <c r="E21" s="24">
        <f>60*11+15</f>
        <v>675</v>
      </c>
      <c r="F21" s="23">
        <f>60*4+4</f>
        <v>244</v>
      </c>
      <c r="G21" s="23">
        <f>60*8+5</f>
        <v>485</v>
      </c>
      <c r="H21" s="22">
        <f t="shared" si="0"/>
        <v>311</v>
      </c>
      <c r="I21" s="24">
        <v>669</v>
      </c>
      <c r="J21" s="23">
        <v>468</v>
      </c>
      <c r="K21" s="23">
        <v>86</v>
      </c>
      <c r="L21" s="23">
        <v>115</v>
      </c>
      <c r="M21" s="23">
        <v>297</v>
      </c>
      <c r="N21" s="23">
        <v>5</v>
      </c>
      <c r="O21" s="23">
        <v>126</v>
      </c>
      <c r="P21" s="23">
        <v>0</v>
      </c>
      <c r="Q21" s="23">
        <v>126</v>
      </c>
      <c r="R21" s="23">
        <v>8</v>
      </c>
      <c r="S21" s="23">
        <v>2</v>
      </c>
      <c r="T21" s="23">
        <v>30</v>
      </c>
      <c r="U21" s="23">
        <v>474</v>
      </c>
      <c r="V21" s="24">
        <v>32</v>
      </c>
      <c r="W21" s="24">
        <v>211</v>
      </c>
      <c r="X21" s="23">
        <v>77</v>
      </c>
      <c r="Y21" s="23">
        <v>8</v>
      </c>
      <c r="Z21" s="23">
        <v>46</v>
      </c>
      <c r="AA21" s="23">
        <v>21</v>
      </c>
      <c r="AB21" s="23">
        <v>12</v>
      </c>
      <c r="AC21" s="23">
        <v>19</v>
      </c>
      <c r="AD21" s="23">
        <v>21</v>
      </c>
      <c r="AE21" s="23">
        <v>27</v>
      </c>
      <c r="AF21" s="25"/>
      <c r="AG21" s="67" t="s">
        <v>50</v>
      </c>
      <c r="AH21" s="65"/>
    </row>
    <row r="22" spans="1:34" ht="15.75" customHeight="1">
      <c r="A22" s="21"/>
      <c r="B22" s="66" t="s">
        <v>51</v>
      </c>
      <c r="C22" s="64"/>
      <c r="D22" s="26">
        <v>212</v>
      </c>
      <c r="E22" s="24">
        <f>60*11+43</f>
        <v>703</v>
      </c>
      <c r="F22" s="23">
        <f>60*3+1</f>
        <v>181</v>
      </c>
      <c r="G22" s="23">
        <f>60*9+7</f>
        <v>547</v>
      </c>
      <c r="H22" s="22">
        <f t="shared" si="0"/>
        <v>262</v>
      </c>
      <c r="I22" s="24">
        <v>732</v>
      </c>
      <c r="J22" s="23">
        <v>519</v>
      </c>
      <c r="K22" s="23">
        <v>89</v>
      </c>
      <c r="L22" s="23">
        <v>124</v>
      </c>
      <c r="M22" s="23">
        <v>191</v>
      </c>
      <c r="N22" s="23">
        <v>2</v>
      </c>
      <c r="O22" s="23">
        <v>52</v>
      </c>
      <c r="P22" s="28" t="s">
        <v>52</v>
      </c>
      <c r="Q22" s="23">
        <v>109</v>
      </c>
      <c r="R22" s="23">
        <v>3</v>
      </c>
      <c r="S22" s="23">
        <v>0</v>
      </c>
      <c r="T22" s="23">
        <v>25</v>
      </c>
      <c r="U22" s="23">
        <v>517</v>
      </c>
      <c r="V22" s="24">
        <v>19</v>
      </c>
      <c r="W22" s="24">
        <v>241</v>
      </c>
      <c r="X22" s="23">
        <v>126</v>
      </c>
      <c r="Y22" s="23">
        <v>6</v>
      </c>
      <c r="Z22" s="23">
        <v>36</v>
      </c>
      <c r="AA22" s="23">
        <v>12</v>
      </c>
      <c r="AB22" s="23">
        <v>6</v>
      </c>
      <c r="AC22" s="23">
        <v>17</v>
      </c>
      <c r="AD22" s="23">
        <v>37</v>
      </c>
      <c r="AE22" s="23">
        <v>17</v>
      </c>
      <c r="AF22" s="25"/>
      <c r="AG22" s="67" t="s">
        <v>53</v>
      </c>
      <c r="AH22" s="68"/>
    </row>
    <row r="23" spans="1:34" ht="15.75" customHeight="1">
      <c r="A23" s="61" t="s">
        <v>54</v>
      </c>
      <c r="B23" s="61"/>
      <c r="C23" s="62"/>
      <c r="D23" s="29"/>
      <c r="E23" s="30"/>
      <c r="F23" s="30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63" t="s">
        <v>54</v>
      </c>
      <c r="AG23" s="61"/>
      <c r="AH23" s="61"/>
    </row>
    <row r="24" spans="1:34" ht="15.75" customHeight="1">
      <c r="A24" s="21"/>
      <c r="B24" s="64" t="s">
        <v>14</v>
      </c>
      <c r="C24" s="64"/>
      <c r="D24" s="26">
        <v>1220</v>
      </c>
      <c r="E24" s="24">
        <f>60*10+27</f>
        <v>627</v>
      </c>
      <c r="F24" s="24">
        <f>60*6+55</f>
        <v>415</v>
      </c>
      <c r="G24" s="24">
        <f>60*6+38</f>
        <v>398</v>
      </c>
      <c r="H24" s="26">
        <f>SUM(H25:H32)</f>
        <v>1218</v>
      </c>
      <c r="I24" s="24">
        <v>633</v>
      </c>
      <c r="J24" s="24">
        <v>473</v>
      </c>
      <c r="K24" s="24">
        <v>64</v>
      </c>
      <c r="L24" s="24">
        <v>96</v>
      </c>
      <c r="M24" s="24">
        <v>432</v>
      </c>
      <c r="N24" s="24">
        <v>37</v>
      </c>
      <c r="O24" s="24">
        <v>312</v>
      </c>
      <c r="P24" s="24">
        <v>45</v>
      </c>
      <c r="Q24" s="24">
        <v>18</v>
      </c>
      <c r="R24" s="24">
        <v>2</v>
      </c>
      <c r="S24" s="24">
        <v>4</v>
      </c>
      <c r="T24" s="24">
        <v>14</v>
      </c>
      <c r="U24" s="24">
        <v>374</v>
      </c>
      <c r="V24" s="24">
        <v>28</v>
      </c>
      <c r="W24" s="24">
        <v>148</v>
      </c>
      <c r="X24" s="24">
        <v>74</v>
      </c>
      <c r="Y24" s="24">
        <v>12</v>
      </c>
      <c r="Z24" s="24">
        <v>44</v>
      </c>
      <c r="AA24" s="24">
        <v>19</v>
      </c>
      <c r="AB24" s="24">
        <v>6</v>
      </c>
      <c r="AC24" s="24">
        <v>18</v>
      </c>
      <c r="AD24" s="24">
        <v>11</v>
      </c>
      <c r="AE24" s="24">
        <v>14</v>
      </c>
      <c r="AF24" s="25"/>
      <c r="AG24" s="65" t="s">
        <v>14</v>
      </c>
      <c r="AH24" s="65"/>
    </row>
    <row r="25" spans="1:34" ht="15.75" customHeight="1">
      <c r="A25" s="21"/>
      <c r="B25" s="66" t="s">
        <v>35</v>
      </c>
      <c r="C25" s="64"/>
      <c r="D25" s="26">
        <v>75</v>
      </c>
      <c r="E25" s="24">
        <f>60*11</f>
        <v>660</v>
      </c>
      <c r="F25" s="24">
        <f>60*5+55</f>
        <v>355</v>
      </c>
      <c r="G25" s="24">
        <f>60*7+5</f>
        <v>425</v>
      </c>
      <c r="H25" s="26">
        <v>70</v>
      </c>
      <c r="I25" s="24">
        <v>670</v>
      </c>
      <c r="J25" s="24">
        <v>514</v>
      </c>
      <c r="K25" s="24">
        <v>62</v>
      </c>
      <c r="L25" s="24">
        <v>93</v>
      </c>
      <c r="M25" s="24">
        <v>355</v>
      </c>
      <c r="N25" s="24">
        <v>35</v>
      </c>
      <c r="O25" s="28" t="s">
        <v>36</v>
      </c>
      <c r="P25" s="24">
        <v>309</v>
      </c>
      <c r="Q25" s="24">
        <v>3</v>
      </c>
      <c r="R25" s="28" t="s">
        <v>36</v>
      </c>
      <c r="S25" s="28" t="s">
        <v>36</v>
      </c>
      <c r="T25" s="24">
        <v>7</v>
      </c>
      <c r="U25" s="24">
        <v>416</v>
      </c>
      <c r="V25" s="24">
        <v>21</v>
      </c>
      <c r="W25" s="24">
        <v>97</v>
      </c>
      <c r="X25" s="24">
        <v>90</v>
      </c>
      <c r="Y25" s="24">
        <v>37</v>
      </c>
      <c r="Z25" s="24">
        <v>56</v>
      </c>
      <c r="AA25" s="24">
        <v>74</v>
      </c>
      <c r="AB25" s="24">
        <v>6</v>
      </c>
      <c r="AC25" s="24">
        <v>20</v>
      </c>
      <c r="AD25" s="24">
        <v>2</v>
      </c>
      <c r="AE25" s="24">
        <v>12</v>
      </c>
      <c r="AF25" s="25"/>
      <c r="AG25" s="67" t="s">
        <v>37</v>
      </c>
      <c r="AH25" s="65"/>
    </row>
    <row r="26" spans="1:34" ht="15.75" customHeight="1">
      <c r="A26" s="21"/>
      <c r="B26" s="66" t="s">
        <v>38</v>
      </c>
      <c r="C26" s="64"/>
      <c r="D26" s="26">
        <v>170</v>
      </c>
      <c r="E26" s="24">
        <f>60*10+22</f>
        <v>622</v>
      </c>
      <c r="F26" s="24">
        <f>60*6+19</f>
        <v>379</v>
      </c>
      <c r="G26" s="24">
        <f>60*7+19</f>
        <v>439</v>
      </c>
      <c r="H26" s="26">
        <v>152</v>
      </c>
      <c r="I26" s="24">
        <v>621</v>
      </c>
      <c r="J26" s="24">
        <v>486</v>
      </c>
      <c r="K26" s="24">
        <v>58</v>
      </c>
      <c r="L26" s="24">
        <v>76</v>
      </c>
      <c r="M26" s="24">
        <v>435</v>
      </c>
      <c r="N26" s="24">
        <v>56</v>
      </c>
      <c r="O26" s="24">
        <v>151</v>
      </c>
      <c r="P26" s="24">
        <v>216</v>
      </c>
      <c r="Q26" s="24">
        <v>4</v>
      </c>
      <c r="R26" s="28" t="s">
        <v>45</v>
      </c>
      <c r="S26" s="24">
        <v>0</v>
      </c>
      <c r="T26" s="24">
        <v>8</v>
      </c>
      <c r="U26" s="24">
        <v>385</v>
      </c>
      <c r="V26" s="24">
        <v>28</v>
      </c>
      <c r="W26" s="24">
        <v>106</v>
      </c>
      <c r="X26" s="24">
        <v>72</v>
      </c>
      <c r="Y26" s="24">
        <v>28</v>
      </c>
      <c r="Z26" s="24">
        <v>53</v>
      </c>
      <c r="AA26" s="24">
        <v>20</v>
      </c>
      <c r="AB26" s="24">
        <v>1</v>
      </c>
      <c r="AC26" s="24">
        <v>44</v>
      </c>
      <c r="AD26" s="24">
        <v>26</v>
      </c>
      <c r="AE26" s="24">
        <v>7</v>
      </c>
      <c r="AF26" s="25"/>
      <c r="AG26" s="67" t="s">
        <v>39</v>
      </c>
      <c r="AH26" s="65"/>
    </row>
    <row r="27" spans="1:34" ht="15.75" customHeight="1">
      <c r="A27" s="21"/>
      <c r="B27" s="66" t="s">
        <v>40</v>
      </c>
      <c r="C27" s="64"/>
      <c r="D27" s="26">
        <v>204</v>
      </c>
      <c r="E27" s="24">
        <f>60*9+47</f>
        <v>587</v>
      </c>
      <c r="F27" s="24">
        <f>60*8+57</f>
        <v>537</v>
      </c>
      <c r="G27" s="24">
        <f>60*5+16</f>
        <v>316</v>
      </c>
      <c r="H27" s="26">
        <v>189</v>
      </c>
      <c r="I27" s="24">
        <v>608</v>
      </c>
      <c r="J27" s="24">
        <v>461</v>
      </c>
      <c r="K27" s="24">
        <v>57</v>
      </c>
      <c r="L27" s="24">
        <v>91</v>
      </c>
      <c r="M27" s="24">
        <v>533</v>
      </c>
      <c r="N27" s="24">
        <v>47</v>
      </c>
      <c r="O27" s="24">
        <v>453</v>
      </c>
      <c r="P27" s="24">
        <v>2</v>
      </c>
      <c r="Q27" s="24">
        <v>8</v>
      </c>
      <c r="R27" s="24">
        <v>0</v>
      </c>
      <c r="S27" s="24">
        <v>8</v>
      </c>
      <c r="T27" s="24">
        <v>16</v>
      </c>
      <c r="U27" s="24">
        <v>298</v>
      </c>
      <c r="V27" s="24">
        <v>28</v>
      </c>
      <c r="W27" s="24">
        <v>98</v>
      </c>
      <c r="X27" s="24">
        <v>65</v>
      </c>
      <c r="Y27" s="24">
        <v>12</v>
      </c>
      <c r="Z27" s="24">
        <v>54</v>
      </c>
      <c r="AA27" s="24">
        <v>8</v>
      </c>
      <c r="AB27" s="24">
        <v>3</v>
      </c>
      <c r="AC27" s="24">
        <v>22</v>
      </c>
      <c r="AD27" s="24">
        <v>1</v>
      </c>
      <c r="AE27" s="24">
        <v>6</v>
      </c>
      <c r="AF27" s="25"/>
      <c r="AG27" s="67" t="s">
        <v>41</v>
      </c>
      <c r="AH27" s="65"/>
    </row>
    <row r="28" spans="1:34" ht="15.75" customHeight="1">
      <c r="A28" s="21"/>
      <c r="B28" s="66" t="s">
        <v>42</v>
      </c>
      <c r="C28" s="64"/>
      <c r="D28" s="26">
        <v>166</v>
      </c>
      <c r="E28" s="24">
        <f>60*9+54</f>
        <v>594</v>
      </c>
      <c r="F28" s="24">
        <f>60*8+54</f>
        <v>534</v>
      </c>
      <c r="G28" s="24">
        <f>60*5+12</f>
        <v>312</v>
      </c>
      <c r="H28" s="26">
        <v>179</v>
      </c>
      <c r="I28" s="24">
        <v>593</v>
      </c>
      <c r="J28" s="24">
        <v>449</v>
      </c>
      <c r="K28" s="24">
        <v>60</v>
      </c>
      <c r="L28" s="24">
        <v>83</v>
      </c>
      <c r="M28" s="24">
        <v>578</v>
      </c>
      <c r="N28" s="24">
        <v>54</v>
      </c>
      <c r="O28" s="24">
        <v>493</v>
      </c>
      <c r="P28" s="24">
        <v>1</v>
      </c>
      <c r="Q28" s="24">
        <v>9</v>
      </c>
      <c r="R28" s="28" t="s">
        <v>45</v>
      </c>
      <c r="S28" s="24">
        <v>9</v>
      </c>
      <c r="T28" s="24">
        <v>13</v>
      </c>
      <c r="U28" s="24">
        <v>270</v>
      </c>
      <c r="V28" s="24">
        <v>20</v>
      </c>
      <c r="W28" s="24">
        <v>102</v>
      </c>
      <c r="X28" s="24">
        <v>62</v>
      </c>
      <c r="Y28" s="24">
        <v>7</v>
      </c>
      <c r="Z28" s="24">
        <v>36</v>
      </c>
      <c r="AA28" s="24">
        <v>8</v>
      </c>
      <c r="AB28" s="24">
        <v>1</v>
      </c>
      <c r="AC28" s="24">
        <v>10</v>
      </c>
      <c r="AD28" s="24">
        <v>5</v>
      </c>
      <c r="AE28" s="24">
        <v>18</v>
      </c>
      <c r="AF28" s="25"/>
      <c r="AG28" s="67" t="s">
        <v>43</v>
      </c>
      <c r="AH28" s="65"/>
    </row>
    <row r="29" spans="1:34" ht="15.75" customHeight="1">
      <c r="A29" s="21"/>
      <c r="B29" s="66" t="s">
        <v>44</v>
      </c>
      <c r="C29" s="64"/>
      <c r="D29" s="26">
        <v>218</v>
      </c>
      <c r="E29" s="24">
        <f>60*10+11</f>
        <v>611</v>
      </c>
      <c r="F29" s="24">
        <f>60*8+12</f>
        <v>492</v>
      </c>
      <c r="G29" s="24">
        <f>60*5+37</f>
        <v>337</v>
      </c>
      <c r="H29" s="26">
        <v>173</v>
      </c>
      <c r="I29" s="24">
        <v>610</v>
      </c>
      <c r="J29" s="24">
        <v>448</v>
      </c>
      <c r="K29" s="24">
        <v>63</v>
      </c>
      <c r="L29" s="24">
        <v>99</v>
      </c>
      <c r="M29" s="24">
        <v>527</v>
      </c>
      <c r="N29" s="24">
        <v>47</v>
      </c>
      <c r="O29" s="24">
        <v>448</v>
      </c>
      <c r="P29" s="28" t="s">
        <v>45</v>
      </c>
      <c r="Q29" s="24">
        <v>17</v>
      </c>
      <c r="R29" s="24">
        <v>1</v>
      </c>
      <c r="S29" s="24">
        <v>2</v>
      </c>
      <c r="T29" s="24">
        <v>12</v>
      </c>
      <c r="U29" s="24">
        <v>303</v>
      </c>
      <c r="V29" s="24">
        <v>32</v>
      </c>
      <c r="W29" s="24">
        <v>121</v>
      </c>
      <c r="X29" s="24">
        <v>70</v>
      </c>
      <c r="Y29" s="24">
        <v>5</v>
      </c>
      <c r="Z29" s="24">
        <v>23</v>
      </c>
      <c r="AA29" s="24">
        <v>12</v>
      </c>
      <c r="AB29" s="24">
        <v>7</v>
      </c>
      <c r="AC29" s="24">
        <v>14</v>
      </c>
      <c r="AD29" s="24">
        <v>2</v>
      </c>
      <c r="AE29" s="24">
        <v>16</v>
      </c>
      <c r="AF29" s="25"/>
      <c r="AG29" s="67" t="s">
        <v>46</v>
      </c>
      <c r="AH29" s="65"/>
    </row>
    <row r="30" spans="1:34" ht="15.75" customHeight="1">
      <c r="A30" s="21"/>
      <c r="B30" s="66" t="s">
        <v>47</v>
      </c>
      <c r="C30" s="64"/>
      <c r="D30" s="26">
        <v>175</v>
      </c>
      <c r="E30" s="24">
        <f>60*10+45</f>
        <v>645</v>
      </c>
      <c r="F30" s="24">
        <f>60*6+41</f>
        <v>401</v>
      </c>
      <c r="G30" s="24">
        <f>60*6+34</f>
        <v>394</v>
      </c>
      <c r="H30" s="26">
        <v>212</v>
      </c>
      <c r="I30" s="24">
        <v>639</v>
      </c>
      <c r="J30" s="24">
        <v>468</v>
      </c>
      <c r="K30" s="24">
        <v>69</v>
      </c>
      <c r="L30" s="24">
        <v>101</v>
      </c>
      <c r="M30" s="24">
        <v>424</v>
      </c>
      <c r="N30" s="24">
        <v>30</v>
      </c>
      <c r="O30" s="24">
        <v>354</v>
      </c>
      <c r="P30" s="28" t="s">
        <v>45</v>
      </c>
      <c r="Q30" s="24">
        <v>17</v>
      </c>
      <c r="R30" s="24">
        <v>4</v>
      </c>
      <c r="S30" s="24">
        <v>4</v>
      </c>
      <c r="T30" s="24">
        <v>15</v>
      </c>
      <c r="U30" s="24">
        <v>377</v>
      </c>
      <c r="V30" s="24">
        <v>33</v>
      </c>
      <c r="W30" s="24">
        <v>168</v>
      </c>
      <c r="X30" s="24">
        <v>77</v>
      </c>
      <c r="Y30" s="24">
        <v>5</v>
      </c>
      <c r="Z30" s="24">
        <v>40</v>
      </c>
      <c r="AA30" s="24">
        <v>16</v>
      </c>
      <c r="AB30" s="24">
        <v>6</v>
      </c>
      <c r="AC30" s="24">
        <v>13</v>
      </c>
      <c r="AD30" s="24">
        <v>9</v>
      </c>
      <c r="AE30" s="24">
        <v>10</v>
      </c>
      <c r="AF30" s="25"/>
      <c r="AG30" s="67" t="s">
        <v>48</v>
      </c>
      <c r="AH30" s="65"/>
    </row>
    <row r="31" spans="1:34" ht="15.75" customHeight="1">
      <c r="A31" s="21"/>
      <c r="B31" s="66" t="s">
        <v>49</v>
      </c>
      <c r="C31" s="64"/>
      <c r="D31" s="26">
        <v>134</v>
      </c>
      <c r="E31" s="24">
        <f>60*11+14</f>
        <v>674</v>
      </c>
      <c r="F31" s="24">
        <f>60*3+43</f>
        <v>223</v>
      </c>
      <c r="G31" s="24">
        <f>60*9+4</f>
        <v>544</v>
      </c>
      <c r="H31" s="26">
        <v>143</v>
      </c>
      <c r="I31" s="24">
        <v>671</v>
      </c>
      <c r="J31" s="24">
        <v>482</v>
      </c>
      <c r="K31" s="24">
        <v>74</v>
      </c>
      <c r="L31" s="24">
        <v>115</v>
      </c>
      <c r="M31" s="24">
        <v>242</v>
      </c>
      <c r="N31" s="24">
        <v>8</v>
      </c>
      <c r="O31" s="24">
        <v>161</v>
      </c>
      <c r="P31" s="28" t="s">
        <v>45</v>
      </c>
      <c r="Q31" s="24">
        <v>41</v>
      </c>
      <c r="R31" s="24">
        <v>8</v>
      </c>
      <c r="S31" s="24">
        <v>2</v>
      </c>
      <c r="T31" s="24">
        <v>22</v>
      </c>
      <c r="U31" s="24">
        <v>527</v>
      </c>
      <c r="V31" s="24">
        <v>34</v>
      </c>
      <c r="W31" s="24">
        <v>238</v>
      </c>
      <c r="X31" s="24">
        <v>79</v>
      </c>
      <c r="Y31" s="24">
        <v>7</v>
      </c>
      <c r="Z31" s="24">
        <v>59</v>
      </c>
      <c r="AA31" s="24">
        <v>27</v>
      </c>
      <c r="AB31" s="24">
        <v>17</v>
      </c>
      <c r="AC31" s="24">
        <v>11</v>
      </c>
      <c r="AD31" s="24">
        <v>23</v>
      </c>
      <c r="AE31" s="24">
        <v>33</v>
      </c>
      <c r="AF31" s="25"/>
      <c r="AG31" s="67" t="s">
        <v>50</v>
      </c>
      <c r="AH31" s="65"/>
    </row>
    <row r="32" spans="1:34" ht="15.75" customHeight="1">
      <c r="A32" s="21"/>
      <c r="B32" s="66" t="s">
        <v>51</v>
      </c>
      <c r="C32" s="64"/>
      <c r="D32" s="26">
        <v>79</v>
      </c>
      <c r="E32" s="24">
        <f>60*11+48</f>
        <v>708</v>
      </c>
      <c r="F32" s="24">
        <f>60*2+11</f>
        <v>131</v>
      </c>
      <c r="G32" s="24">
        <f>60*10+1</f>
        <v>601</v>
      </c>
      <c r="H32" s="26">
        <v>100</v>
      </c>
      <c r="I32" s="24">
        <v>723</v>
      </c>
      <c r="J32" s="24">
        <v>525</v>
      </c>
      <c r="K32" s="24">
        <v>77</v>
      </c>
      <c r="L32" s="24">
        <v>121</v>
      </c>
      <c r="M32" s="24">
        <v>156</v>
      </c>
      <c r="N32" s="24">
        <v>1</v>
      </c>
      <c r="O32" s="24">
        <v>76</v>
      </c>
      <c r="P32" s="28" t="s">
        <v>52</v>
      </c>
      <c r="Q32" s="24">
        <v>54</v>
      </c>
      <c r="R32" s="24">
        <v>2</v>
      </c>
      <c r="S32" s="28" t="s">
        <v>52</v>
      </c>
      <c r="T32" s="24">
        <v>23</v>
      </c>
      <c r="U32" s="24">
        <v>561</v>
      </c>
      <c r="V32" s="24">
        <v>22</v>
      </c>
      <c r="W32" s="24">
        <v>301</v>
      </c>
      <c r="X32" s="24">
        <v>100</v>
      </c>
      <c r="Y32" s="24">
        <v>10</v>
      </c>
      <c r="Z32" s="24">
        <v>43</v>
      </c>
      <c r="AA32" s="24">
        <v>20</v>
      </c>
      <c r="AB32" s="24">
        <v>9</v>
      </c>
      <c r="AC32" s="24">
        <v>13</v>
      </c>
      <c r="AD32" s="24">
        <v>27</v>
      </c>
      <c r="AE32" s="24">
        <v>17</v>
      </c>
      <c r="AF32" s="25"/>
      <c r="AG32" s="67" t="s">
        <v>53</v>
      </c>
      <c r="AH32" s="68"/>
    </row>
    <row r="33" spans="1:34" ht="15.75" customHeight="1">
      <c r="A33" s="61" t="s">
        <v>55</v>
      </c>
      <c r="B33" s="61"/>
      <c r="C33" s="62"/>
      <c r="D33" s="29"/>
      <c r="E33" s="32"/>
      <c r="F33" s="32"/>
      <c r="G33" s="32"/>
      <c r="H33" s="2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1"/>
      <c r="W33" s="31"/>
      <c r="X33" s="33"/>
      <c r="Y33" s="33"/>
      <c r="Z33" s="33"/>
      <c r="AA33" s="33"/>
      <c r="AB33" s="33"/>
      <c r="AC33" s="33"/>
      <c r="AD33" s="33"/>
      <c r="AE33" s="33"/>
      <c r="AF33" s="63" t="s">
        <v>55</v>
      </c>
      <c r="AG33" s="61"/>
      <c r="AH33" s="61"/>
    </row>
    <row r="34" spans="1:34" ht="15.75" customHeight="1">
      <c r="A34" s="21"/>
      <c r="B34" s="64" t="s">
        <v>14</v>
      </c>
      <c r="C34" s="64"/>
      <c r="D34" s="26">
        <v>1320</v>
      </c>
      <c r="E34" s="23">
        <f>60*10+38</f>
        <v>638</v>
      </c>
      <c r="F34" s="23">
        <f>60*7+15</f>
        <v>435</v>
      </c>
      <c r="G34" s="23">
        <f>60*6+7</f>
        <v>367</v>
      </c>
      <c r="H34" s="26">
        <f>SUM(H35:H42)-1</f>
        <v>1316</v>
      </c>
      <c r="I34" s="23">
        <v>645</v>
      </c>
      <c r="J34" s="23">
        <v>457</v>
      </c>
      <c r="K34" s="23">
        <v>87</v>
      </c>
      <c r="L34" s="23">
        <v>101</v>
      </c>
      <c r="M34" s="23">
        <v>426</v>
      </c>
      <c r="N34" s="23">
        <v>21</v>
      </c>
      <c r="O34" s="23">
        <v>161</v>
      </c>
      <c r="P34" s="23">
        <v>34</v>
      </c>
      <c r="Q34" s="23">
        <v>151</v>
      </c>
      <c r="R34" s="23">
        <v>5</v>
      </c>
      <c r="S34" s="23">
        <v>21</v>
      </c>
      <c r="T34" s="23">
        <v>33</v>
      </c>
      <c r="U34" s="23">
        <v>369</v>
      </c>
      <c r="V34" s="24">
        <v>31</v>
      </c>
      <c r="W34" s="24">
        <v>135</v>
      </c>
      <c r="X34" s="23">
        <v>86</v>
      </c>
      <c r="Y34" s="23">
        <v>11</v>
      </c>
      <c r="Z34" s="23">
        <v>35</v>
      </c>
      <c r="AA34" s="23">
        <v>10</v>
      </c>
      <c r="AB34" s="23">
        <v>6</v>
      </c>
      <c r="AC34" s="23">
        <v>23</v>
      </c>
      <c r="AD34" s="23">
        <v>13</v>
      </c>
      <c r="AE34" s="23">
        <v>19</v>
      </c>
      <c r="AF34" s="25"/>
      <c r="AG34" s="65" t="s">
        <v>14</v>
      </c>
      <c r="AH34" s="65"/>
    </row>
    <row r="35" spans="1:34" ht="15.75" customHeight="1">
      <c r="A35" s="21"/>
      <c r="B35" s="66" t="s">
        <v>35</v>
      </c>
      <c r="C35" s="64"/>
      <c r="D35" s="26">
        <v>71</v>
      </c>
      <c r="E35" s="23">
        <f>60*11+14</f>
        <v>674</v>
      </c>
      <c r="F35" s="23">
        <f>60*6+17</f>
        <v>377</v>
      </c>
      <c r="G35" s="23">
        <f>60*6+3</f>
        <v>363</v>
      </c>
      <c r="H35" s="26">
        <v>67</v>
      </c>
      <c r="I35" s="23">
        <v>675</v>
      </c>
      <c r="J35" s="23">
        <v>507</v>
      </c>
      <c r="K35" s="23">
        <v>80</v>
      </c>
      <c r="L35" s="23">
        <v>87</v>
      </c>
      <c r="M35" s="23">
        <v>369</v>
      </c>
      <c r="N35" s="23">
        <v>40</v>
      </c>
      <c r="O35" s="28" t="s">
        <v>36</v>
      </c>
      <c r="P35" s="23">
        <v>310</v>
      </c>
      <c r="Q35" s="23">
        <v>8</v>
      </c>
      <c r="R35" s="28" t="s">
        <v>36</v>
      </c>
      <c r="S35" s="23">
        <v>0</v>
      </c>
      <c r="T35" s="23">
        <v>11</v>
      </c>
      <c r="U35" s="23">
        <v>397</v>
      </c>
      <c r="V35" s="24">
        <v>21</v>
      </c>
      <c r="W35" s="24">
        <v>101</v>
      </c>
      <c r="X35" s="23">
        <v>100</v>
      </c>
      <c r="Y35" s="23">
        <v>53</v>
      </c>
      <c r="Z35" s="23">
        <v>50</v>
      </c>
      <c r="AA35" s="23">
        <v>32</v>
      </c>
      <c r="AB35" s="23">
        <v>3</v>
      </c>
      <c r="AC35" s="23">
        <v>16</v>
      </c>
      <c r="AD35" s="23">
        <v>2</v>
      </c>
      <c r="AE35" s="23">
        <v>17</v>
      </c>
      <c r="AF35" s="25"/>
      <c r="AG35" s="67" t="s">
        <v>37</v>
      </c>
      <c r="AH35" s="65"/>
    </row>
    <row r="36" spans="1:34" ht="15.75" customHeight="1">
      <c r="A36" s="21"/>
      <c r="B36" s="66" t="s">
        <v>38</v>
      </c>
      <c r="C36" s="64"/>
      <c r="D36" s="26">
        <v>166</v>
      </c>
      <c r="E36" s="23">
        <f>60*10+39</f>
        <v>639</v>
      </c>
      <c r="F36" s="23">
        <f>60*7+12</f>
        <v>432</v>
      </c>
      <c r="G36" s="23">
        <f>60*6+8</f>
        <v>368</v>
      </c>
      <c r="H36" s="26">
        <v>147</v>
      </c>
      <c r="I36" s="23">
        <v>644</v>
      </c>
      <c r="J36" s="23">
        <v>470</v>
      </c>
      <c r="K36" s="23">
        <v>90</v>
      </c>
      <c r="L36" s="23">
        <v>84</v>
      </c>
      <c r="M36" s="23">
        <v>435</v>
      </c>
      <c r="N36" s="23">
        <v>54</v>
      </c>
      <c r="O36" s="23">
        <v>174</v>
      </c>
      <c r="P36" s="23">
        <v>163</v>
      </c>
      <c r="Q36" s="23">
        <v>21</v>
      </c>
      <c r="R36" s="23">
        <v>0</v>
      </c>
      <c r="S36" s="23">
        <v>1</v>
      </c>
      <c r="T36" s="23">
        <v>22</v>
      </c>
      <c r="U36" s="23">
        <v>361</v>
      </c>
      <c r="V36" s="24">
        <v>29</v>
      </c>
      <c r="W36" s="24">
        <v>97</v>
      </c>
      <c r="X36" s="23">
        <v>116</v>
      </c>
      <c r="Y36" s="23">
        <v>26</v>
      </c>
      <c r="Z36" s="23">
        <v>42</v>
      </c>
      <c r="AA36" s="23">
        <v>9</v>
      </c>
      <c r="AB36" s="23">
        <v>4</v>
      </c>
      <c r="AC36" s="23">
        <v>29</v>
      </c>
      <c r="AD36" s="23">
        <v>1</v>
      </c>
      <c r="AE36" s="23">
        <v>8</v>
      </c>
      <c r="AF36" s="25"/>
      <c r="AG36" s="67" t="s">
        <v>39</v>
      </c>
      <c r="AH36" s="65"/>
    </row>
    <row r="37" spans="1:34" ht="15.75" customHeight="1">
      <c r="A37" s="21"/>
      <c r="B37" s="66" t="s">
        <v>40</v>
      </c>
      <c r="C37" s="64"/>
      <c r="D37" s="26">
        <v>210</v>
      </c>
      <c r="E37" s="23">
        <f>60*10+39</f>
        <v>639</v>
      </c>
      <c r="F37" s="23">
        <f>60*8+16</f>
        <v>496</v>
      </c>
      <c r="G37" s="23">
        <f>60*5+5</f>
        <v>305</v>
      </c>
      <c r="H37" s="26">
        <v>190</v>
      </c>
      <c r="I37" s="23">
        <v>632</v>
      </c>
      <c r="J37" s="23">
        <v>453</v>
      </c>
      <c r="K37" s="23">
        <v>86</v>
      </c>
      <c r="L37" s="23">
        <v>93</v>
      </c>
      <c r="M37" s="23">
        <v>499</v>
      </c>
      <c r="N37" s="23">
        <v>25</v>
      </c>
      <c r="O37" s="23">
        <v>221</v>
      </c>
      <c r="P37" s="23">
        <v>0</v>
      </c>
      <c r="Q37" s="23">
        <v>128</v>
      </c>
      <c r="R37" s="23">
        <v>2</v>
      </c>
      <c r="S37" s="23">
        <v>89</v>
      </c>
      <c r="T37" s="23">
        <v>34</v>
      </c>
      <c r="U37" s="23">
        <v>309</v>
      </c>
      <c r="V37" s="24">
        <v>40</v>
      </c>
      <c r="W37" s="24">
        <v>90</v>
      </c>
      <c r="X37" s="23">
        <v>85</v>
      </c>
      <c r="Y37" s="23">
        <v>5</v>
      </c>
      <c r="Z37" s="23">
        <v>33</v>
      </c>
      <c r="AA37" s="23">
        <v>3</v>
      </c>
      <c r="AB37" s="23">
        <v>4</v>
      </c>
      <c r="AC37" s="23">
        <v>29</v>
      </c>
      <c r="AD37" s="23">
        <v>3</v>
      </c>
      <c r="AE37" s="23">
        <v>17</v>
      </c>
      <c r="AF37" s="25"/>
      <c r="AG37" s="67" t="s">
        <v>41</v>
      </c>
      <c r="AH37" s="65"/>
    </row>
    <row r="38" spans="1:34" ht="15.75" customHeight="1">
      <c r="A38" s="21"/>
      <c r="B38" s="66" t="s">
        <v>42</v>
      </c>
      <c r="C38" s="64"/>
      <c r="D38" s="26">
        <v>170</v>
      </c>
      <c r="E38" s="23">
        <f>60*10+7</f>
        <v>607</v>
      </c>
      <c r="F38" s="23">
        <f>60*8+31</f>
        <v>511</v>
      </c>
      <c r="G38" s="23">
        <f>60*5+21</f>
        <v>321</v>
      </c>
      <c r="H38" s="26">
        <v>184</v>
      </c>
      <c r="I38" s="23">
        <v>623</v>
      </c>
      <c r="J38" s="23">
        <v>443</v>
      </c>
      <c r="K38" s="23">
        <v>86</v>
      </c>
      <c r="L38" s="23">
        <v>94</v>
      </c>
      <c r="M38" s="23">
        <v>512</v>
      </c>
      <c r="N38" s="23">
        <v>20</v>
      </c>
      <c r="O38" s="23">
        <v>230</v>
      </c>
      <c r="P38" s="23">
        <v>0</v>
      </c>
      <c r="Q38" s="23">
        <v>180</v>
      </c>
      <c r="R38" s="23">
        <v>2</v>
      </c>
      <c r="S38" s="23">
        <v>41</v>
      </c>
      <c r="T38" s="23">
        <v>39</v>
      </c>
      <c r="U38" s="23">
        <v>306</v>
      </c>
      <c r="V38" s="24">
        <v>28</v>
      </c>
      <c r="W38" s="24">
        <v>94</v>
      </c>
      <c r="X38" s="23">
        <v>76</v>
      </c>
      <c r="Y38" s="23">
        <v>7</v>
      </c>
      <c r="Z38" s="23">
        <v>27</v>
      </c>
      <c r="AA38" s="23">
        <v>6</v>
      </c>
      <c r="AB38" s="23">
        <v>12</v>
      </c>
      <c r="AC38" s="23">
        <v>21</v>
      </c>
      <c r="AD38" s="23">
        <v>5</v>
      </c>
      <c r="AE38" s="23">
        <v>30</v>
      </c>
      <c r="AF38" s="25"/>
      <c r="AG38" s="67" t="s">
        <v>43</v>
      </c>
      <c r="AH38" s="65"/>
    </row>
    <row r="39" spans="1:34" ht="15.75" customHeight="1">
      <c r="A39" s="21"/>
      <c r="B39" s="66" t="s">
        <v>44</v>
      </c>
      <c r="C39" s="64"/>
      <c r="D39" s="26">
        <v>221</v>
      </c>
      <c r="E39" s="23">
        <f>60*9+0.55</f>
        <v>540.55</v>
      </c>
      <c r="F39" s="23">
        <f>60*8+41</f>
        <v>521</v>
      </c>
      <c r="G39" s="23">
        <f>60*5+23</f>
        <v>323</v>
      </c>
      <c r="H39" s="26">
        <v>177</v>
      </c>
      <c r="I39" s="23">
        <v>599</v>
      </c>
      <c r="J39" s="23">
        <v>423</v>
      </c>
      <c r="K39" s="23">
        <v>81</v>
      </c>
      <c r="L39" s="23">
        <v>96</v>
      </c>
      <c r="M39" s="23">
        <v>502</v>
      </c>
      <c r="N39" s="23">
        <v>19</v>
      </c>
      <c r="O39" s="23">
        <v>234</v>
      </c>
      <c r="P39" s="28" t="s">
        <v>45</v>
      </c>
      <c r="Q39" s="23">
        <v>199</v>
      </c>
      <c r="R39" s="23">
        <v>8</v>
      </c>
      <c r="S39" s="23">
        <v>5</v>
      </c>
      <c r="T39" s="23">
        <v>38</v>
      </c>
      <c r="U39" s="23">
        <v>338</v>
      </c>
      <c r="V39" s="24">
        <v>38</v>
      </c>
      <c r="W39" s="24">
        <v>130</v>
      </c>
      <c r="X39" s="23">
        <v>62</v>
      </c>
      <c r="Y39" s="23">
        <v>9</v>
      </c>
      <c r="Z39" s="23">
        <v>35</v>
      </c>
      <c r="AA39" s="23">
        <v>9</v>
      </c>
      <c r="AB39" s="23">
        <v>6</v>
      </c>
      <c r="AC39" s="23">
        <v>20</v>
      </c>
      <c r="AD39" s="23">
        <v>8</v>
      </c>
      <c r="AE39" s="23">
        <v>21</v>
      </c>
      <c r="AF39" s="25"/>
      <c r="AG39" s="67" t="s">
        <v>46</v>
      </c>
      <c r="AH39" s="65"/>
    </row>
    <row r="40" spans="1:34" ht="15.75" customHeight="1">
      <c r="A40" s="21"/>
      <c r="B40" s="66" t="s">
        <v>47</v>
      </c>
      <c r="C40" s="64"/>
      <c r="D40" s="26">
        <v>187</v>
      </c>
      <c r="E40" s="23">
        <f>60*10+25</f>
        <v>625</v>
      </c>
      <c r="F40" s="23">
        <f>60*7+42</f>
        <v>462</v>
      </c>
      <c r="G40" s="23">
        <f>60*5+53</f>
        <v>353</v>
      </c>
      <c r="H40" s="26">
        <v>222</v>
      </c>
      <c r="I40" s="23">
        <v>617</v>
      </c>
      <c r="J40" s="23">
        <v>433</v>
      </c>
      <c r="K40" s="23">
        <v>78</v>
      </c>
      <c r="L40" s="23">
        <v>106</v>
      </c>
      <c r="M40" s="23">
        <v>461</v>
      </c>
      <c r="N40" s="23">
        <v>17</v>
      </c>
      <c r="O40" s="23">
        <v>177</v>
      </c>
      <c r="P40" s="28" t="s">
        <v>45</v>
      </c>
      <c r="Q40" s="23">
        <v>204</v>
      </c>
      <c r="R40" s="23">
        <v>15</v>
      </c>
      <c r="S40" s="23">
        <v>9</v>
      </c>
      <c r="T40" s="23">
        <v>39</v>
      </c>
      <c r="U40" s="23">
        <v>362</v>
      </c>
      <c r="V40" s="24">
        <v>37</v>
      </c>
      <c r="W40" s="24">
        <v>154</v>
      </c>
      <c r="X40" s="23">
        <v>59</v>
      </c>
      <c r="Y40" s="23">
        <v>6</v>
      </c>
      <c r="Z40" s="23">
        <v>35</v>
      </c>
      <c r="AA40" s="23">
        <v>13</v>
      </c>
      <c r="AB40" s="23">
        <v>6</v>
      </c>
      <c r="AC40" s="23">
        <v>20</v>
      </c>
      <c r="AD40" s="23">
        <v>14</v>
      </c>
      <c r="AE40" s="23">
        <v>18</v>
      </c>
      <c r="AF40" s="25"/>
      <c r="AG40" s="67" t="s">
        <v>48</v>
      </c>
      <c r="AH40" s="65"/>
    </row>
    <row r="41" spans="1:34" ht="15.75" customHeight="1">
      <c r="A41" s="21"/>
      <c r="B41" s="66" t="s">
        <v>49</v>
      </c>
      <c r="C41" s="64"/>
      <c r="D41" s="26">
        <v>163</v>
      </c>
      <c r="E41" s="24">
        <f>60*11+17</f>
        <v>677</v>
      </c>
      <c r="F41" s="24">
        <f>60*5+27</f>
        <v>327</v>
      </c>
      <c r="G41" s="24">
        <f>60*7+17</f>
        <v>437</v>
      </c>
      <c r="H41" s="26">
        <v>168</v>
      </c>
      <c r="I41" s="24">
        <v>667</v>
      </c>
      <c r="J41" s="24">
        <v>456</v>
      </c>
      <c r="K41" s="24">
        <v>96</v>
      </c>
      <c r="L41" s="24">
        <v>115</v>
      </c>
      <c r="M41" s="24">
        <v>344</v>
      </c>
      <c r="N41" s="24">
        <v>3</v>
      </c>
      <c r="O41" s="24">
        <v>95</v>
      </c>
      <c r="P41" s="24">
        <v>0</v>
      </c>
      <c r="Q41" s="24">
        <v>199</v>
      </c>
      <c r="R41" s="24">
        <v>8</v>
      </c>
      <c r="S41" s="24">
        <v>2</v>
      </c>
      <c r="T41" s="24">
        <v>37</v>
      </c>
      <c r="U41" s="24">
        <v>429</v>
      </c>
      <c r="V41" s="24">
        <v>30</v>
      </c>
      <c r="W41" s="24">
        <v>188</v>
      </c>
      <c r="X41" s="24">
        <v>75</v>
      </c>
      <c r="Y41" s="24">
        <v>9</v>
      </c>
      <c r="Z41" s="24">
        <v>36</v>
      </c>
      <c r="AA41" s="24">
        <v>15</v>
      </c>
      <c r="AB41" s="24">
        <v>8</v>
      </c>
      <c r="AC41" s="24">
        <v>26</v>
      </c>
      <c r="AD41" s="24">
        <v>20</v>
      </c>
      <c r="AE41" s="24">
        <v>23</v>
      </c>
      <c r="AF41" s="25"/>
      <c r="AG41" s="67" t="s">
        <v>50</v>
      </c>
      <c r="AH41" s="65"/>
    </row>
    <row r="42" spans="1:34" ht="15.75" customHeight="1">
      <c r="A42" s="21"/>
      <c r="B42" s="66" t="s">
        <v>51</v>
      </c>
      <c r="C42" s="64"/>
      <c r="D42" s="26">
        <v>133</v>
      </c>
      <c r="E42" s="24">
        <f>60*11+4</f>
        <v>664</v>
      </c>
      <c r="F42" s="24">
        <f>60*3+46</f>
        <v>226</v>
      </c>
      <c r="G42" s="24">
        <f>60*8+35</f>
        <v>515</v>
      </c>
      <c r="H42" s="26">
        <v>162</v>
      </c>
      <c r="I42" s="24">
        <v>737</v>
      </c>
      <c r="J42" s="24">
        <v>515</v>
      </c>
      <c r="K42" s="24">
        <v>96</v>
      </c>
      <c r="L42" s="24">
        <v>126</v>
      </c>
      <c r="M42" s="24">
        <v>213</v>
      </c>
      <c r="N42" s="24">
        <v>2</v>
      </c>
      <c r="O42" s="24">
        <v>36</v>
      </c>
      <c r="P42" s="28" t="s">
        <v>52</v>
      </c>
      <c r="Q42" s="24">
        <v>143</v>
      </c>
      <c r="R42" s="24">
        <v>4</v>
      </c>
      <c r="S42" s="24">
        <v>1</v>
      </c>
      <c r="T42" s="24">
        <v>26</v>
      </c>
      <c r="U42" s="24">
        <v>490</v>
      </c>
      <c r="V42" s="24">
        <v>17</v>
      </c>
      <c r="W42" s="24">
        <v>205</v>
      </c>
      <c r="X42" s="24">
        <v>142</v>
      </c>
      <c r="Y42" s="24">
        <v>3</v>
      </c>
      <c r="Z42" s="24">
        <v>31</v>
      </c>
      <c r="AA42" s="24">
        <v>7</v>
      </c>
      <c r="AB42" s="24">
        <v>4</v>
      </c>
      <c r="AC42" s="24">
        <v>19</v>
      </c>
      <c r="AD42" s="24">
        <v>44</v>
      </c>
      <c r="AE42" s="24">
        <v>17</v>
      </c>
      <c r="AF42" s="25"/>
      <c r="AG42" s="67" t="s">
        <v>53</v>
      </c>
      <c r="AH42" s="68"/>
    </row>
    <row r="43" spans="1:34" ht="15.75" customHeight="1" thickBot="1">
      <c r="A43" s="34"/>
      <c r="B43" s="69"/>
      <c r="C43" s="70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7"/>
      <c r="AG43" s="69"/>
      <c r="AH43" s="69"/>
    </row>
    <row r="44" ht="13.5" thickTop="1"/>
  </sheetData>
  <mergeCells count="76">
    <mergeCell ref="B43:C43"/>
    <mergeCell ref="AG43:AH43"/>
    <mergeCell ref="B41:C41"/>
    <mergeCell ref="AG41:AH41"/>
    <mergeCell ref="B42:C42"/>
    <mergeCell ref="AG42:AH42"/>
    <mergeCell ref="B39:C39"/>
    <mergeCell ref="AG39:AH39"/>
    <mergeCell ref="B40:C40"/>
    <mergeCell ref="AG40:AH40"/>
    <mergeCell ref="B37:C37"/>
    <mergeCell ref="AG37:AH37"/>
    <mergeCell ref="B38:C38"/>
    <mergeCell ref="AG38:AH38"/>
    <mergeCell ref="B35:C35"/>
    <mergeCell ref="AG35:AH35"/>
    <mergeCell ref="B36:C36"/>
    <mergeCell ref="AG36:AH36"/>
    <mergeCell ref="A33:C33"/>
    <mergeCell ref="AF33:AH33"/>
    <mergeCell ref="B34:C34"/>
    <mergeCell ref="AG34:AH34"/>
    <mergeCell ref="B31:C31"/>
    <mergeCell ref="AG31:AH31"/>
    <mergeCell ref="B32:C32"/>
    <mergeCell ref="AG32:AH32"/>
    <mergeCell ref="B29:C29"/>
    <mergeCell ref="AG29:AH29"/>
    <mergeCell ref="B30:C30"/>
    <mergeCell ref="AG30:AH30"/>
    <mergeCell ref="B27:C27"/>
    <mergeCell ref="AG27:AH27"/>
    <mergeCell ref="B28:C28"/>
    <mergeCell ref="AG28:AH28"/>
    <mergeCell ref="B25:C25"/>
    <mergeCell ref="AG25:AH25"/>
    <mergeCell ref="B26:C26"/>
    <mergeCell ref="AG26:AH26"/>
    <mergeCell ref="A23:C23"/>
    <mergeCell ref="AF23:AH23"/>
    <mergeCell ref="B24:C24"/>
    <mergeCell ref="AG24:AH24"/>
    <mergeCell ref="B21:C21"/>
    <mergeCell ref="AG21:AH21"/>
    <mergeCell ref="B22:C22"/>
    <mergeCell ref="AG22:AH22"/>
    <mergeCell ref="B19:C19"/>
    <mergeCell ref="AG19:AH19"/>
    <mergeCell ref="B20:C20"/>
    <mergeCell ref="AG20:AH20"/>
    <mergeCell ref="B17:C17"/>
    <mergeCell ref="AG17:AH17"/>
    <mergeCell ref="B18:C18"/>
    <mergeCell ref="AG18:AH18"/>
    <mergeCell ref="B15:C15"/>
    <mergeCell ref="AG15:AH15"/>
    <mergeCell ref="B16:C16"/>
    <mergeCell ref="AG16:AH16"/>
    <mergeCell ref="A13:C13"/>
    <mergeCell ref="AF13:AH13"/>
    <mergeCell ref="B14:C14"/>
    <mergeCell ref="AG14:AH14"/>
    <mergeCell ref="G10:G11"/>
    <mergeCell ref="I10:L10"/>
    <mergeCell ref="M10:T10"/>
    <mergeCell ref="U10:AE10"/>
    <mergeCell ref="A8:C11"/>
    <mergeCell ref="D8:G8"/>
    <mergeCell ref="H8:AE8"/>
    <mergeCell ref="AF8:AH11"/>
    <mergeCell ref="D9:D11"/>
    <mergeCell ref="E9:G9"/>
    <mergeCell ref="H9:H11"/>
    <mergeCell ref="I9:AE9"/>
    <mergeCell ref="E10:E11"/>
    <mergeCell ref="F10:F11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2011-02-16T01:28:11Z</cp:lastPrinted>
  <dcterms:created xsi:type="dcterms:W3CDTF">2008-03-04T02:57:01Z</dcterms:created>
  <dcterms:modified xsi:type="dcterms:W3CDTF">2013-03-15T04:24:02Z</dcterms:modified>
  <cp:category/>
  <cp:version/>
  <cp:contentType/>
  <cp:contentStatus/>
</cp:coreProperties>
</file>