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 yWindow="87" windowWidth="9760" windowHeight="8509" activeTab="0"/>
  </bookViews>
  <sheets>
    <sheet name="入力" sheetId="1" r:id="rId1"/>
    <sheet name="出力表" sheetId="2" r:id="rId2"/>
    <sheet name="別紙1" sheetId="3" r:id="rId3"/>
    <sheet name="別紙2" sheetId="4" r:id="rId4"/>
    <sheet name="別紙3" sheetId="5" r:id="rId5"/>
    <sheet name="基礎控除表" sheetId="6" r:id="rId6"/>
    <sheet name="給与収入以外" sheetId="7" r:id="rId7"/>
    <sheet name="Sheet2" sheetId="8" r:id="rId8"/>
  </sheets>
  <definedNames>
    <definedName name="_xlnm.Print_Area" localSheetId="1">'出力表'!$A$1:$AJ$57</definedName>
    <definedName name="_xlnm.Print_Area" localSheetId="0">'入力'!$D$4:$I$45</definedName>
    <definedName name="_xlnm.Print_Area" localSheetId="2">'別紙1'!$A$1:$O$40</definedName>
    <definedName name="_xlnm.Print_Area" localSheetId="3">'別紙2'!$A$1:$K$38</definedName>
    <definedName name="_xlnm.Print_Area" localSheetId="4">'別紙3'!$A$1:$O$39</definedName>
  </definedNames>
  <calcPr fullCalcOnLoad="1"/>
</workbook>
</file>

<file path=xl/comments2.xml><?xml version="1.0" encoding="utf-8"?>
<comments xmlns="http://schemas.openxmlformats.org/spreadsheetml/2006/main">
  <authors>
    <author>広島県</author>
  </authors>
  <commentList>
    <comment ref="O26" authorId="0">
      <text>
        <r>
          <rPr>
            <b/>
            <sz val="11"/>
            <rFont val="ＭＳ Ｐゴシック"/>
            <family val="3"/>
          </rPr>
          <t>直接入力</t>
        </r>
        <r>
          <rPr>
            <sz val="9"/>
            <rFont val="ＭＳ Ｐゴシック"/>
            <family val="3"/>
          </rPr>
          <t xml:space="preserve">
</t>
        </r>
      </text>
    </comment>
    <comment ref="O27" authorId="0">
      <text>
        <r>
          <rPr>
            <b/>
            <sz val="11"/>
            <rFont val="ＭＳ Ｐゴシック"/>
            <family val="3"/>
          </rPr>
          <t>直接入力</t>
        </r>
        <r>
          <rPr>
            <sz val="9"/>
            <rFont val="ＭＳ Ｐゴシック"/>
            <family val="3"/>
          </rPr>
          <t xml:space="preserve">
</t>
        </r>
      </text>
    </comment>
    <comment ref="O28" authorId="0">
      <text>
        <r>
          <rPr>
            <b/>
            <sz val="11"/>
            <rFont val="ＭＳ Ｐゴシック"/>
            <family val="3"/>
          </rPr>
          <t>直接入力</t>
        </r>
        <r>
          <rPr>
            <sz val="9"/>
            <rFont val="ＭＳ Ｐゴシック"/>
            <family val="3"/>
          </rPr>
          <t xml:space="preserve">
</t>
        </r>
      </text>
    </comment>
    <comment ref="O29" authorId="0">
      <text>
        <r>
          <rPr>
            <b/>
            <sz val="11"/>
            <rFont val="ＭＳ Ｐゴシック"/>
            <family val="3"/>
          </rPr>
          <t>直接入力</t>
        </r>
        <r>
          <rPr>
            <sz val="9"/>
            <rFont val="ＭＳ Ｐゴシック"/>
            <family val="3"/>
          </rPr>
          <t xml:space="preserve">
</t>
        </r>
      </text>
    </comment>
    <comment ref="O23" authorId="0">
      <text>
        <r>
          <rPr>
            <b/>
            <sz val="11"/>
            <rFont val="ＭＳ Ｐゴシック"/>
            <family val="3"/>
          </rPr>
          <t>直接入力</t>
        </r>
        <r>
          <rPr>
            <sz val="9"/>
            <rFont val="ＭＳ Ｐゴシック"/>
            <family val="3"/>
          </rPr>
          <t xml:space="preserve">
</t>
        </r>
      </text>
    </comment>
  </commentList>
</comments>
</file>

<file path=xl/sharedStrings.xml><?xml version="1.0" encoding="utf-8"?>
<sst xmlns="http://schemas.openxmlformats.org/spreadsheetml/2006/main" count="365" uniqueCount="281">
  <si>
    <t>　（同一世帯構成員の居住地の級地区分及び年齢に応ずる基準額</t>
  </si>
  <si>
    <t>２級地</t>
  </si>
  <si>
    <t>３級地</t>
  </si>
  <si>
    <t>学校区分に応ずる基準額）</t>
  </si>
  <si>
    <t>（単位：円）</t>
  </si>
  <si>
    <t>１級地ー２</t>
  </si>
  <si>
    <t>２級地ー２</t>
  </si>
  <si>
    <t>３級地ー１</t>
  </si>
  <si>
    <t>３級地ー２</t>
  </si>
  <si>
    <t>１級地</t>
  </si>
  <si>
    <t>２級地</t>
  </si>
  <si>
    <t>３級地</t>
  </si>
  <si>
    <t>入院</t>
  </si>
  <si>
    <t>児童養育</t>
  </si>
  <si>
    <t>（月額）は，児童１人につき，次に掲げる額とする。</t>
  </si>
  <si>
    <t>（単位：円）</t>
  </si>
  <si>
    <t>人員</t>
  </si>
  <si>
    <t>１級地ー２</t>
  </si>
  <si>
    <t>２級地ー２</t>
  </si>
  <si>
    <t>３級地ー１</t>
  </si>
  <si>
    <t>３級地ー２</t>
  </si>
  <si>
    <t>※</t>
  </si>
  <si>
    <t>日以後の最初の３月３１日までの間にある者をいう。</t>
  </si>
  <si>
    <t>別表　　障害者加算の要件</t>
  </si>
  <si>
    <t>区分</t>
  </si>
  <si>
    <t>①</t>
  </si>
  <si>
    <t>②</t>
  </si>
  <si>
    <t>在　　　宅</t>
  </si>
  <si>
    <t>　（同一世帯構成員のうち加算対象者に該当する者がいる場合の加算額）</t>
  </si>
  <si>
    <t>年齢区分</t>
  </si>
  <si>
    <t>加算対象者</t>
  </si>
  <si>
    <t>障害者</t>
  </si>
  <si>
    <t>下記別表の区分①に該当する場合</t>
  </si>
  <si>
    <t>在　　　宅</t>
  </si>
  <si>
    <t>入院・入所</t>
  </si>
  <si>
    <t>下記別表の区分②に該当する場合</t>
  </si>
  <si>
    <t>①　第 １ 類 費 基 準 額</t>
  </si>
  <si>
    <t>②　第 ２ 類 費 基 準 額</t>
  </si>
  <si>
    <t xml:space="preserve"> 別紙１</t>
  </si>
  <si>
    <t>③　加　算　額</t>
  </si>
  <si>
    <t>　　　　　　　　　要　　　　件</t>
  </si>
  <si>
    <t>　（居住地の級地区分及び同一世帯構成員数に応ずる基準額）</t>
  </si>
  <si>
    <t>　身体障害者手帳１級又は２級，保健福祉手帳１級，</t>
  </si>
  <si>
    <t>　身体障害者手帳３級，保健福祉手帳２級，</t>
  </si>
  <si>
    <t>年齢・項目</t>
  </si>
  <si>
    <t>計</t>
  </si>
  <si>
    <t>１級地２</t>
  </si>
  <si>
    <t>２級地２</t>
  </si>
  <si>
    <t>３級地１</t>
  </si>
  <si>
    <t>３級地２</t>
  </si>
  <si>
    <t>１級地</t>
  </si>
  <si>
    <t>１人目</t>
  </si>
  <si>
    <t>２人目以降</t>
  </si>
  <si>
    <t>２級地</t>
  </si>
  <si>
    <t>３級地</t>
  </si>
  <si>
    <t>区　分</t>
  </si>
  <si>
    <t>１人目収入</t>
  </si>
  <si>
    <t>３人目収入</t>
  </si>
  <si>
    <t>冬季加算</t>
  </si>
  <si>
    <t>第２類</t>
  </si>
  <si>
    <t>第</t>
  </si>
  <si>
    <t>類</t>
  </si>
  <si>
    <t>月額</t>
  </si>
  <si>
    <t>収入計</t>
  </si>
  <si>
    <t>勤労控除（１人目）</t>
  </si>
  <si>
    <t>勤労控除（２人目）</t>
  </si>
  <si>
    <t>勤労控除（３人目）</t>
  </si>
  <si>
    <t>勤労控除合計</t>
  </si>
  <si>
    <t>勤労控除合計×１２</t>
  </si>
  <si>
    <t>区分</t>
  </si>
  <si>
    <t>率</t>
  </si>
  <si>
    <t>控除</t>
  </si>
  <si>
    <t>月額合計　⑤</t>
  </si>
  <si>
    <t>年額合計　⑥</t>
  </si>
  <si>
    <t>年額×1.5　⑦</t>
  </si>
  <si>
    <t>給与収入以外の基準額　⑧</t>
  </si>
  <si>
    <t>差　引　⑩</t>
  </si>
  <si>
    <t>判　　　定　　⑩／⑥</t>
  </si>
  <si>
    <t>判　定（給与収入以外）⑩／（⑧÷1.5）</t>
  </si>
  <si>
    <t>児童扶養手当等</t>
  </si>
  <si>
    <t>児童扶養手当等</t>
  </si>
  <si>
    <t>基準日→</t>
  </si>
  <si>
    <t>ピンク色が入力箇所</t>
  </si>
  <si>
    <t>○　生活保護基準額算出表</t>
  </si>
  <si>
    <t>扶助項目</t>
  </si>
  <si>
    <t>年齢・項目</t>
  </si>
  <si>
    <t>第１類</t>
  </si>
  <si>
    <t>第２類</t>
  </si>
  <si>
    <t>加算・扶助等</t>
  </si>
  <si>
    <t>加算</t>
  </si>
  <si>
    <t>扶助</t>
  </si>
  <si>
    <t>障害者加算</t>
  </si>
  <si>
    <t>児童扶養加算</t>
  </si>
  <si>
    <t>教育扶助</t>
  </si>
  <si>
    <t>住宅扶助</t>
  </si>
  <si>
    <t>生業扶助</t>
  </si>
  <si>
    <t>　小計（①）</t>
  </si>
  <si>
    <t>　小計（②）</t>
  </si>
  <si>
    <t>　計　（③＝①+②）</t>
  </si>
  <si>
    <t>　計　（④）</t>
  </si>
  <si>
    <t>　月額合計額　（⑤＝③+④）</t>
  </si>
  <si>
    <t>　年額合計額　（⑥＝⑤×１２）</t>
  </si>
  <si>
    <t>【給与収入】基準額　（⑦＝⑥×1.5）</t>
  </si>
  <si>
    <t>《給与収入以外》基準額（⑧）</t>
  </si>
  <si>
    <t>住所</t>
  </si>
  <si>
    <t>（</t>
  </si>
  <si>
    <t>）</t>
  </si>
  <si>
    <t>級地</t>
  </si>
  <si>
    <t>学校</t>
  </si>
  <si>
    <t>第</t>
  </si>
  <si>
    <t>学年</t>
  </si>
  <si>
    <t>氏名</t>
  </si>
  <si>
    <t>　別紙１　①第１類費基準額より転記</t>
  </si>
  <si>
    <t>　別紙１　②第２類費基準額より転記</t>
  </si>
  <si>
    <t>　別紙１　冬季加算額一覧表より転記</t>
  </si>
  <si>
    <t>　別紙１　③加算額より転記</t>
  </si>
  <si>
    <t>　収入基準額算定表による</t>
  </si>
  <si>
    <t>　別紙３　⑤教育より転記</t>
  </si>
  <si>
    <t>　別紙２　③加算額より転記</t>
  </si>
  <si>
    <t>　別紙３　⑥生業より算出</t>
  </si>
  <si>
    <t>※　年額が分かれば年額表に記入。月額の場合は，月額の１２倍の額を年額欄に記入。</t>
  </si>
  <si>
    <t>月額（⑨）</t>
  </si>
  <si>
    <t>年額（⑨×１２）</t>
  </si>
  <si>
    <t>勤労等収入（１人目）</t>
  </si>
  <si>
    <t>勤労等収入（２人目）</t>
  </si>
  <si>
    <t>勤労等収入（３人目）</t>
  </si>
  <si>
    <t>勤労等収入（４人目）</t>
  </si>
  <si>
    <t>勤労控除（基礎控除）</t>
  </si>
  <si>
    <t>年金・児童扶養手当</t>
  </si>
  <si>
    <t>収　　　　入</t>
  </si>
  <si>
    <t>備　　　　　　　考</t>
  </si>
  <si>
    <t>合　　　計（⑩）</t>
  </si>
  <si>
    <t>－</t>
  </si>
  <si>
    <t>収入の種類</t>
  </si>
  <si>
    <t>　給与収入，給与+給与以外収入</t>
  </si>
  <si>
    <t>　給与以外収入</t>
  </si>
  <si>
    <t>⑦≧⑩に該当</t>
  </si>
  <si>
    <t>⑧≧⑩に該当</t>
  </si>
  <si>
    <t>世帯総収入／生活保護基準額</t>
  </si>
  <si>
    <t>範囲内要件</t>
  </si>
  <si>
    <t>学校名</t>
  </si>
  <si>
    <t>呉市</t>
  </si>
  <si>
    <t>福山市</t>
  </si>
  <si>
    <t>府中町</t>
  </si>
  <si>
    <t>三原市</t>
  </si>
  <si>
    <t>尾道市</t>
  </si>
  <si>
    <t>府中市</t>
  </si>
  <si>
    <t>大竹市</t>
  </si>
  <si>
    <t>廿日市市</t>
  </si>
  <si>
    <t>海田町</t>
  </si>
  <si>
    <t>坂町</t>
  </si>
  <si>
    <t>竹原市</t>
  </si>
  <si>
    <t>因島市</t>
  </si>
  <si>
    <t>三次市</t>
  </si>
  <si>
    <t>庄原市</t>
  </si>
  <si>
    <t>東広島市</t>
  </si>
  <si>
    <t>安芸高田市</t>
  </si>
  <si>
    <t>江田島市</t>
  </si>
  <si>
    <t>熊野町</t>
  </si>
  <si>
    <t>大野町</t>
  </si>
  <si>
    <t>宮島町</t>
  </si>
  <si>
    <t>神辺町</t>
  </si>
  <si>
    <t>高校生の数     (本人含む)</t>
  </si>
  <si>
    <t>⑩／（⑧÷1.5）=</t>
  </si>
  <si>
    <t>⑩／⑥ =</t>
  </si>
  <si>
    <t>冬季加算</t>
  </si>
  <si>
    <t>生　活　扶　助</t>
  </si>
  <si>
    <t/>
  </si>
  <si>
    <t>大崎上島町</t>
  </si>
  <si>
    <t>北広島町</t>
  </si>
  <si>
    <t>安芸太田町</t>
  </si>
  <si>
    <t>神石高原町</t>
  </si>
  <si>
    <t>世羅町</t>
  </si>
  <si>
    <t>瀬戸田町</t>
  </si>
  <si>
    <t>湯来町</t>
  </si>
  <si>
    <t>広島市</t>
  </si>
  <si>
    <t>２人目収入</t>
  </si>
  <si>
    <t>年額</t>
  </si>
  <si>
    <t>整理番号</t>
  </si>
  <si>
    <t>教育</t>
  </si>
  <si>
    <t>４人は0.95，５人以上は0.9， 10円未満切上</t>
  </si>
  <si>
    <t>　障害者加算の要件は，次の「別表　障害者加算の要件」を参照のこと。</t>
  </si>
  <si>
    <t>　児童養育加算における「小学校第６学年修了前の児童」とは，１２歳に達する</t>
  </si>
  <si>
    <t>　療育手帳 Ａ 又はＡ，国民年金法施行令別表の１級</t>
  </si>
  <si>
    <t>場合の基準額）</t>
  </si>
  <si>
    <t>※　証明する書類が必要</t>
  </si>
  <si>
    <t>（別紙４の勤労控除額表の収入金額（月額）に対応する金額）</t>
  </si>
  <si>
    <t>　別紙３　④住宅より算出</t>
  </si>
  <si>
    <t>住宅</t>
  </si>
  <si>
    <t xml:space="preserve"> 別紙３</t>
  </si>
  <si>
    <t>③　加　算　額</t>
  </si>
  <si>
    <t>　（同一世帯構成員のうち加算対象者に該当する者がいる場合の加算額）</t>
  </si>
  <si>
    <t>（単位：円）</t>
  </si>
  <si>
    <t>　療育手帳 Ｂ 又はＢ，国民年金法施行令別表の２級</t>
  </si>
  <si>
    <t>母子加算</t>
  </si>
  <si>
    <t xml:space="preserve"> 別紙２</t>
  </si>
  <si>
    <t>母子加算（母子・父子とも対象）</t>
  </si>
  <si>
    <t>要件Ⅰ　18歳に達する日以後の最初の3月31日までの間にある児童</t>
  </si>
  <si>
    <t>要件Ⅱ　20歳未満の障害児</t>
  </si>
  <si>
    <t>加算対象者</t>
  </si>
  <si>
    <t>１級地</t>
  </si>
  <si>
    <t>児童1人</t>
  </si>
  <si>
    <t>在　　　宅</t>
  </si>
  <si>
    <t>入院・入所</t>
  </si>
  <si>
    <t>児童が2人の場合に加える額</t>
  </si>
  <si>
    <t>児童が3人以上1人を増すごとに加える額</t>
  </si>
  <si>
    <t>同 一 世 帯 構 成 員 の 総 収 入 額 認 定 基 準</t>
  </si>
  <si>
    <t>④　　住　　宅</t>
  </si>
  <si>
    <t>　（住居が借家の場合居住地の級地区分に応ずる基準額）</t>
  </si>
  <si>
    <t>①　　収　入　金　額</t>
  </si>
  <si>
    <t>（単位：円）</t>
  </si>
  <si>
    <t>・　平成２１年１月～１２月までの年間の収入金額を，収入基準額等積算表中「同一世帯</t>
  </si>
  <si>
    <t>基　準　額</t>
  </si>
  <si>
    <t>　構成員の総収入認定額」の年額欄に記入する。</t>
  </si>
  <si>
    <t>１級地</t>
  </si>
  <si>
    <t>１３，０００円以内</t>
  </si>
  <si>
    <t>・　給与収入は，源泉徴収票（写）の支払金額（市町村発行の所得証明の場合は，給与収入</t>
  </si>
  <si>
    <t>　の金額）を記入する。</t>
  </si>
  <si>
    <t>　８，０００円以内</t>
  </si>
  <si>
    <t>・　給与収入以外の収入は，確定申告書（控）の所得金額（市町村発行の所得証明の場合は，</t>
  </si>
  <si>
    <t>（注）　地代，家賃がこの額未</t>
  </si>
  <si>
    <t>　所得の金額）を記入する。</t>
  </si>
  <si>
    <t>　　　満の場合はその額</t>
  </si>
  <si>
    <t>②　　勤　労　控　除</t>
  </si>
  <si>
    <t>⑤　　教　　育</t>
  </si>
  <si>
    <t>　（同一世帯構成員のうち義務教育就学中の者がいる場合</t>
  </si>
  <si>
    <t>（注）・　勤労控除額表によって勤労控除できる収入は，就労によって得た収入のみで</t>
  </si>
  <si>
    <t>　　　　ある。</t>
  </si>
  <si>
    <t>　　　・　世帯の中で就労している者が１人の場合は，その者の収入（月額に換算）</t>
  </si>
  <si>
    <t>区分</t>
  </si>
  <si>
    <t>基準額</t>
  </si>
  <si>
    <t>　　　　の合計額を基礎控除額表の１人目の欄に適用する。</t>
  </si>
  <si>
    <t>小学校</t>
  </si>
  <si>
    <t>　　　・　世帯の中で２人以上就労している場合は，収入合計額の最も多い者について</t>
  </si>
  <si>
    <t>中学校</t>
  </si>
  <si>
    <t>　　　　は１人目の欄を，その他の者については２人目以降の欄をそれぞれ適用する。</t>
  </si>
  <si>
    <t>⑥　　生　　業</t>
  </si>
  <si>
    <t>　（同一世帯構成員のうち高等学校等に就学中の者がいる</t>
  </si>
  <si>
    <t>≪給与収入以外≫の収入基準額算定表</t>
  </si>
  <si>
    <t>⇒生活保護基準額中⑦【給与収入】を下表の左欄の区分に応じて右欄の計算式により算定する。</t>
  </si>
  <si>
    <t>⑦の区分</t>
  </si>
  <si>
    <t>⑧の計算式</t>
  </si>
  <si>
    <t>　　　　 　  1円～650,999円</t>
  </si>
  <si>
    <t>　　　　0円</t>
  </si>
  <si>
    <t xml:space="preserve">  651,000円～1,618,999円</t>
  </si>
  <si>
    <t>　　　　⑦－650,000円</t>
  </si>
  <si>
    <t>高等学校等</t>
  </si>
  <si>
    <t>1,619,000円～1,619,999円</t>
  </si>
  <si>
    <t>　　　　⑦×60％－2,400円</t>
  </si>
  <si>
    <t>1,620,000円～1,621,999円</t>
  </si>
  <si>
    <t>　　　　⑦×60％－2,000円</t>
  </si>
  <si>
    <t>1,622,000円～1,623,999円</t>
  </si>
  <si>
    <t>　　　　⑦×60％－1,200円</t>
  </si>
  <si>
    <t>1,624,000円～1,627,999円</t>
  </si>
  <si>
    <t>　　　　⑦×60％－400円</t>
  </si>
  <si>
    <t>1,628,000円～1,799,999円</t>
  </si>
  <si>
    <t>　　　　⑦×60％</t>
  </si>
  <si>
    <t>1,800,000円～3,599,999円</t>
  </si>
  <si>
    <t>　　　　⑦×70％－180,000円</t>
  </si>
  <si>
    <t>3,600,000円～6,599,999円</t>
  </si>
  <si>
    <t>　　　　⑦×80％－540,000円</t>
  </si>
  <si>
    <t>6,600,000円～9,999,999円</t>
  </si>
  <si>
    <t>　　　　⑦×90％－1,200,000円</t>
  </si>
  <si>
    <t xml:space="preserve"> 10,000,000円～20,000,000円</t>
  </si>
  <si>
    <t>　　　　⑦×95％－1,700,000円</t>
  </si>
  <si>
    <t>※　冬季加算額一覧表</t>
  </si>
  <si>
    <t>人員</t>
  </si>
  <si>
    <t>１級地-２</t>
  </si>
  <si>
    <t>２級地-２</t>
  </si>
  <si>
    <t>３級地-１</t>
  </si>
  <si>
    <t>３級地-２</t>
  </si>
  <si>
    <t>入院</t>
  </si>
  <si>
    <t>生業</t>
  </si>
  <si>
    <t>小学生の数</t>
  </si>
  <si>
    <t>中学生の数</t>
  </si>
  <si>
    <t>平成２３年度広島県高等学校等奨学金収入基準額算出表</t>
  </si>
  <si>
    <t>　児童養育加算は，児童の養育にあたる者について行い，その加算額</t>
  </si>
  <si>
    <t>　15歳に達する日以後の最初の３月３１日までの間にあるもの</t>
  </si>
  <si>
    <t>金　　額</t>
  </si>
  <si>
    <t>備　　　　考</t>
  </si>
  <si>
    <t>円/人</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</si>
</sst>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_ ;[Red]\-#,##0.0\ "/>
    <numFmt numFmtId="179" formatCode="#,##0.00_ ;[Red]\-#,##0.00\ "/>
    <numFmt numFmtId="180" formatCode="#,##0.000_ ;[Red]\-#,##0.000\ "/>
    <numFmt numFmtId="181" formatCode="#,##0.0000_ ;[Red]\-#,##0.0000\ "/>
    <numFmt numFmtId="182" formatCode="#,##0.00000_ ;[Red]\-#,##0.00000\ "/>
    <numFmt numFmtId="183" formatCode="#&quot;歳&quot;"/>
    <numFmt numFmtId="184" formatCode="#&quot;円&quot;"/>
    <numFmt numFmtId="185" formatCode="#"/>
    <numFmt numFmtId="186" formatCode="#&quot;人&quot;"/>
    <numFmt numFmtId="187" formatCode="#&quot;　歳&quot;"/>
    <numFmt numFmtId="188" formatCode="#&quot;　人&quot;"/>
    <numFmt numFmtId="189" formatCode="#,##0.0000000_ ;[Red]\-#,##0.0000000\ "/>
    <numFmt numFmtId="190" formatCode="\,###,###,###&quot;円&quot;"/>
    <numFmt numFmtId="191" formatCode="###,###&quot;円&quot;"/>
    <numFmt numFmtId="192" formatCode="###,###,###&quot;円&quot;"/>
    <numFmt numFmtId="193" formatCode="&quot;△&quot;###,###,###&quot;円&quot;"/>
  </numFmts>
  <fonts count="24">
    <font>
      <sz val="11"/>
      <name val="ＭＳ Ｐゴシック"/>
      <family val="3"/>
    </font>
    <font>
      <sz val="6"/>
      <name val="ＭＳ Ｐゴシック"/>
      <family val="3"/>
    </font>
    <font>
      <sz val="10"/>
      <name val="HG丸ｺﾞｼｯｸM-PRO"/>
      <family val="3"/>
    </font>
    <font>
      <sz val="12"/>
      <name val="HG丸ｺﾞｼｯｸM-PRO"/>
      <family val="3"/>
    </font>
    <font>
      <sz val="14"/>
      <name val="HG丸ｺﾞｼｯｸM-PRO"/>
      <family val="3"/>
    </font>
    <font>
      <b/>
      <sz val="10"/>
      <name val="HG丸ｺﾞｼｯｸM-PRO"/>
      <family val="3"/>
    </font>
    <font>
      <b/>
      <sz val="14"/>
      <name val="HG丸ｺﾞｼｯｸM-PRO"/>
      <family val="3"/>
    </font>
    <font>
      <sz val="9"/>
      <name val="HG丸ｺﾞｼｯｸM-PRO"/>
      <family val="3"/>
    </font>
    <font>
      <b/>
      <sz val="11"/>
      <name val="ＭＳ Ｐゴシック"/>
      <family val="3"/>
    </font>
    <font>
      <b/>
      <sz val="11"/>
      <color indexed="12"/>
      <name val="ＭＳ Ｐゴシック"/>
      <family val="3"/>
    </font>
    <font>
      <b/>
      <sz val="11"/>
      <color indexed="10"/>
      <name val="ＭＳ Ｐゴシック"/>
      <family val="3"/>
    </font>
    <font>
      <sz val="11"/>
      <color indexed="62"/>
      <name val="ＭＳ Ｐ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10.5"/>
      <name val="HG丸ｺﾞｼｯｸM-PRO"/>
      <family val="3"/>
    </font>
    <font>
      <sz val="10"/>
      <name val="ＭＳ Ｐゴシック"/>
      <family val="3"/>
    </font>
    <font>
      <sz val="7"/>
      <name val="HG丸ｺﾞｼｯｸM-PRO"/>
      <family val="3"/>
    </font>
    <font>
      <sz val="7"/>
      <name val="ＭＳ Ｐゴシック"/>
      <family val="3"/>
    </font>
    <font>
      <sz val="6"/>
      <name val="HG丸ｺﾞｼｯｸM-PRO"/>
      <family val="3"/>
    </font>
    <font>
      <sz val="8"/>
      <name val="HG丸ｺﾞｼｯｸM-PRO"/>
      <family val="3"/>
    </font>
    <font>
      <sz val="9"/>
      <name val="ＭＳ Ｐゴシック"/>
      <family val="3"/>
    </font>
    <font>
      <b/>
      <sz val="8"/>
      <name val="ＭＳ Ｐゴシック"/>
      <family val="2"/>
    </font>
  </fonts>
  <fills count="9">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s>
  <borders count="8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medium"/>
      <top style="thin"/>
      <bottom style="thin"/>
    </border>
    <border>
      <left style="thin"/>
      <right style="medium"/>
      <top style="thin"/>
      <bottom style="medium"/>
    </border>
    <border>
      <left style="thin"/>
      <right style="medium"/>
      <top style="medium"/>
      <bottom style="medium"/>
    </border>
    <border>
      <left style="thin"/>
      <right style="medium"/>
      <top style="thin"/>
      <bottom>
        <color indexed="63"/>
      </bottom>
    </border>
    <border>
      <left style="thin"/>
      <right style="medium"/>
      <top style="medium"/>
      <bottom style="thin"/>
    </border>
    <border>
      <left style="thin"/>
      <right style="medium"/>
      <top style="thin"/>
      <bottom style="double"/>
    </border>
    <border>
      <left style="thin"/>
      <right style="medium"/>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medium"/>
    </border>
    <border>
      <left>
        <color indexed="63"/>
      </left>
      <right style="medium"/>
      <top style="medium"/>
      <bottom style="medium"/>
    </border>
    <border>
      <left>
        <color indexed="63"/>
      </left>
      <right style="medium"/>
      <top style="thin"/>
      <bottom>
        <color indexed="63"/>
      </botto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style="thin"/>
    </border>
    <border>
      <left style="medium"/>
      <right style="thin"/>
      <top style="medium"/>
      <bottom style="medium"/>
    </border>
    <border>
      <left style="medium"/>
      <right style="thin"/>
      <top style="thin"/>
      <bottom style="double"/>
    </border>
    <border>
      <left>
        <color indexed="63"/>
      </left>
      <right style="medium"/>
      <top style="medium"/>
      <bottom style="thin"/>
    </border>
    <border>
      <left>
        <color indexed="63"/>
      </left>
      <right style="medium"/>
      <top style="thin"/>
      <bottom style="thin"/>
    </border>
    <border>
      <left style="medium"/>
      <right style="medium"/>
      <top style="thin"/>
      <bottom style="double"/>
    </border>
    <border>
      <left style="medium"/>
      <right style="medium"/>
      <top>
        <color indexed="63"/>
      </top>
      <bottom style="thin"/>
    </border>
    <border>
      <left style="thin"/>
      <right style="medium"/>
      <top>
        <color indexed="63"/>
      </top>
      <bottom style="thin"/>
    </border>
    <border>
      <left style="medium"/>
      <right style="medium"/>
      <top style="double"/>
      <bottom style="thin"/>
    </border>
    <border>
      <left style="thin"/>
      <right style="medium"/>
      <top style="double"/>
      <bottom style="thin"/>
    </border>
    <border>
      <left style="medium"/>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thin"/>
      <right style="thin"/>
      <top>
        <color indexed="63"/>
      </top>
      <bottom style="thin"/>
    </border>
    <border>
      <left style="medium"/>
      <right style="thin"/>
      <top>
        <color indexed="63"/>
      </top>
      <bottom>
        <color indexed="63"/>
      </bottom>
    </border>
    <border>
      <left style="medium"/>
      <right style="thin"/>
      <top>
        <color indexed="63"/>
      </top>
      <bottom style="medium"/>
    </border>
    <border>
      <left>
        <color indexed="63"/>
      </left>
      <right style="medium"/>
      <top style="thin"/>
      <bottom style="double"/>
    </border>
    <border>
      <left style="thin"/>
      <right>
        <color indexed="63"/>
      </right>
      <top style="medium"/>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style="medium"/>
      <bottom>
        <color indexed="63"/>
      </bottom>
    </border>
    <border>
      <left>
        <color indexed="63"/>
      </left>
      <right style="dotted"/>
      <top style="thin"/>
      <bottom style="thin"/>
    </border>
    <border>
      <left style="dotted"/>
      <right>
        <color indexed="63"/>
      </right>
      <top style="thin"/>
      <bottom>
        <color indexed="63"/>
      </bottom>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pplyNumberFormat="0" applyFill="0" applyBorder="0" applyAlignment="0" applyProtection="0"/>
  </cellStyleXfs>
  <cellXfs count="390">
    <xf numFmtId="0" fontId="0" fillId="0" borderId="0" xfId="0" applyAlignment="1">
      <alignment/>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176"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shrinkToFit="1"/>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6" fillId="0" borderId="0" xfId="0" applyFont="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textRotation="255"/>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3" fillId="0" borderId="0" xfId="0" applyFont="1" applyAlignment="1">
      <alignment vertical="center"/>
    </xf>
    <xf numFmtId="0" fontId="2" fillId="0" borderId="0" xfId="0" applyFont="1" applyAlignment="1">
      <alignment vertical="center"/>
    </xf>
    <xf numFmtId="0" fontId="6" fillId="0" borderId="0" xfId="0" applyFont="1" applyAlignment="1" quotePrefix="1">
      <alignment horizontal="left" vertical="center"/>
    </xf>
    <xf numFmtId="0" fontId="4" fillId="0" borderId="0" xfId="0" applyFont="1" applyAlignment="1">
      <alignment vertical="center"/>
    </xf>
    <xf numFmtId="0" fontId="2" fillId="0" borderId="9"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quotePrefix="1">
      <alignment horizontal="left" vertical="center"/>
    </xf>
    <xf numFmtId="176" fontId="2" fillId="0" borderId="13" xfId="0" applyNumberFormat="1" applyFont="1" applyBorder="1" applyAlignment="1">
      <alignment horizontal="center" vertical="center"/>
    </xf>
    <xf numFmtId="0" fontId="0" fillId="0" borderId="0" xfId="0" applyAlignment="1">
      <alignment vertical="center"/>
    </xf>
    <xf numFmtId="177" fontId="0" fillId="0" borderId="14" xfId="0" applyNumberFormat="1" applyBorder="1" applyAlignment="1">
      <alignment vertical="center"/>
    </xf>
    <xf numFmtId="177" fontId="0" fillId="0" borderId="15" xfId="0" applyNumberFormat="1" applyBorder="1" applyAlignment="1">
      <alignment vertical="center"/>
    </xf>
    <xf numFmtId="177" fontId="0" fillId="0" borderId="16" xfId="0" applyNumberFormat="1" applyBorder="1" applyAlignment="1">
      <alignment vertical="center"/>
    </xf>
    <xf numFmtId="177" fontId="0" fillId="0" borderId="17" xfId="0" applyNumberFormat="1" applyBorder="1" applyAlignment="1">
      <alignment vertical="center"/>
    </xf>
    <xf numFmtId="177" fontId="0" fillId="0" borderId="18" xfId="0" applyNumberFormat="1" applyBorder="1" applyAlignment="1">
      <alignment vertical="center"/>
    </xf>
    <xf numFmtId="177" fontId="0" fillId="0" borderId="19" xfId="0" applyNumberFormat="1" applyBorder="1" applyAlignment="1">
      <alignment vertical="center"/>
    </xf>
    <xf numFmtId="177" fontId="0" fillId="0" borderId="20" xfId="0" applyNumberFormat="1" applyBorder="1" applyAlignment="1">
      <alignment vertical="center"/>
    </xf>
    <xf numFmtId="177" fontId="0" fillId="0" borderId="0" xfId="0" applyNumberFormat="1" applyAlignment="1">
      <alignment vertical="center"/>
    </xf>
    <xf numFmtId="177" fontId="0" fillId="2" borderId="21" xfId="0" applyNumberFormat="1" applyFill="1" applyBorder="1" applyAlignment="1">
      <alignment vertical="center"/>
    </xf>
    <xf numFmtId="177" fontId="0" fillId="2" borderId="22" xfId="0" applyNumberFormat="1" applyFill="1" applyBorder="1" applyAlignment="1">
      <alignment vertical="center"/>
    </xf>
    <xf numFmtId="177" fontId="0" fillId="2" borderId="23" xfId="0" applyNumberFormat="1" applyFill="1" applyBorder="1" applyAlignment="1">
      <alignment vertical="center"/>
    </xf>
    <xf numFmtId="177" fontId="0" fillId="2" borderId="24" xfId="0" applyNumberFormat="1" applyFill="1" applyBorder="1" applyAlignment="1">
      <alignment vertical="center"/>
    </xf>
    <xf numFmtId="177" fontId="0" fillId="3" borderId="14" xfId="0" applyNumberFormat="1" applyFill="1" applyBorder="1" applyAlignment="1">
      <alignment vertical="center"/>
    </xf>
    <xf numFmtId="177" fontId="0" fillId="3" borderId="15" xfId="0" applyNumberFormat="1" applyFill="1" applyBorder="1" applyAlignment="1">
      <alignment vertical="center"/>
    </xf>
    <xf numFmtId="177" fontId="0" fillId="3" borderId="16" xfId="0" applyNumberFormat="1" applyFill="1" applyBorder="1" applyAlignment="1">
      <alignment vertical="center"/>
    </xf>
    <xf numFmtId="177" fontId="0" fillId="3" borderId="17" xfId="0" applyNumberFormat="1" applyFill="1" applyBorder="1" applyAlignment="1">
      <alignment vertical="center"/>
    </xf>
    <xf numFmtId="177" fontId="0" fillId="3" borderId="18" xfId="0" applyNumberFormat="1" applyFill="1" applyBorder="1" applyAlignment="1">
      <alignment vertical="center"/>
    </xf>
    <xf numFmtId="177" fontId="0" fillId="3" borderId="19" xfId="0" applyNumberFormat="1" applyFill="1" applyBorder="1" applyAlignment="1">
      <alignment vertical="center"/>
    </xf>
    <xf numFmtId="177" fontId="0" fillId="3" borderId="20" xfId="0" applyNumberFormat="1" applyFill="1" applyBorder="1" applyAlignment="1">
      <alignment vertical="center"/>
    </xf>
    <xf numFmtId="177" fontId="0" fillId="4" borderId="14" xfId="0" applyNumberFormat="1" applyFill="1" applyBorder="1" applyAlignment="1">
      <alignment vertical="center"/>
    </xf>
    <xf numFmtId="177" fontId="0" fillId="4" borderId="15" xfId="0" applyNumberFormat="1" applyFill="1" applyBorder="1" applyAlignment="1">
      <alignment vertical="center"/>
    </xf>
    <xf numFmtId="177" fontId="0" fillId="4" borderId="16" xfId="0" applyNumberFormat="1" applyFill="1" applyBorder="1" applyAlignment="1">
      <alignment vertical="center"/>
    </xf>
    <xf numFmtId="177" fontId="0" fillId="4" borderId="17" xfId="0" applyNumberFormat="1" applyFill="1" applyBorder="1" applyAlignment="1">
      <alignment vertical="center"/>
    </xf>
    <xf numFmtId="177" fontId="0" fillId="4" borderId="18" xfId="0" applyNumberFormat="1" applyFill="1" applyBorder="1" applyAlignment="1">
      <alignment vertical="center"/>
    </xf>
    <xf numFmtId="177" fontId="0" fillId="4" borderId="19" xfId="0" applyNumberFormat="1" applyFill="1" applyBorder="1" applyAlignment="1">
      <alignment vertical="center"/>
    </xf>
    <xf numFmtId="177" fontId="0" fillId="4" borderId="20" xfId="0" applyNumberFormat="1" applyFill="1" applyBorder="1" applyAlignment="1">
      <alignment vertical="center"/>
    </xf>
    <xf numFmtId="0" fontId="0" fillId="0" borderId="0" xfId="0" applyAlignment="1">
      <alignment horizontal="center" vertical="center"/>
    </xf>
    <xf numFmtId="177" fontId="0" fillId="0" borderId="0" xfId="0" applyNumberFormat="1" applyBorder="1" applyAlignment="1">
      <alignment vertical="center"/>
    </xf>
    <xf numFmtId="177" fontId="8" fillId="0" borderId="0" xfId="0" applyNumberFormat="1" applyFont="1" applyBorder="1" applyAlignment="1">
      <alignment vertical="center"/>
    </xf>
    <xf numFmtId="177" fontId="0" fillId="0" borderId="5" xfId="0" applyNumberFormat="1" applyBorder="1" applyAlignment="1">
      <alignment vertical="center"/>
    </xf>
    <xf numFmtId="177" fontId="0" fillId="0" borderId="25" xfId="0" applyNumberFormat="1" applyBorder="1" applyAlignment="1">
      <alignment vertical="center"/>
    </xf>
    <xf numFmtId="177" fontId="0" fillId="0" borderId="26" xfId="0" applyNumberFormat="1" applyBorder="1" applyAlignment="1">
      <alignment horizontal="centerContinuous" vertical="center"/>
    </xf>
    <xf numFmtId="177" fontId="0" fillId="0" borderId="27" xfId="0" applyNumberFormat="1" applyBorder="1" applyAlignment="1">
      <alignment horizontal="centerContinuous" vertical="center"/>
    </xf>
    <xf numFmtId="177" fontId="0" fillId="0" borderId="28" xfId="0" applyNumberFormat="1" applyBorder="1" applyAlignment="1">
      <alignment vertical="center"/>
    </xf>
    <xf numFmtId="177" fontId="0" fillId="0" borderId="29" xfId="0" applyNumberFormat="1" applyBorder="1" applyAlignment="1">
      <alignment vertical="center"/>
    </xf>
    <xf numFmtId="177" fontId="0" fillId="0" borderId="30" xfId="0" applyNumberFormat="1" applyBorder="1" applyAlignment="1">
      <alignment vertical="center"/>
    </xf>
    <xf numFmtId="177" fontId="0" fillId="0" borderId="31" xfId="0" applyNumberFormat="1" applyBorder="1" applyAlignment="1">
      <alignment vertical="center"/>
    </xf>
    <xf numFmtId="177" fontId="0" fillId="0" borderId="32" xfId="0" applyNumberFormat="1" applyBorder="1" applyAlignment="1">
      <alignment vertical="center"/>
    </xf>
    <xf numFmtId="177" fontId="0" fillId="0" borderId="33" xfId="0" applyNumberFormat="1" applyBorder="1" applyAlignment="1">
      <alignment horizontal="centerContinuous" vertical="center"/>
    </xf>
    <xf numFmtId="177" fontId="0" fillId="0" borderId="34" xfId="0" applyNumberFormat="1" applyBorder="1" applyAlignment="1">
      <alignment horizontal="centerContinuous" vertical="center"/>
    </xf>
    <xf numFmtId="177" fontId="0" fillId="0" borderId="13" xfId="0" applyNumberFormat="1" applyBorder="1" applyAlignment="1">
      <alignment horizontal="center" vertical="center"/>
    </xf>
    <xf numFmtId="177" fontId="0" fillId="0" borderId="11" xfId="0" applyNumberFormat="1" applyBorder="1" applyAlignment="1">
      <alignment vertical="center"/>
    </xf>
    <xf numFmtId="177" fontId="0" fillId="0" borderId="12" xfId="0" applyNumberFormat="1" applyBorder="1" applyAlignment="1">
      <alignment vertical="center"/>
    </xf>
    <xf numFmtId="177" fontId="0" fillId="0" borderId="4" xfId="0" applyNumberFormat="1" applyBorder="1" applyAlignment="1">
      <alignment vertical="center"/>
    </xf>
    <xf numFmtId="177" fontId="0" fillId="0" borderId="6" xfId="0" applyNumberFormat="1" applyBorder="1" applyAlignment="1">
      <alignment vertical="center"/>
    </xf>
    <xf numFmtId="177" fontId="0" fillId="0" borderId="17" xfId="0" applyNumberFormat="1" applyBorder="1" applyAlignment="1">
      <alignment horizontal="center" vertical="center"/>
    </xf>
    <xf numFmtId="177" fontId="0" fillId="0" borderId="35" xfId="0" applyNumberFormat="1" applyBorder="1" applyAlignment="1">
      <alignment vertical="center"/>
    </xf>
    <xf numFmtId="177" fontId="0" fillId="0" borderId="36" xfId="0" applyNumberFormat="1" applyBorder="1" applyAlignment="1">
      <alignment vertical="center"/>
    </xf>
    <xf numFmtId="177" fontId="0" fillId="0" borderId="26" xfId="0" applyNumberFormat="1" applyBorder="1" applyAlignment="1">
      <alignment vertical="center"/>
    </xf>
    <xf numFmtId="177" fontId="0" fillId="0" borderId="27" xfId="0" applyNumberFormat="1" applyBorder="1" applyAlignment="1">
      <alignment vertical="center"/>
    </xf>
    <xf numFmtId="177" fontId="8" fillId="0" borderId="4" xfId="0" applyNumberFormat="1" applyFont="1" applyBorder="1" applyAlignment="1">
      <alignment vertical="center"/>
    </xf>
    <xf numFmtId="177" fontId="8" fillId="0" borderId="6" xfId="0" applyNumberFormat="1" applyFont="1" applyBorder="1" applyAlignment="1">
      <alignment vertical="center"/>
    </xf>
    <xf numFmtId="177" fontId="8" fillId="0" borderId="11" xfId="0" applyNumberFormat="1" applyFont="1" applyBorder="1" applyAlignment="1">
      <alignment vertical="center"/>
    </xf>
    <xf numFmtId="177" fontId="8" fillId="0" borderId="12" xfId="0" applyNumberFormat="1" applyFont="1" applyBorder="1" applyAlignment="1">
      <alignment vertical="center"/>
    </xf>
    <xf numFmtId="177" fontId="8" fillId="0" borderId="37" xfId="0" applyNumberFormat="1" applyFont="1" applyBorder="1" applyAlignment="1">
      <alignment vertical="center"/>
    </xf>
    <xf numFmtId="177" fontId="8" fillId="0" borderId="38" xfId="0" applyNumberFormat="1" applyFont="1" applyBorder="1" applyAlignment="1">
      <alignment vertical="center"/>
    </xf>
    <xf numFmtId="177" fontId="8" fillId="0" borderId="5" xfId="0" applyNumberFormat="1" applyFont="1" applyBorder="1" applyAlignment="1">
      <alignment vertical="center"/>
    </xf>
    <xf numFmtId="177" fontId="8" fillId="0" borderId="39" xfId="0" applyNumberFormat="1" applyFont="1" applyBorder="1" applyAlignment="1">
      <alignment vertical="center"/>
    </xf>
    <xf numFmtId="177" fontId="8" fillId="0" borderId="31" xfId="0" applyNumberFormat="1" applyFont="1" applyBorder="1" applyAlignment="1">
      <alignment vertical="center"/>
    </xf>
    <xf numFmtId="177" fontId="8" fillId="0" borderId="29" xfId="0" applyNumberFormat="1" applyFont="1" applyBorder="1" applyAlignment="1">
      <alignment vertical="center"/>
    </xf>
    <xf numFmtId="177" fontId="8" fillId="0" borderId="40" xfId="0" applyNumberFormat="1" applyFont="1" applyBorder="1" applyAlignment="1">
      <alignment vertical="center"/>
    </xf>
    <xf numFmtId="177" fontId="0" fillId="2" borderId="41" xfId="0" applyNumberFormat="1" applyFill="1" applyBorder="1" applyAlignment="1">
      <alignment vertical="center"/>
    </xf>
    <xf numFmtId="177" fontId="0" fillId="2" borderId="42" xfId="0" applyNumberFormat="1" applyFill="1" applyBorder="1" applyAlignment="1">
      <alignment vertical="center"/>
    </xf>
    <xf numFmtId="177" fontId="0" fillId="2" borderId="43" xfId="0" applyNumberFormat="1" applyFill="1" applyBorder="1" applyAlignment="1">
      <alignment vertical="center"/>
    </xf>
    <xf numFmtId="177" fontId="0" fillId="2" borderId="40" xfId="0" applyNumberFormat="1" applyFill="1" applyBorder="1" applyAlignment="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56" fontId="0" fillId="2" borderId="27" xfId="0" applyNumberFormat="1" applyFill="1" applyBorder="1" applyAlignment="1">
      <alignment horizontal="center" vertical="center"/>
    </xf>
    <xf numFmtId="56" fontId="0" fillId="3" borderId="47" xfId="0" applyNumberFormat="1" applyFill="1" applyBorder="1" applyAlignment="1">
      <alignment horizontal="center" vertical="center"/>
    </xf>
    <xf numFmtId="56" fontId="0" fillId="4" borderId="47" xfId="0" applyNumberFormat="1" applyFill="1" applyBorder="1" applyAlignment="1">
      <alignment horizontal="center" vertical="center"/>
    </xf>
    <xf numFmtId="56" fontId="0" fillId="0" borderId="47" xfId="0" applyNumberForma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6" xfId="0" applyBorder="1" applyAlignment="1">
      <alignment horizontal="center" vertical="center"/>
    </xf>
    <xf numFmtId="0" fontId="0" fillId="0" borderId="50" xfId="0" applyBorder="1" applyAlignment="1">
      <alignment horizontal="center" vertical="center"/>
    </xf>
    <xf numFmtId="177" fontId="9" fillId="5" borderId="51" xfId="0" applyNumberFormat="1" applyFont="1" applyFill="1" applyBorder="1" applyAlignment="1">
      <alignment vertical="center"/>
    </xf>
    <xf numFmtId="179" fontId="9" fillId="6" borderId="23" xfId="0" applyNumberFormat="1" applyFont="1" applyFill="1" applyBorder="1" applyAlignment="1">
      <alignment vertical="center"/>
    </xf>
    <xf numFmtId="177" fontId="0" fillId="2" borderId="51" xfId="0" applyNumberFormat="1" applyFont="1" applyFill="1" applyBorder="1" applyAlignment="1">
      <alignment vertical="center"/>
    </xf>
    <xf numFmtId="177" fontId="0" fillId="2" borderId="52" xfId="0" applyNumberFormat="1" applyFont="1" applyFill="1" applyBorder="1" applyAlignment="1">
      <alignment vertical="center"/>
    </xf>
    <xf numFmtId="0" fontId="0" fillId="0" borderId="7" xfId="0" applyBorder="1" applyAlignment="1">
      <alignment horizontal="center"/>
    </xf>
    <xf numFmtId="177" fontId="0" fillId="0" borderId="7" xfId="0" applyNumberFormat="1" applyBorder="1" applyAlignment="1">
      <alignment/>
    </xf>
    <xf numFmtId="177" fontId="11" fillId="2" borderId="40" xfId="0" applyNumberFormat="1" applyFont="1" applyFill="1" applyBorder="1" applyAlignment="1">
      <alignment vertical="center"/>
    </xf>
    <xf numFmtId="177" fontId="11" fillId="3" borderId="20" xfId="0" applyNumberFormat="1" applyFont="1" applyFill="1" applyBorder="1" applyAlignment="1">
      <alignment vertical="center"/>
    </xf>
    <xf numFmtId="177" fontId="11" fillId="4" borderId="20" xfId="0" applyNumberFormat="1" applyFont="1" applyFill="1" applyBorder="1" applyAlignment="1">
      <alignment vertical="center"/>
    </xf>
    <xf numFmtId="177" fontId="11" fillId="0" borderId="20" xfId="0" applyNumberFormat="1" applyFont="1" applyBorder="1" applyAlignment="1">
      <alignment vertical="center"/>
    </xf>
    <xf numFmtId="177" fontId="0" fillId="2" borderId="53" xfId="0" applyNumberFormat="1" applyFont="1" applyFill="1" applyBorder="1" applyAlignment="1">
      <alignment vertical="center"/>
    </xf>
    <xf numFmtId="177" fontId="0" fillId="2" borderId="54" xfId="0" applyNumberFormat="1" applyFill="1" applyBorder="1" applyAlignment="1">
      <alignment vertical="center"/>
    </xf>
    <xf numFmtId="177" fontId="0" fillId="3" borderId="55" xfId="0" applyNumberFormat="1" applyFill="1" applyBorder="1" applyAlignment="1">
      <alignment vertical="center"/>
    </xf>
    <xf numFmtId="177" fontId="0" fillId="4" borderId="55" xfId="0" applyNumberFormat="1" applyFill="1" applyBorder="1" applyAlignment="1">
      <alignment vertical="center"/>
    </xf>
    <xf numFmtId="177" fontId="0" fillId="0" borderId="55" xfId="0" applyNumberFormat="1" applyBorder="1" applyAlignment="1">
      <alignment vertical="center"/>
    </xf>
    <xf numFmtId="177" fontId="0" fillId="2" borderId="56" xfId="0" applyNumberFormat="1" applyFill="1" applyBorder="1" applyAlignment="1">
      <alignment vertical="center"/>
    </xf>
    <xf numFmtId="177" fontId="0" fillId="3" borderId="57" xfId="0" applyNumberFormat="1" applyFill="1" applyBorder="1" applyAlignment="1">
      <alignment vertical="center"/>
    </xf>
    <xf numFmtId="177" fontId="0" fillId="4" borderId="57" xfId="0" applyNumberFormat="1" applyFill="1" applyBorder="1" applyAlignment="1">
      <alignment vertical="center"/>
    </xf>
    <xf numFmtId="177" fontId="0" fillId="0" borderId="57" xfId="0" applyNumberFormat="1" applyBorder="1" applyAlignment="1">
      <alignment vertical="center"/>
    </xf>
    <xf numFmtId="0" fontId="0" fillId="0" borderId="45" xfId="0" applyBorder="1" applyAlignment="1">
      <alignment horizontal="center" vertical="center" shrinkToFit="1"/>
    </xf>
    <xf numFmtId="0" fontId="12" fillId="0" borderId="0" xfId="0" applyFont="1" applyAlignment="1">
      <alignment horizontal="right" vertical="center"/>
    </xf>
    <xf numFmtId="0" fontId="10" fillId="0" borderId="0" xfId="0" applyFont="1" applyAlignment="1">
      <alignment horizontal="left" vertical="center"/>
    </xf>
    <xf numFmtId="0" fontId="0" fillId="0" borderId="0" xfId="0" applyFill="1" applyBorder="1" applyAlignment="1">
      <alignment vertical="center"/>
    </xf>
    <xf numFmtId="176" fontId="2" fillId="0" borderId="0" xfId="0" applyNumberFormat="1" applyFont="1" applyBorder="1" applyAlignment="1">
      <alignment horizontal="center" vertical="center"/>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177" fontId="0" fillId="2" borderId="27" xfId="0" applyNumberFormat="1" applyFill="1" applyBorder="1" applyAlignment="1">
      <alignment vertical="center"/>
    </xf>
    <xf numFmtId="177" fontId="0" fillId="3" borderId="47" xfId="0" applyNumberFormat="1" applyFill="1" applyBorder="1" applyAlignment="1">
      <alignment vertical="center"/>
    </xf>
    <xf numFmtId="177" fontId="0" fillId="4" borderId="47" xfId="0" applyNumberFormat="1" applyFill="1" applyBorder="1" applyAlignment="1">
      <alignment vertical="center"/>
    </xf>
    <xf numFmtId="177" fontId="0" fillId="0" borderId="47" xfId="0" applyNumberFormat="1" applyBorder="1" applyAlignment="1">
      <alignment vertical="center"/>
    </xf>
    <xf numFmtId="177" fontId="0" fillId="2" borderId="31" xfId="0" applyNumberFormat="1" applyFill="1" applyBorder="1" applyAlignment="1">
      <alignment vertical="center"/>
    </xf>
    <xf numFmtId="0" fontId="15" fillId="0" borderId="0" xfId="0" applyFont="1" applyAlignment="1">
      <alignment vertical="center"/>
    </xf>
    <xf numFmtId="0" fontId="15" fillId="7" borderId="0" xfId="0" applyFont="1" applyFill="1" applyAlignment="1">
      <alignment vertical="center"/>
    </xf>
    <xf numFmtId="57" fontId="0" fillId="0" borderId="58" xfId="0" applyNumberFormat="1" applyFill="1" applyBorder="1" applyAlignment="1">
      <alignment horizontal="center" vertical="center"/>
    </xf>
    <xf numFmtId="57" fontId="0" fillId="0" borderId="44" xfId="0" applyNumberFormat="1" applyFill="1" applyBorder="1" applyAlignment="1">
      <alignment horizontal="center" vertical="center"/>
    </xf>
    <xf numFmtId="57" fontId="0" fillId="0" borderId="44" xfId="0" applyNumberFormat="1" applyFill="1" applyBorder="1" applyAlignment="1">
      <alignment vertical="center"/>
    </xf>
    <xf numFmtId="0" fontId="0" fillId="0" borderId="45" xfId="0"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38" fontId="0" fillId="0" borderId="0" xfId="17" applyAlignment="1">
      <alignment/>
    </xf>
    <xf numFmtId="189" fontId="0" fillId="0" borderId="0" xfId="17" applyNumberFormat="1" applyAlignment="1">
      <alignment/>
    </xf>
    <xf numFmtId="0" fontId="7" fillId="7" borderId="0" xfId="0" applyFont="1" applyFill="1" applyAlignment="1">
      <alignment vertical="center"/>
    </xf>
    <xf numFmtId="57" fontId="0" fillId="0" borderId="13" xfId="0" applyNumberFormat="1" applyFill="1" applyBorder="1" applyAlignment="1">
      <alignment horizontal="center" vertical="center"/>
    </xf>
    <xf numFmtId="0" fontId="0" fillId="0" borderId="49" xfId="0" applyBorder="1" applyAlignment="1">
      <alignment vertical="center"/>
    </xf>
    <xf numFmtId="0" fontId="16" fillId="7" borderId="8" xfId="0" applyFont="1" applyFill="1" applyBorder="1" applyAlignment="1">
      <alignment vertical="center"/>
    </xf>
    <xf numFmtId="0" fontId="16" fillId="7" borderId="9" xfId="0" applyFont="1" applyFill="1" applyBorder="1" applyAlignment="1">
      <alignment vertical="center"/>
    </xf>
    <xf numFmtId="0" fontId="16" fillId="7" borderId="10" xfId="0" applyFont="1" applyFill="1" applyBorder="1" applyAlignment="1">
      <alignment vertical="center"/>
    </xf>
    <xf numFmtId="0" fontId="2" fillId="0" borderId="13" xfId="0" applyFont="1" applyBorder="1" applyAlignment="1">
      <alignment horizontal="center" vertical="center"/>
    </xf>
    <xf numFmtId="0" fontId="2" fillId="0" borderId="63" xfId="0" applyFont="1" applyBorder="1" applyAlignment="1">
      <alignment horizontal="center" vertical="center"/>
    </xf>
    <xf numFmtId="0" fontId="2" fillId="0" borderId="0" xfId="0" applyFont="1" applyAlignment="1">
      <alignment horizontal="right" vertical="center"/>
    </xf>
    <xf numFmtId="0" fontId="2" fillId="0" borderId="7" xfId="0" applyFont="1" applyFill="1" applyBorder="1" applyAlignment="1">
      <alignment horizontal="center" vertical="center"/>
    </xf>
    <xf numFmtId="14" fontId="0" fillId="0" borderId="0" xfId="0" applyNumberFormat="1" applyAlignment="1">
      <alignment/>
    </xf>
    <xf numFmtId="0" fontId="0" fillId="0" borderId="0" xfId="0" applyAlignment="1">
      <alignment horizontal="left"/>
    </xf>
    <xf numFmtId="0" fontId="2" fillId="0" borderId="63" xfId="0" applyFont="1" applyFill="1" applyBorder="1" applyAlignment="1">
      <alignment horizontal="center" vertical="center"/>
    </xf>
    <xf numFmtId="176" fontId="2" fillId="0" borderId="63"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0" fontId="20" fillId="0" borderId="0" xfId="0" applyFont="1" applyFill="1" applyBorder="1" applyAlignment="1" quotePrefix="1">
      <alignment horizontal="left" vertical="center" wrapText="1"/>
    </xf>
    <xf numFmtId="0" fontId="20"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textRotation="255"/>
    </xf>
    <xf numFmtId="0" fontId="2" fillId="0" borderId="0" xfId="0" applyFont="1" applyFill="1" applyBorder="1" applyAlignment="1">
      <alignment horizontal="left" vertical="center" wrapText="1"/>
    </xf>
    <xf numFmtId="0" fontId="2" fillId="0" borderId="0" xfId="0" applyFont="1" applyFill="1" applyBorder="1" applyAlignment="1">
      <alignment vertical="center"/>
    </xf>
    <xf numFmtId="176" fontId="2" fillId="0" borderId="0" xfId="0" applyNumberFormat="1" applyFont="1" applyBorder="1" applyAlignment="1">
      <alignment vertical="center"/>
    </xf>
    <xf numFmtId="0" fontId="21" fillId="0" borderId="0" xfId="0" applyFont="1" applyBorder="1" applyAlignment="1">
      <alignment vertical="center"/>
    </xf>
    <xf numFmtId="0" fontId="2" fillId="0" borderId="11" xfId="0" applyFont="1" applyBorder="1" applyAlignment="1">
      <alignment horizontal="center" vertical="center"/>
    </xf>
    <xf numFmtId="176" fontId="2" fillId="0" borderId="11" xfId="0" applyNumberFormat="1" applyFont="1" applyBorder="1" applyAlignment="1">
      <alignment horizontal="center" vertical="center"/>
    </xf>
    <xf numFmtId="0" fontId="2" fillId="0" borderId="7" xfId="0" applyFont="1" applyBorder="1" applyAlignment="1">
      <alignment horizontal="center" vertical="center" shrinkToFit="1"/>
    </xf>
    <xf numFmtId="0" fontId="0" fillId="0" borderId="64" xfId="0" applyBorder="1" applyAlignment="1">
      <alignment horizontal="center" vertical="center"/>
    </xf>
    <xf numFmtId="0" fontId="0" fillId="0" borderId="65" xfId="0" applyBorder="1" applyAlignment="1">
      <alignment horizontal="center" vertical="center"/>
    </xf>
    <xf numFmtId="177" fontId="9" fillId="0" borderId="66" xfId="0" applyNumberFormat="1" applyFont="1" applyFill="1" applyBorder="1" applyAlignment="1">
      <alignment vertical="center"/>
    </xf>
    <xf numFmtId="0" fontId="2" fillId="0" borderId="2" xfId="0" applyFont="1" applyBorder="1" applyAlignment="1">
      <alignment vertical="center" wrapText="1"/>
    </xf>
    <xf numFmtId="177" fontId="9" fillId="5" borderId="42" xfId="0" applyNumberFormat="1" applyFont="1" applyFill="1" applyBorder="1" applyAlignment="1">
      <alignment horizontal="center" vertical="center"/>
    </xf>
    <xf numFmtId="0" fontId="2" fillId="0" borderId="2" xfId="0" applyFont="1" applyBorder="1" applyAlignment="1">
      <alignment vertical="center" textRotation="255"/>
    </xf>
    <xf numFmtId="176" fontId="2" fillId="0" borderId="2" xfId="0" applyNumberFormat="1" applyFont="1" applyBorder="1" applyAlignment="1">
      <alignment vertical="center"/>
    </xf>
    <xf numFmtId="0" fontId="2" fillId="0" borderId="0" xfId="0" applyFont="1" applyBorder="1" applyAlignment="1">
      <alignment vertical="center" textRotation="255"/>
    </xf>
    <xf numFmtId="0" fontId="0" fillId="0" borderId="67" xfId="0" applyBorder="1" applyAlignment="1">
      <alignment horizontal="center" vertical="center"/>
    </xf>
    <xf numFmtId="177" fontId="9" fillId="5" borderId="5" xfId="0" applyNumberFormat="1" applyFont="1" applyFill="1" applyBorder="1" applyAlignment="1">
      <alignment vertical="center"/>
    </xf>
    <xf numFmtId="177" fontId="9" fillId="5" borderId="8" xfId="0" applyNumberFormat="1" applyFont="1" applyFill="1" applyBorder="1" applyAlignment="1">
      <alignment vertical="center"/>
    </xf>
    <xf numFmtId="177" fontId="9" fillId="5" borderId="68" xfId="0" applyNumberFormat="1" applyFont="1" applyFill="1" applyBorder="1" applyAlignment="1">
      <alignment vertical="center"/>
    </xf>
    <xf numFmtId="177" fontId="0" fillId="0" borderId="23" xfId="0" applyNumberFormat="1" applyBorder="1" applyAlignment="1">
      <alignment horizontal="center" vertical="center"/>
    </xf>
    <xf numFmtId="178" fontId="8" fillId="0" borderId="54" xfId="0" applyNumberFormat="1" applyFont="1" applyBorder="1" applyAlignment="1">
      <alignment vertical="center"/>
    </xf>
    <xf numFmtId="178" fontId="8" fillId="0" borderId="21" xfId="0" applyNumberFormat="1" applyFont="1" applyBorder="1" applyAlignment="1">
      <alignment vertical="center"/>
    </xf>
    <xf numFmtId="178" fontId="8" fillId="0" borderId="22" xfId="0" applyNumberFormat="1" applyFont="1" applyBorder="1" applyAlignment="1">
      <alignment vertical="center"/>
    </xf>
    <xf numFmtId="0" fontId="9" fillId="5" borderId="16"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8" xfId="0" applyFont="1" applyFill="1" applyBorder="1" applyAlignment="1">
      <alignment vertical="center"/>
    </xf>
    <xf numFmtId="0" fontId="9" fillId="5" borderId="17" xfId="0" applyFont="1" applyFill="1" applyBorder="1" applyAlignment="1">
      <alignment vertical="center"/>
    </xf>
    <xf numFmtId="0" fontId="9" fillId="5" borderId="15" xfId="0" applyFont="1" applyFill="1" applyBorder="1" applyAlignment="1">
      <alignment vertical="center"/>
    </xf>
    <xf numFmtId="177" fontId="8" fillId="0" borderId="52" xfId="0" applyNumberFormat="1" applyFont="1" applyFill="1" applyBorder="1" applyAlignment="1">
      <alignment vertical="center"/>
    </xf>
    <xf numFmtId="0" fontId="8" fillId="4" borderId="47" xfId="0" applyFont="1" applyFill="1" applyBorder="1" applyAlignment="1">
      <alignment horizontal="center" vertical="center"/>
    </xf>
    <xf numFmtId="0" fontId="8" fillId="4" borderId="14" xfId="0" applyFont="1" applyFill="1" applyBorder="1" applyAlignment="1">
      <alignment horizontal="center" vertical="center"/>
    </xf>
    <xf numFmtId="0" fontId="0" fillId="0" borderId="58" xfId="0" applyBorder="1" applyAlignment="1">
      <alignment horizontal="center" vertical="center"/>
    </xf>
    <xf numFmtId="0" fontId="0" fillId="0" borderId="33"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48" xfId="0" applyBorder="1" applyAlignment="1">
      <alignment horizontal="center" vertical="center"/>
    </xf>
    <xf numFmtId="0" fontId="0" fillId="0" borderId="55" xfId="0" applyBorder="1" applyAlignment="1">
      <alignment horizontal="center" vertical="center"/>
    </xf>
    <xf numFmtId="0" fontId="0" fillId="0" borderId="44" xfId="0" applyBorder="1" applyAlignment="1">
      <alignment horizontal="center" vertical="center"/>
    </xf>
    <xf numFmtId="0" fontId="0" fillId="0" borderId="14" xfId="0" applyBorder="1" applyAlignment="1">
      <alignment horizontal="center" vertical="center"/>
    </xf>
    <xf numFmtId="0" fontId="9" fillId="5" borderId="27" xfId="0" applyFont="1" applyFill="1" applyBorder="1" applyAlignment="1">
      <alignment horizontal="center" vertical="center"/>
    </xf>
    <xf numFmtId="0" fontId="9" fillId="0" borderId="40" xfId="0" applyFont="1" applyBorder="1" applyAlignment="1">
      <alignment horizontal="center" vertical="center"/>
    </xf>
    <xf numFmtId="177" fontId="10" fillId="0" borderId="0" xfId="0" applyNumberFormat="1" applyFont="1" applyAlignment="1">
      <alignment vertical="center"/>
    </xf>
    <xf numFmtId="0" fontId="8" fillId="0" borderId="0" xfId="0" applyFont="1" applyAlignment="1">
      <alignment vertical="center"/>
    </xf>
    <xf numFmtId="177" fontId="9" fillId="5" borderId="67" xfId="0" applyNumberFormat="1" applyFont="1" applyFill="1" applyBorder="1" applyAlignment="1">
      <alignment horizontal="center" vertical="center"/>
    </xf>
    <xf numFmtId="177" fontId="9" fillId="5" borderId="42" xfId="0" applyNumberFormat="1" applyFont="1" applyFill="1" applyBorder="1" applyAlignment="1">
      <alignment horizontal="center" vertical="center"/>
    </xf>
    <xf numFmtId="0" fontId="11" fillId="0" borderId="45" xfId="0" applyFont="1" applyBorder="1" applyAlignment="1">
      <alignment horizontal="center" vertical="center"/>
    </xf>
    <xf numFmtId="0" fontId="11" fillId="0" borderId="15" xfId="0" applyFont="1" applyBorder="1" applyAlignment="1">
      <alignment horizontal="center" vertical="center"/>
    </xf>
    <xf numFmtId="0" fontId="0" fillId="0" borderId="4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shrinkToFit="1"/>
    </xf>
    <xf numFmtId="0" fontId="0" fillId="0" borderId="42" xfId="0" applyBorder="1" applyAlignment="1">
      <alignment horizontal="center" vertical="center" shrinkToFit="1"/>
    </xf>
    <xf numFmtId="0" fontId="0" fillId="0" borderId="32" xfId="0" applyBorder="1" applyAlignment="1">
      <alignment horizontal="center" vertical="center"/>
    </xf>
    <xf numFmtId="0" fontId="0" fillId="0" borderId="39"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42" xfId="0" applyBorder="1" applyAlignment="1">
      <alignment horizontal="center" vertical="center"/>
    </xf>
    <xf numFmtId="0" fontId="0" fillId="0" borderId="49" xfId="0" applyBorder="1" applyAlignment="1">
      <alignment horizontal="center" vertical="center"/>
    </xf>
    <xf numFmtId="0" fontId="0" fillId="0" borderId="16" xfId="0" applyBorder="1" applyAlignment="1">
      <alignment horizontal="center" vertical="center"/>
    </xf>
    <xf numFmtId="0" fontId="16" fillId="7" borderId="7" xfId="0" applyFont="1" applyFill="1" applyBorder="1" applyAlignment="1">
      <alignment vertical="center"/>
    </xf>
    <xf numFmtId="0" fontId="16" fillId="7" borderId="8" xfId="0" applyFont="1" applyFill="1" applyBorder="1" applyAlignment="1">
      <alignment vertical="center"/>
    </xf>
    <xf numFmtId="191" fontId="15" fillId="7" borderId="7" xfId="17" applyNumberFormat="1" applyFont="1" applyFill="1" applyBorder="1" applyAlignment="1">
      <alignment vertical="center"/>
    </xf>
    <xf numFmtId="191" fontId="15" fillId="7" borderId="49" xfId="17" applyNumberFormat="1" applyFont="1" applyFill="1" applyBorder="1" applyAlignment="1">
      <alignment vertical="center"/>
    </xf>
    <xf numFmtId="191" fontId="15" fillId="7" borderId="71" xfId="17" applyNumberFormat="1" applyFont="1" applyFill="1" applyBorder="1" applyAlignment="1">
      <alignment vertical="center"/>
    </xf>
    <xf numFmtId="191" fontId="15" fillId="7" borderId="16" xfId="17" applyNumberFormat="1" applyFont="1" applyFill="1" applyBorder="1" applyAlignment="1">
      <alignment vertical="center"/>
    </xf>
    <xf numFmtId="0" fontId="16" fillId="7" borderId="7" xfId="0" applyFont="1" applyFill="1" applyBorder="1" applyAlignment="1">
      <alignment horizontal="center" vertical="center"/>
    </xf>
    <xf numFmtId="0" fontId="16" fillId="7" borderId="7" xfId="0" applyFont="1" applyFill="1" applyBorder="1" applyAlignment="1">
      <alignment horizontal="center" vertical="center" textRotation="255"/>
    </xf>
    <xf numFmtId="187" fontId="16" fillId="7" borderId="7" xfId="0" applyNumberFormat="1" applyFont="1" applyFill="1" applyBorder="1" applyAlignment="1">
      <alignment horizontal="right" vertical="center"/>
    </xf>
    <xf numFmtId="0" fontId="16" fillId="7" borderId="7" xfId="0" applyFont="1" applyFill="1" applyBorder="1" applyAlignment="1">
      <alignment horizontal="left" vertical="center"/>
    </xf>
    <xf numFmtId="191" fontId="15" fillId="0" borderId="63" xfId="17" applyNumberFormat="1" applyFont="1" applyFill="1" applyBorder="1" applyAlignment="1">
      <alignment vertical="center"/>
    </xf>
    <xf numFmtId="191" fontId="15" fillId="0" borderId="7" xfId="17" applyNumberFormat="1" applyFont="1" applyFill="1" applyBorder="1" applyAlignment="1">
      <alignment vertical="center"/>
    </xf>
    <xf numFmtId="191" fontId="15" fillId="2" borderId="68" xfId="17" applyNumberFormat="1" applyFont="1" applyFill="1" applyBorder="1" applyAlignment="1">
      <alignment vertical="center"/>
    </xf>
    <xf numFmtId="191" fontId="15" fillId="2" borderId="72" xfId="17" applyNumberFormat="1" applyFont="1" applyFill="1" applyBorder="1" applyAlignment="1">
      <alignment vertical="center"/>
    </xf>
    <xf numFmtId="191" fontId="15" fillId="2" borderId="73" xfId="17" applyNumberFormat="1" applyFont="1" applyFill="1" applyBorder="1" applyAlignment="1">
      <alignment vertical="center"/>
    </xf>
    <xf numFmtId="188" fontId="16" fillId="7" borderId="8" xfId="0" applyNumberFormat="1" applyFont="1" applyFill="1" applyBorder="1" applyAlignment="1">
      <alignment horizontal="right" vertical="center"/>
    </xf>
    <xf numFmtId="188" fontId="16" fillId="7" borderId="10" xfId="0" applyNumberFormat="1" applyFont="1" applyFill="1" applyBorder="1" applyAlignment="1">
      <alignment horizontal="right" vertical="center"/>
    </xf>
    <xf numFmtId="188" fontId="16" fillId="7" borderId="9" xfId="0" applyNumberFormat="1" applyFont="1" applyFill="1" applyBorder="1" applyAlignment="1">
      <alignment horizontal="right" vertical="center"/>
    </xf>
    <xf numFmtId="191" fontId="15" fillId="2" borderId="33" xfId="17" applyNumberFormat="1" applyFont="1" applyFill="1" applyBorder="1" applyAlignment="1">
      <alignment vertical="center"/>
    </xf>
    <xf numFmtId="191" fontId="15" fillId="2" borderId="74" xfId="17" applyNumberFormat="1" applyFont="1" applyFill="1" applyBorder="1" applyAlignment="1">
      <alignment vertical="center"/>
    </xf>
    <xf numFmtId="191" fontId="15" fillId="2" borderId="34" xfId="17" applyNumberFormat="1" applyFont="1" applyFill="1" applyBorder="1" applyAlignment="1">
      <alignment vertical="center"/>
    </xf>
    <xf numFmtId="0" fontId="16" fillId="7" borderId="1" xfId="0" applyFont="1" applyFill="1" applyBorder="1" applyAlignment="1">
      <alignment horizontal="center" vertical="center" textRotation="255"/>
    </xf>
    <xf numFmtId="0" fontId="16" fillId="7" borderId="2" xfId="0" applyFont="1" applyFill="1" applyBorder="1" applyAlignment="1">
      <alignment horizontal="center" vertical="center" textRotation="255"/>
    </xf>
    <xf numFmtId="0" fontId="16" fillId="7" borderId="3" xfId="0" applyFont="1" applyFill="1" applyBorder="1" applyAlignment="1">
      <alignment horizontal="center" vertical="center" textRotation="255"/>
    </xf>
    <xf numFmtId="0" fontId="16" fillId="7" borderId="11" xfId="0" applyFont="1" applyFill="1" applyBorder="1" applyAlignment="1">
      <alignment horizontal="center" vertical="center" textRotation="255"/>
    </xf>
    <xf numFmtId="0" fontId="16" fillId="7" borderId="0" xfId="0" applyFont="1" applyFill="1" applyBorder="1" applyAlignment="1">
      <alignment horizontal="center" vertical="center" textRotation="255"/>
    </xf>
    <xf numFmtId="0" fontId="16" fillId="7" borderId="12" xfId="0" applyFont="1" applyFill="1" applyBorder="1" applyAlignment="1">
      <alignment horizontal="center" vertical="center" textRotation="255"/>
    </xf>
    <xf numFmtId="0" fontId="16" fillId="7" borderId="4" xfId="0" applyFont="1" applyFill="1" applyBorder="1" applyAlignment="1">
      <alignment horizontal="center" vertical="center" textRotation="255"/>
    </xf>
    <xf numFmtId="0" fontId="16" fillId="7" borderId="5" xfId="0" applyFont="1" applyFill="1" applyBorder="1" applyAlignment="1">
      <alignment horizontal="center" vertical="center" textRotation="255"/>
    </xf>
    <xf numFmtId="0" fontId="16" fillId="7" borderId="6" xfId="0" applyFont="1" applyFill="1" applyBorder="1" applyAlignment="1">
      <alignment horizontal="center" vertical="center" textRotation="255"/>
    </xf>
    <xf numFmtId="0" fontId="2" fillId="7" borderId="7" xfId="0" applyFont="1" applyFill="1" applyBorder="1" applyAlignment="1">
      <alignment vertical="center"/>
    </xf>
    <xf numFmtId="0" fontId="16" fillId="7" borderId="10" xfId="0" applyFont="1" applyFill="1" applyBorder="1" applyAlignment="1">
      <alignment vertical="center"/>
    </xf>
    <xf numFmtId="0" fontId="16" fillId="7" borderId="9" xfId="0" applyFont="1" applyFill="1" applyBorder="1" applyAlignment="1">
      <alignment vertical="center"/>
    </xf>
    <xf numFmtId="191" fontId="15" fillId="2" borderId="8" xfId="17" applyNumberFormat="1" applyFont="1" applyFill="1" applyBorder="1" applyAlignment="1">
      <alignment vertical="center"/>
    </xf>
    <xf numFmtId="191" fontId="15" fillId="2" borderId="10" xfId="17" applyNumberFormat="1" applyFont="1" applyFill="1" applyBorder="1" applyAlignment="1">
      <alignment vertical="center"/>
    </xf>
    <xf numFmtId="191" fontId="15" fillId="2" borderId="9" xfId="17" applyNumberFormat="1" applyFont="1" applyFill="1" applyBorder="1" applyAlignment="1">
      <alignment vertical="center"/>
    </xf>
    <xf numFmtId="192" fontId="15" fillId="7" borderId="75" xfId="17" applyNumberFormat="1" applyFont="1" applyFill="1" applyBorder="1" applyAlignment="1">
      <alignment vertical="center"/>
    </xf>
    <xf numFmtId="192" fontId="15" fillId="7" borderId="76" xfId="17" applyNumberFormat="1" applyFont="1" applyFill="1" applyBorder="1" applyAlignment="1">
      <alignment vertical="center"/>
    </xf>
    <xf numFmtId="192" fontId="15" fillId="7" borderId="77" xfId="17" applyNumberFormat="1" applyFont="1" applyFill="1" applyBorder="1" applyAlignment="1">
      <alignment vertical="center"/>
    </xf>
    <xf numFmtId="191" fontId="15" fillId="7" borderId="46" xfId="17" applyNumberFormat="1" applyFont="1" applyFill="1" applyBorder="1" applyAlignment="1">
      <alignment vertical="center"/>
    </xf>
    <xf numFmtId="191" fontId="15" fillId="7" borderId="78" xfId="17" applyNumberFormat="1" applyFont="1" applyFill="1" applyBorder="1" applyAlignment="1">
      <alignment vertical="center"/>
    </xf>
    <xf numFmtId="191" fontId="15" fillId="7" borderId="47" xfId="17" applyNumberFormat="1" applyFont="1" applyFill="1" applyBorder="1" applyAlignment="1">
      <alignment vertical="center"/>
    </xf>
    <xf numFmtId="191" fontId="15" fillId="7" borderId="13" xfId="17" applyNumberFormat="1" applyFont="1" applyFill="1" applyBorder="1" applyAlignment="1">
      <alignment vertical="center"/>
    </xf>
    <xf numFmtId="0" fontId="15" fillId="7" borderId="7" xfId="0" applyFont="1" applyFill="1" applyBorder="1" applyAlignment="1">
      <alignment vertical="center"/>
    </xf>
    <xf numFmtId="0" fontId="15" fillId="7" borderId="0" xfId="0" applyFont="1" applyFill="1" applyAlignment="1">
      <alignment vertical="center"/>
    </xf>
    <xf numFmtId="185" fontId="15" fillId="7" borderId="5" xfId="0" applyNumberFormat="1" applyFont="1" applyFill="1" applyBorder="1" applyAlignment="1">
      <alignment horizontal="center" vertical="center"/>
    </xf>
    <xf numFmtId="0" fontId="15" fillId="7" borderId="9" xfId="0" applyFont="1" applyFill="1" applyBorder="1" applyAlignment="1">
      <alignment vertical="center"/>
    </xf>
    <xf numFmtId="0" fontId="16" fillId="7" borderId="49" xfId="0" applyFont="1" applyFill="1" applyBorder="1" applyAlignment="1">
      <alignment horizontal="center" vertical="center"/>
    </xf>
    <xf numFmtId="0" fontId="16" fillId="7" borderId="71" xfId="0" applyFont="1" applyFill="1" applyBorder="1" applyAlignment="1">
      <alignment horizontal="center" vertical="center"/>
    </xf>
    <xf numFmtId="0" fontId="16" fillId="7" borderId="16" xfId="0" applyFont="1" applyFill="1" applyBorder="1" applyAlignment="1">
      <alignment horizontal="center" vertical="center"/>
    </xf>
    <xf numFmtId="186" fontId="15" fillId="7" borderId="60" xfId="0" applyNumberFormat="1" applyFont="1" applyFill="1" applyBorder="1" applyAlignment="1">
      <alignment horizontal="left" vertical="center"/>
    </xf>
    <xf numFmtId="0" fontId="0" fillId="0" borderId="10" xfId="0" applyBorder="1" applyAlignment="1">
      <alignment horizontal="left" vertical="center"/>
    </xf>
    <xf numFmtId="186" fontId="18" fillId="7" borderId="10" xfId="0" applyNumberFormat="1" applyFont="1" applyFill="1" applyBorder="1" applyAlignment="1">
      <alignment horizontal="left" vertical="center"/>
    </xf>
    <xf numFmtId="0" fontId="19" fillId="0" borderId="10" xfId="0" applyFont="1" applyBorder="1" applyAlignment="1">
      <alignment horizontal="left" vertical="center"/>
    </xf>
    <xf numFmtId="0" fontId="19" fillId="0" borderId="9" xfId="0" applyFont="1" applyBorder="1" applyAlignment="1">
      <alignment horizontal="left" vertical="center"/>
    </xf>
    <xf numFmtId="0" fontId="16" fillId="7" borderId="48" xfId="0" applyFont="1" applyFill="1" applyBorder="1" applyAlignment="1">
      <alignment vertical="center"/>
    </xf>
    <xf numFmtId="0" fontId="16" fillId="7" borderId="63" xfId="0" applyFont="1" applyFill="1" applyBorder="1" applyAlignment="1">
      <alignment vertical="center"/>
    </xf>
    <xf numFmtId="184" fontId="15" fillId="7" borderId="63" xfId="0" applyNumberFormat="1" applyFont="1" applyFill="1" applyBorder="1" applyAlignment="1">
      <alignment vertical="center"/>
    </xf>
    <xf numFmtId="192" fontId="15" fillId="7" borderId="63" xfId="0" applyNumberFormat="1" applyFont="1" applyFill="1" applyBorder="1" applyAlignment="1">
      <alignment vertical="center"/>
    </xf>
    <xf numFmtId="0" fontId="15" fillId="7" borderId="63" xfId="0" applyFont="1" applyFill="1" applyBorder="1" applyAlignment="1">
      <alignment vertical="center"/>
    </xf>
    <xf numFmtId="0" fontId="15" fillId="7" borderId="55" xfId="0" applyFont="1" applyFill="1" applyBorder="1" applyAlignment="1">
      <alignment vertical="center"/>
    </xf>
    <xf numFmtId="184" fontId="15" fillId="7" borderId="7" xfId="0" applyNumberFormat="1" applyFont="1" applyFill="1" applyBorder="1" applyAlignment="1">
      <alignment vertical="center"/>
    </xf>
    <xf numFmtId="192" fontId="15" fillId="7" borderId="7" xfId="0" applyNumberFormat="1" applyFont="1" applyFill="1" applyBorder="1" applyAlignment="1">
      <alignment vertical="center"/>
    </xf>
    <xf numFmtId="0" fontId="15" fillId="7" borderId="14" xfId="0" applyFont="1" applyFill="1" applyBorder="1" applyAlignment="1">
      <alignment vertical="center"/>
    </xf>
    <xf numFmtId="193" fontId="15" fillId="7" borderId="7" xfId="0" applyNumberFormat="1" applyFont="1" applyFill="1" applyBorder="1" applyAlignment="1">
      <alignment vertical="center"/>
    </xf>
    <xf numFmtId="0" fontId="16" fillId="7" borderId="44" xfId="0" applyFont="1" applyFill="1" applyBorder="1" applyAlignment="1">
      <alignment vertical="center"/>
    </xf>
    <xf numFmtId="0" fontId="16" fillId="7" borderId="8" xfId="0" applyFont="1" applyFill="1" applyBorder="1" applyAlignment="1">
      <alignment horizontal="center" vertical="center"/>
    </xf>
    <xf numFmtId="0" fontId="16" fillId="7" borderId="10" xfId="0" applyFont="1" applyFill="1" applyBorder="1" applyAlignment="1">
      <alignment horizontal="center" vertical="center"/>
    </xf>
    <xf numFmtId="0" fontId="16" fillId="7" borderId="79" xfId="0" applyFont="1" applyFill="1" applyBorder="1" applyAlignment="1">
      <alignment horizontal="center" vertical="center"/>
    </xf>
    <xf numFmtId="0" fontId="15" fillId="7" borderId="68" xfId="0" applyFont="1" applyFill="1" applyBorder="1" applyAlignment="1">
      <alignment vertical="center"/>
    </xf>
    <xf numFmtId="0" fontId="15" fillId="7" borderId="72" xfId="0" applyFont="1" applyFill="1" applyBorder="1" applyAlignment="1">
      <alignment vertical="center"/>
    </xf>
    <xf numFmtId="0" fontId="15" fillId="7" borderId="41" xfId="0" applyFont="1" applyFill="1" applyBorder="1" applyAlignment="1">
      <alignment vertical="center"/>
    </xf>
    <xf numFmtId="0" fontId="16" fillId="7" borderId="80" xfId="0" applyFont="1" applyFill="1" applyBorder="1" applyAlignment="1">
      <alignment horizontal="center" vertical="center"/>
    </xf>
    <xf numFmtId="0" fontId="16" fillId="7" borderId="2" xfId="0" applyFont="1" applyFill="1" applyBorder="1" applyAlignment="1">
      <alignment horizontal="center" vertical="center"/>
    </xf>
    <xf numFmtId="0" fontId="16" fillId="7" borderId="3" xfId="0" applyFont="1" applyFill="1" applyBorder="1" applyAlignment="1">
      <alignment horizontal="center" vertical="center"/>
    </xf>
    <xf numFmtId="0" fontId="16" fillId="7" borderId="81" xfId="0" applyFont="1" applyFill="1" applyBorder="1" applyAlignment="1">
      <alignment horizontal="center" vertical="center"/>
    </xf>
    <xf numFmtId="0" fontId="16" fillId="7" borderId="5"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9" xfId="0" applyFont="1" applyFill="1" applyBorder="1" applyAlignment="1">
      <alignment horizontal="center" vertical="center"/>
    </xf>
    <xf numFmtId="0" fontId="15" fillId="7" borderId="0" xfId="0" applyFont="1" applyFill="1" applyAlignment="1">
      <alignment horizontal="center" vertical="center"/>
    </xf>
    <xf numFmtId="0" fontId="15" fillId="7" borderId="68" xfId="0" applyFont="1" applyFill="1" applyBorder="1" applyAlignment="1">
      <alignment horizontal="center" vertical="center"/>
    </xf>
    <xf numFmtId="0" fontId="15" fillId="7" borderId="72" xfId="0" applyFont="1" applyFill="1" applyBorder="1" applyAlignment="1">
      <alignment horizontal="center" vertical="center"/>
    </xf>
    <xf numFmtId="0" fontId="15" fillId="7" borderId="73" xfId="0" applyFont="1" applyFill="1" applyBorder="1" applyAlignment="1">
      <alignment horizontal="center" vertical="center"/>
    </xf>
    <xf numFmtId="192" fontId="15" fillId="7" borderId="68" xfId="0" applyNumberFormat="1" applyFont="1" applyFill="1" applyBorder="1" applyAlignment="1">
      <alignment vertical="center"/>
    </xf>
    <xf numFmtId="192" fontId="15" fillId="7" borderId="72" xfId="0" applyNumberFormat="1" applyFont="1" applyFill="1" applyBorder="1" applyAlignment="1">
      <alignment vertical="center"/>
    </xf>
    <xf numFmtId="192" fontId="15" fillId="7" borderId="73" xfId="0" applyNumberFormat="1" applyFont="1" applyFill="1" applyBorder="1" applyAlignment="1">
      <alignment vertical="center"/>
    </xf>
    <xf numFmtId="0" fontId="16" fillId="7" borderId="61" xfId="0" applyFont="1" applyFill="1" applyBorder="1" applyAlignment="1">
      <alignment horizontal="center" vertical="center"/>
    </xf>
    <xf numFmtId="0" fontId="16" fillId="7" borderId="72" xfId="0" applyFont="1" applyFill="1" applyBorder="1" applyAlignment="1">
      <alignment horizontal="center" vertical="center"/>
    </xf>
    <xf numFmtId="0" fontId="16" fillId="7" borderId="73" xfId="0" applyFont="1" applyFill="1" applyBorder="1" applyAlignment="1">
      <alignment horizontal="center" vertical="center"/>
    </xf>
    <xf numFmtId="176" fontId="2" fillId="0" borderId="8"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9" xfId="0" applyNumberFormat="1" applyFont="1" applyBorder="1" applyAlignment="1">
      <alignment horizontal="center"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9" xfId="0" applyFont="1" applyBorder="1" applyAlignment="1">
      <alignment horizontal="left" vertical="center"/>
    </xf>
    <xf numFmtId="176" fontId="2" fillId="0" borderId="0" xfId="0" applyNumberFormat="1"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xf>
    <xf numFmtId="176" fontId="2" fillId="0" borderId="13" xfId="0" applyNumberFormat="1" applyFont="1" applyBorder="1" applyAlignment="1">
      <alignment vertical="center"/>
    </xf>
    <xf numFmtId="176" fontId="2" fillId="0" borderId="63" xfId="0" applyNumberFormat="1"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76" fontId="2" fillId="0" borderId="8"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177" fontId="0" fillId="0" borderId="46" xfId="0" applyNumberFormat="1" applyBorder="1" applyAlignment="1">
      <alignment horizontal="center" vertical="center"/>
    </xf>
    <xf numFmtId="177" fontId="0" fillId="0" borderId="65" xfId="0" applyNumberFormat="1" applyBorder="1" applyAlignment="1">
      <alignment horizontal="center" vertical="center"/>
    </xf>
    <xf numFmtId="0" fontId="17" fillId="4" borderId="46" xfId="0" applyFont="1" applyFill="1" applyBorder="1" applyAlignment="1">
      <alignment horizontal="center" vertical="center" wrapText="1"/>
    </xf>
    <xf numFmtId="0" fontId="0" fillId="4" borderId="65" xfId="0" applyFill="1" applyBorder="1" applyAlignment="1">
      <alignment horizontal="center" vertical="center" wrapText="1"/>
    </xf>
    <xf numFmtId="176" fontId="10" fillId="4" borderId="0" xfId="0" applyNumberFormat="1" applyFont="1" applyFill="1" applyAlignment="1">
      <alignment vertical="center"/>
    </xf>
    <xf numFmtId="0" fontId="2" fillId="3" borderId="49" xfId="0" applyFont="1" applyFill="1" applyBorder="1" applyAlignment="1">
      <alignment horizontal="center" vertical="center"/>
    </xf>
    <xf numFmtId="176" fontId="10" fillId="3" borderId="0" xfId="0" applyNumberFormat="1" applyFont="1" applyFill="1" applyAlignment="1">
      <alignment vertical="center"/>
    </xf>
    <xf numFmtId="0" fontId="2" fillId="8" borderId="49" xfId="0" applyFont="1" applyFill="1" applyBorder="1" applyAlignment="1">
      <alignment horizontal="center" vertical="center"/>
    </xf>
    <xf numFmtId="176" fontId="10" fillId="8" borderId="0" xfId="0" applyNumberFormat="1" applyFont="1" applyFill="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0</xdr:row>
      <xdr:rowOff>76200</xdr:rowOff>
    </xdr:from>
    <xdr:to>
      <xdr:col>2</xdr:col>
      <xdr:colOff>695325</xdr:colOff>
      <xdr:row>2</xdr:row>
      <xdr:rowOff>104775</xdr:rowOff>
    </xdr:to>
    <xdr:sp>
      <xdr:nvSpPr>
        <xdr:cNvPr id="1" name="AutoShape 10"/>
        <xdr:cNvSpPr>
          <a:spLocks/>
        </xdr:cNvSpPr>
      </xdr:nvSpPr>
      <xdr:spPr>
        <a:xfrm>
          <a:off x="552450" y="76200"/>
          <a:ext cx="1304925" cy="390525"/>
        </a:xfrm>
        <a:prstGeom prst="wedgeRoundRectCallout">
          <a:avLst>
            <a:gd name="adj1" fmla="val 37592"/>
            <a:gd name="adj2" fmla="val 192856"/>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世帯全員の年齢を入力する。</a:t>
          </a:r>
        </a:p>
      </xdr:txBody>
    </xdr:sp>
    <xdr:clientData/>
  </xdr:twoCellAnchor>
  <xdr:twoCellAnchor>
    <xdr:from>
      <xdr:col>1</xdr:col>
      <xdr:colOff>342900</xdr:colOff>
      <xdr:row>31</xdr:row>
      <xdr:rowOff>161925</xdr:rowOff>
    </xdr:from>
    <xdr:to>
      <xdr:col>2</xdr:col>
      <xdr:colOff>1019175</xdr:colOff>
      <xdr:row>33</xdr:row>
      <xdr:rowOff>104775</xdr:rowOff>
    </xdr:to>
    <xdr:sp>
      <xdr:nvSpPr>
        <xdr:cNvPr id="2" name="AutoShape 11"/>
        <xdr:cNvSpPr>
          <a:spLocks/>
        </xdr:cNvSpPr>
      </xdr:nvSpPr>
      <xdr:spPr>
        <a:xfrm>
          <a:off x="666750" y="5829300"/>
          <a:ext cx="1514475" cy="304800"/>
        </a:xfrm>
        <a:prstGeom prst="wedgeRoundRectCallout">
          <a:avLst>
            <a:gd name="adj1" fmla="val 135532"/>
            <a:gd name="adj2" fmla="val -92187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加算額を入力する。</a:t>
          </a:r>
        </a:p>
      </xdr:txBody>
    </xdr:sp>
    <xdr:clientData/>
  </xdr:twoCellAnchor>
  <xdr:twoCellAnchor>
    <xdr:from>
      <xdr:col>1</xdr:col>
      <xdr:colOff>19050</xdr:colOff>
      <xdr:row>27</xdr:row>
      <xdr:rowOff>104775</xdr:rowOff>
    </xdr:from>
    <xdr:to>
      <xdr:col>2</xdr:col>
      <xdr:colOff>695325</xdr:colOff>
      <xdr:row>29</xdr:row>
      <xdr:rowOff>57150</xdr:rowOff>
    </xdr:to>
    <xdr:sp>
      <xdr:nvSpPr>
        <xdr:cNvPr id="3" name="AutoShape 12"/>
        <xdr:cNvSpPr>
          <a:spLocks/>
        </xdr:cNvSpPr>
      </xdr:nvSpPr>
      <xdr:spPr>
        <a:xfrm>
          <a:off x="342900" y="4981575"/>
          <a:ext cx="1514475" cy="314325"/>
        </a:xfrm>
        <a:prstGeom prst="wedgeRoundRectCallout">
          <a:avLst>
            <a:gd name="adj1" fmla="val 37421"/>
            <a:gd name="adj2" fmla="val -222726"/>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市町名を入力する。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114300</xdr:rowOff>
    </xdr:from>
    <xdr:to>
      <xdr:col>31</xdr:col>
      <xdr:colOff>114300</xdr:colOff>
      <xdr:row>3</xdr:row>
      <xdr:rowOff>123825</xdr:rowOff>
    </xdr:to>
    <xdr:sp>
      <xdr:nvSpPr>
        <xdr:cNvPr id="1" name="Rectangle 1"/>
        <xdr:cNvSpPr>
          <a:spLocks/>
        </xdr:cNvSpPr>
      </xdr:nvSpPr>
      <xdr:spPr>
        <a:xfrm>
          <a:off x="838200" y="295275"/>
          <a:ext cx="5419725" cy="371475"/>
        </a:xfrm>
        <a:prstGeom prst="rect">
          <a:avLst/>
        </a:prstGeom>
        <a:noFill/>
        <a:ln w="9525" cmpd="sng">
          <a:noFill/>
        </a:ln>
      </xdr:spPr>
      <xdr:txBody>
        <a:bodyPr vertOverflow="clip" wrap="square" anchor="ctr"/>
        <a:p>
          <a:pPr algn="ctr">
            <a:defRPr/>
          </a:pPr>
          <a:r>
            <a:rPr lang="en-US" cap="none" sz="1400" b="0" i="0" u="none" baseline="0"/>
            <a:t>広島県高等学校等奨学金収入基準額積算表</a:t>
          </a:r>
        </a:p>
      </xdr:txBody>
    </xdr:sp>
    <xdr:clientData/>
  </xdr:twoCellAnchor>
  <xdr:twoCellAnchor>
    <xdr:from>
      <xdr:col>22</xdr:col>
      <xdr:colOff>161925</xdr:colOff>
      <xdr:row>0</xdr:row>
      <xdr:rowOff>57150</xdr:rowOff>
    </xdr:from>
    <xdr:to>
      <xdr:col>35</xdr:col>
      <xdr:colOff>104775</xdr:colOff>
      <xdr:row>1</xdr:row>
      <xdr:rowOff>133350</xdr:rowOff>
    </xdr:to>
    <xdr:sp>
      <xdr:nvSpPr>
        <xdr:cNvPr id="2" name="Rectangle 2"/>
        <xdr:cNvSpPr>
          <a:spLocks/>
        </xdr:cNvSpPr>
      </xdr:nvSpPr>
      <xdr:spPr>
        <a:xfrm>
          <a:off x="4505325" y="57150"/>
          <a:ext cx="2543175" cy="257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t>Ａ（既存広島県高等学校等奨学金分）用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723900</xdr:colOff>
      <xdr:row>25</xdr:row>
      <xdr:rowOff>28575</xdr:rowOff>
    </xdr:from>
    <xdr:to>
      <xdr:col>11</xdr:col>
      <xdr:colOff>38100</xdr:colOff>
      <xdr:row>25</xdr:row>
      <xdr:rowOff>171450</xdr:rowOff>
    </xdr:to>
    <xdr:sp>
      <xdr:nvSpPr>
        <xdr:cNvPr id="1" name="Oval 1"/>
        <xdr:cNvSpPr>
          <a:spLocks/>
        </xdr:cNvSpPr>
      </xdr:nvSpPr>
      <xdr:spPr>
        <a:xfrm>
          <a:off x="7134225" y="4876800"/>
          <a:ext cx="17145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723900</xdr:colOff>
      <xdr:row>27</xdr:row>
      <xdr:rowOff>28575</xdr:rowOff>
    </xdr:from>
    <xdr:to>
      <xdr:col>11</xdr:col>
      <xdr:colOff>38100</xdr:colOff>
      <xdr:row>27</xdr:row>
      <xdr:rowOff>171450</xdr:rowOff>
    </xdr:to>
    <xdr:sp>
      <xdr:nvSpPr>
        <xdr:cNvPr id="2" name="Oval 2"/>
        <xdr:cNvSpPr>
          <a:spLocks/>
        </xdr:cNvSpPr>
      </xdr:nvSpPr>
      <xdr:spPr>
        <a:xfrm>
          <a:off x="7134225" y="5257800"/>
          <a:ext cx="17145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685800</xdr:colOff>
      <xdr:row>22</xdr:row>
      <xdr:rowOff>161925</xdr:rowOff>
    </xdr:from>
    <xdr:to>
      <xdr:col>14</xdr:col>
      <xdr:colOff>361950</xdr:colOff>
      <xdr:row>22</xdr:row>
      <xdr:rowOff>161925</xdr:rowOff>
    </xdr:to>
    <xdr:sp>
      <xdr:nvSpPr>
        <xdr:cNvPr id="1" name="Line 1"/>
        <xdr:cNvSpPr>
          <a:spLocks/>
        </xdr:cNvSpPr>
      </xdr:nvSpPr>
      <xdr:spPr>
        <a:xfrm>
          <a:off x="4371975" y="4010025"/>
          <a:ext cx="6477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66675</xdr:rowOff>
    </xdr:from>
    <xdr:to>
      <xdr:col>7</xdr:col>
      <xdr:colOff>0</xdr:colOff>
      <xdr:row>22</xdr:row>
      <xdr:rowOff>161925</xdr:rowOff>
    </xdr:to>
    <xdr:sp>
      <xdr:nvSpPr>
        <xdr:cNvPr id="2" name="Line 2"/>
        <xdr:cNvSpPr>
          <a:spLocks/>
        </xdr:cNvSpPr>
      </xdr:nvSpPr>
      <xdr:spPr>
        <a:xfrm>
          <a:off x="4381500" y="66675"/>
          <a:ext cx="0" cy="3943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B3:Q54"/>
  <sheetViews>
    <sheetView tabSelected="1" workbookViewId="0" topLeftCell="A1">
      <selection activeCell="A1" sqref="A1"/>
    </sheetView>
  </sheetViews>
  <sheetFormatPr defaultColWidth="9.00390625" defaultRowHeight="14.25" customHeight="1"/>
  <cols>
    <col min="1" max="1" width="4.25390625" style="38" customWidth="1"/>
    <col min="2" max="2" width="11.00390625" style="38" customWidth="1"/>
    <col min="3" max="3" width="19.50390625" style="38" customWidth="1"/>
    <col min="4" max="4" width="10.125" style="65" customWidth="1"/>
    <col min="5" max="5" width="16.25390625" style="38" customWidth="1"/>
    <col min="6" max="9" width="14.00390625" style="38" customWidth="1"/>
    <col min="10" max="16384" width="9.00390625" style="38" customWidth="1"/>
  </cols>
  <sheetData>
    <row r="3" spans="4:9" ht="12.75">
      <c r="D3" s="138" t="s">
        <v>82</v>
      </c>
      <c r="E3" s="139"/>
      <c r="F3" s="65">
        <v>2</v>
      </c>
      <c r="G3" s="65">
        <v>3</v>
      </c>
      <c r="H3" s="65">
        <v>4</v>
      </c>
      <c r="I3" s="65">
        <v>5</v>
      </c>
    </row>
    <row r="4" spans="2:5" ht="15" customHeight="1" thickBot="1">
      <c r="B4" s="137" t="s">
        <v>81</v>
      </c>
      <c r="C4" s="161"/>
      <c r="E4" s="38">
        <f>VLOOKUP(C25,M26:Q54,5,FALSE)</f>
        <v>12</v>
      </c>
    </row>
    <row r="5" spans="2:9" ht="14.25" customHeight="1" thickBot="1">
      <c r="B5" s="162" t="s">
        <v>178</v>
      </c>
      <c r="C5" s="203"/>
      <c r="D5" s="107"/>
      <c r="E5" s="108" t="s">
        <v>44</v>
      </c>
      <c r="F5" s="109" t="s">
        <v>46</v>
      </c>
      <c r="G5" s="110" t="s">
        <v>47</v>
      </c>
      <c r="H5" s="111" t="s">
        <v>48</v>
      </c>
      <c r="I5" s="112" t="s">
        <v>49</v>
      </c>
    </row>
    <row r="6" spans="2:9" ht="14.25" customHeight="1">
      <c r="B6" s="150"/>
      <c r="C6" s="204"/>
      <c r="D6" s="107"/>
      <c r="E6" s="211">
        <f>IF(C6="","",C6)</f>
      </c>
      <c r="F6" s="143">
        <f>IF($E6="",0,VLOOKUP($E6,'別紙1'!$B$7:$F$15,F$3,1))</f>
        <v>0</v>
      </c>
      <c r="G6" s="144">
        <f>IF($E6="",0,VLOOKUP($E6,'別紙1'!$B$7:$F$15,G$3,1))</f>
        <v>0</v>
      </c>
      <c r="H6" s="145">
        <f>IF($E6="",0,VLOOKUP($E6,'別紙1'!$B$7:$F$15,H$3,1))</f>
        <v>0</v>
      </c>
      <c r="I6" s="146">
        <f>IF($E6="",0,VLOOKUP($E6,'別紙1'!$B$7:$F$15,I$3,1))</f>
        <v>0</v>
      </c>
    </row>
    <row r="7" spans="2:9" ht="14.25" customHeight="1">
      <c r="B7" s="151"/>
      <c r="C7" s="205"/>
      <c r="D7" s="187" t="s">
        <v>60</v>
      </c>
      <c r="E7" s="212">
        <f aca="true" t="shared" si="0" ref="E7:E13">IF(C7="","",C7)</f>
      </c>
      <c r="F7" s="47">
        <f>IF($E7="",0,VLOOKUP($E7,'別紙1'!$B$7:$F$15,F$3,1))</f>
        <v>0</v>
      </c>
      <c r="G7" s="51">
        <f>IF($E7="",0,VLOOKUP($E7,'別紙1'!$B$7:$F$15,G$3,1))</f>
        <v>0</v>
      </c>
      <c r="H7" s="58">
        <f>IF($E7="",0,VLOOKUP($E7,'別紙1'!$B$7:$F$15,H$3,1))</f>
        <v>0</v>
      </c>
      <c r="I7" s="39">
        <f>IF($E7="",0,VLOOKUP($E7,'別紙1'!$B$7:$F$15,I$3,1))</f>
        <v>0</v>
      </c>
    </row>
    <row r="8" spans="2:9" ht="14.25" customHeight="1">
      <c r="B8" s="151"/>
      <c r="C8" s="205"/>
      <c r="D8" s="187"/>
      <c r="E8" s="212">
        <f t="shared" si="0"/>
      </c>
      <c r="F8" s="47">
        <f>IF($E8="",0,VLOOKUP($E8,'別紙1'!$B$7:$F$15,F$3,1))</f>
        <v>0</v>
      </c>
      <c r="G8" s="51">
        <f>IF($E8="",0,VLOOKUP($E8,'別紙1'!$B$7:$F$15,G$3,1))</f>
        <v>0</v>
      </c>
      <c r="H8" s="58">
        <f>IF($E8="",0,VLOOKUP($E8,'別紙1'!$B$7:$F$15,H$3,1))</f>
        <v>0</v>
      </c>
      <c r="I8" s="39">
        <f>IF($E8="",0,VLOOKUP($E8,'別紙1'!$B$7:$F$15,I$3,1))</f>
        <v>0</v>
      </c>
    </row>
    <row r="9" spans="2:9" ht="14.25" customHeight="1">
      <c r="B9" s="151"/>
      <c r="C9" s="205"/>
      <c r="D9" s="187">
        <v>1</v>
      </c>
      <c r="E9" s="212">
        <f t="shared" si="0"/>
      </c>
      <c r="F9" s="47">
        <f>IF($E9="",0,VLOOKUP($E9,'別紙1'!$B$7:$F$15,F$3,1))</f>
        <v>0</v>
      </c>
      <c r="G9" s="51">
        <f>IF($E9="",0,VLOOKUP($E9,'別紙1'!$B$7:$F$15,G$3,1))</f>
        <v>0</v>
      </c>
      <c r="H9" s="58">
        <f>IF($E9="",0,VLOOKUP($E9,'別紙1'!$B$7:$F$15,H$3,1))</f>
        <v>0</v>
      </c>
      <c r="I9" s="39">
        <f>IF($E9="",0,VLOOKUP($E9,'別紙1'!$B$7:$F$15,I$3,1))</f>
        <v>0</v>
      </c>
    </row>
    <row r="10" spans="2:9" ht="14.25" customHeight="1">
      <c r="B10" s="151"/>
      <c r="C10" s="205"/>
      <c r="D10" s="187"/>
      <c r="E10" s="212">
        <f t="shared" si="0"/>
      </c>
      <c r="F10" s="47">
        <f>IF($E10="",0,VLOOKUP($E10,'別紙1'!$B$7:$F$15,F$3,1))</f>
        <v>0</v>
      </c>
      <c r="G10" s="51">
        <f>IF($E10="",0,VLOOKUP($E10,'別紙1'!$B$7:$F$15,G$3,1))</f>
        <v>0</v>
      </c>
      <c r="H10" s="58">
        <f>IF($E10="",0,VLOOKUP($E10,'別紙1'!$B$7:$F$15,H$3,1))</f>
        <v>0</v>
      </c>
      <c r="I10" s="39">
        <f>IF($E10="",0,VLOOKUP($E10,'別紙1'!$B$7:$F$15,I$3,1))</f>
        <v>0</v>
      </c>
    </row>
    <row r="11" spans="2:9" ht="14.25" customHeight="1">
      <c r="B11" s="151"/>
      <c r="C11" s="205"/>
      <c r="D11" s="187" t="s">
        <v>61</v>
      </c>
      <c r="E11" s="212">
        <f t="shared" si="0"/>
      </c>
      <c r="F11" s="47">
        <f>IF($E11="",0,VLOOKUP($E11,'別紙1'!$B$7:$F$15,F$3,1))</f>
        <v>0</v>
      </c>
      <c r="G11" s="51">
        <f>IF($E11="",0,VLOOKUP($E11,'別紙1'!$B$7:$F$15,G$3,1))</f>
        <v>0</v>
      </c>
      <c r="H11" s="58">
        <f>IF($E11="",0,VLOOKUP($E11,'別紙1'!$B$7:$F$15,H$3,1))</f>
        <v>0</v>
      </c>
      <c r="I11" s="39">
        <f>IF($E11="",0,VLOOKUP($E11,'別紙1'!$B$7:$F$15,I$3,1))</f>
        <v>0</v>
      </c>
    </row>
    <row r="12" spans="2:9" ht="14.25" customHeight="1">
      <c r="B12" s="152"/>
      <c r="C12" s="205"/>
      <c r="D12" s="187"/>
      <c r="E12" s="212">
        <f t="shared" si="0"/>
      </c>
      <c r="F12" s="47">
        <f>IF($E12="",0,VLOOKUP($E12,'別紙1'!$B$7:$F$15,F$3,1))</f>
        <v>0</v>
      </c>
      <c r="G12" s="51">
        <f>IF($E12="",0,VLOOKUP($E12,'別紙1'!$B$7:$F$15,G$3,1))</f>
        <v>0</v>
      </c>
      <c r="H12" s="58">
        <f>IF($E12="",0,VLOOKUP($E12,'別紙1'!$B$7:$F$15,H$3,1))</f>
        <v>0</v>
      </c>
      <c r="I12" s="39">
        <f>IF($E12="",0,VLOOKUP($E12,'別紙1'!$B$7:$F$15,I$3,1))</f>
        <v>0</v>
      </c>
    </row>
    <row r="13" spans="2:9" ht="14.25" customHeight="1">
      <c r="B13" s="152"/>
      <c r="C13" s="205"/>
      <c r="D13" s="187"/>
      <c r="E13" s="212">
        <f t="shared" si="0"/>
      </c>
      <c r="F13" s="147">
        <f>IF($E13="",0,VLOOKUP($E13,'別紙1'!$B$7:$F$15,F$3,1))</f>
        <v>0</v>
      </c>
      <c r="G13" s="129">
        <f>IF($E13="",0,VLOOKUP($E13,'別紙1'!$B$7:$F$15,G$3,1))</f>
        <v>0</v>
      </c>
      <c r="H13" s="130">
        <f>IF($E13="",0,VLOOKUP($E13,'別紙1'!$B$7:$F$15,H$3,1))</f>
        <v>0</v>
      </c>
      <c r="I13" s="131">
        <f>IF($E13="",0,VLOOKUP($E13,'別紙1'!$B$7:$F$15,I$3,1))</f>
        <v>0</v>
      </c>
    </row>
    <row r="14" spans="2:9" ht="14.25" customHeight="1" thickBot="1">
      <c r="B14" s="153"/>
      <c r="C14" s="206"/>
      <c r="D14" s="188"/>
      <c r="E14" s="106" t="s">
        <v>45</v>
      </c>
      <c r="F14" s="100">
        <f>SUM(F6:F13)</f>
        <v>0</v>
      </c>
      <c r="G14" s="52">
        <f>SUM(G6:G13)</f>
        <v>0</v>
      </c>
      <c r="H14" s="59">
        <f>SUM(H6:H13)</f>
        <v>0</v>
      </c>
      <c r="I14" s="40">
        <f>SUM(I6:I13)</f>
        <v>0</v>
      </c>
    </row>
    <row r="15" spans="2:9" ht="14.25" customHeight="1" thickBot="1">
      <c r="B15" s="383" t="s">
        <v>162</v>
      </c>
      <c r="C15" s="223"/>
      <c r="D15" s="114" t="s">
        <v>59</v>
      </c>
      <c r="E15" s="115">
        <f>COUNT(E6:E13)</f>
        <v>0</v>
      </c>
      <c r="F15" s="103" t="e">
        <f>VLOOKUP($E15,'別紙1'!$B$21:$F$28,F$3,0)</f>
        <v>#N/A</v>
      </c>
      <c r="G15" s="57" t="e">
        <f>VLOOKUP($E15,'別紙1'!$B$21:$F$28,G$3,0)</f>
        <v>#N/A</v>
      </c>
      <c r="H15" s="64" t="e">
        <f>VLOOKUP($E15,'別紙1'!$B$21:$F$28,H$3,0)</f>
        <v>#N/A</v>
      </c>
      <c r="I15" s="45" t="e">
        <f>VLOOKUP($E15,'別紙1'!$B$21:$F$28,I$3,0)</f>
        <v>#N/A</v>
      </c>
    </row>
    <row r="16" spans="2:9" ht="14.25" customHeight="1" thickBot="1">
      <c r="B16" s="384"/>
      <c r="C16" s="224"/>
      <c r="D16" s="114" t="s">
        <v>58</v>
      </c>
      <c r="E16" s="115">
        <f>COUNT(E6:E13)</f>
        <v>0</v>
      </c>
      <c r="F16" s="101" t="e">
        <f>VLOOKUP($E16,'別紙1'!$B$32:$F$39,F$3,0)</f>
        <v>#N/A</v>
      </c>
      <c r="G16" s="53" t="e">
        <f>VLOOKUP($E16,'別紙1'!$B$32:$F$39,G$3,0)</f>
        <v>#N/A</v>
      </c>
      <c r="H16" s="60" t="e">
        <f>VLOOKUP($E16,'別紙1'!$B$32:$F$39,H$3,0)</f>
        <v>#N/A</v>
      </c>
      <c r="I16" s="41" t="e">
        <f>VLOOKUP($E16,'別紙1'!$B$32:$F$39,I$3,0)</f>
        <v>#N/A</v>
      </c>
    </row>
    <row r="17" spans="2:9" ht="14.25" customHeight="1" thickBot="1">
      <c r="B17" s="385">
        <v>10310</v>
      </c>
      <c r="C17" s="38" t="s">
        <v>280</v>
      </c>
      <c r="D17" s="240" t="s">
        <v>45</v>
      </c>
      <c r="E17" s="241"/>
      <c r="F17" s="102" t="e">
        <f>SUM(F14:F16)</f>
        <v>#N/A</v>
      </c>
      <c r="G17" s="54" t="e">
        <f>SUM(G14:G16)</f>
        <v>#N/A</v>
      </c>
      <c r="H17" s="61" t="e">
        <f>SUM(H14:H16)</f>
        <v>#N/A</v>
      </c>
      <c r="I17" s="42" t="e">
        <f>SUM(I14:I16)</f>
        <v>#N/A</v>
      </c>
    </row>
    <row r="18" spans="2:9" ht="14.25" customHeight="1" thickBot="1">
      <c r="B18" s="386" t="s">
        <v>273</v>
      </c>
      <c r="C18" s="191"/>
      <c r="D18" s="113" t="s">
        <v>188</v>
      </c>
      <c r="E18" s="117"/>
      <c r="F18" s="119">
        <f>E18</f>
        <v>0</v>
      </c>
      <c r="G18" s="55">
        <f aca="true" t="shared" si="1" ref="G18:I21">F18</f>
        <v>0</v>
      </c>
      <c r="H18" s="62">
        <f t="shared" si="1"/>
        <v>0</v>
      </c>
      <c r="I18" s="43">
        <f t="shared" si="1"/>
        <v>0</v>
      </c>
    </row>
    <row r="19" spans="2:9" ht="14.25" customHeight="1" thickBot="1">
      <c r="B19" s="387">
        <v>4710</v>
      </c>
      <c r="C19" s="38" t="s">
        <v>280</v>
      </c>
      <c r="D19" s="104" t="s">
        <v>179</v>
      </c>
      <c r="E19" s="210">
        <f>C18*B19+C20*B21</f>
        <v>0</v>
      </c>
      <c r="F19" s="120">
        <f>E19</f>
        <v>0</v>
      </c>
      <c r="G19" s="51">
        <f t="shared" si="1"/>
        <v>0</v>
      </c>
      <c r="H19" s="58">
        <f t="shared" si="1"/>
        <v>0</v>
      </c>
      <c r="I19" s="39">
        <f t="shared" si="1"/>
        <v>0</v>
      </c>
    </row>
    <row r="20" spans="2:9" ht="14.25" customHeight="1" thickBot="1">
      <c r="B20" s="388" t="s">
        <v>274</v>
      </c>
      <c r="C20" s="191"/>
      <c r="D20" s="104" t="s">
        <v>272</v>
      </c>
      <c r="E20" s="210">
        <f>C15*B17</f>
        <v>0</v>
      </c>
      <c r="F20" s="120">
        <f>E20</f>
        <v>0</v>
      </c>
      <c r="G20" s="51">
        <f t="shared" si="1"/>
        <v>0</v>
      </c>
      <c r="H20" s="58">
        <f t="shared" si="1"/>
        <v>0</v>
      </c>
      <c r="I20" s="39">
        <f t="shared" si="1"/>
        <v>0</v>
      </c>
    </row>
    <row r="21" spans="2:9" ht="14.25" customHeight="1" thickBot="1">
      <c r="B21" s="389">
        <v>8510</v>
      </c>
      <c r="C21" s="38" t="s">
        <v>280</v>
      </c>
      <c r="D21" s="116"/>
      <c r="E21" s="189"/>
      <c r="F21" s="127">
        <f>E21</f>
        <v>0</v>
      </c>
      <c r="G21" s="56">
        <f t="shared" si="1"/>
        <v>0</v>
      </c>
      <c r="H21" s="63">
        <f t="shared" si="1"/>
        <v>0</v>
      </c>
      <c r="I21" s="44">
        <f t="shared" si="1"/>
        <v>0</v>
      </c>
    </row>
    <row r="22" spans="2:9" ht="14.25" customHeight="1" thickTop="1">
      <c r="B22" s="154" t="s">
        <v>140</v>
      </c>
      <c r="C22" s="207"/>
      <c r="D22" s="219" t="s">
        <v>72</v>
      </c>
      <c r="E22" s="220"/>
      <c r="F22" s="132" t="e">
        <f>SUM(F17:F21)</f>
        <v>#N/A</v>
      </c>
      <c r="G22" s="133" t="e">
        <f>SUM(G17:G21)</f>
        <v>#N/A</v>
      </c>
      <c r="H22" s="134" t="e">
        <f>SUM(H17:H21)</f>
        <v>#N/A</v>
      </c>
      <c r="I22" s="135" t="e">
        <f>SUM(I17:I21)</f>
        <v>#N/A</v>
      </c>
    </row>
    <row r="23" spans="2:9" ht="14.25" customHeight="1">
      <c r="B23" s="155" t="s">
        <v>110</v>
      </c>
      <c r="C23" s="205"/>
      <c r="D23" s="221" t="s">
        <v>73</v>
      </c>
      <c r="E23" s="222"/>
      <c r="F23" s="128" t="e">
        <f>F22*12</f>
        <v>#N/A</v>
      </c>
      <c r="G23" s="129" t="e">
        <f>G22*12</f>
        <v>#N/A</v>
      </c>
      <c r="H23" s="130" t="e">
        <f>H22*12</f>
        <v>#N/A</v>
      </c>
      <c r="I23" s="131" t="e">
        <f>I22*12</f>
        <v>#N/A</v>
      </c>
    </row>
    <row r="24" spans="2:9" ht="14.25" customHeight="1" thickBot="1">
      <c r="B24" s="157" t="s">
        <v>111</v>
      </c>
      <c r="C24" s="208"/>
      <c r="D24" s="231" t="s">
        <v>74</v>
      </c>
      <c r="E24" s="216"/>
      <c r="F24" s="103" t="e">
        <f>F23*1.5</f>
        <v>#N/A</v>
      </c>
      <c r="G24" s="57" t="e">
        <f>G23*1.5</f>
        <v>#N/A</v>
      </c>
      <c r="H24" s="64" t="e">
        <f>H23*1.5</f>
        <v>#N/A</v>
      </c>
      <c r="I24" s="45" t="e">
        <f>I23*1.5</f>
        <v>#N/A</v>
      </c>
    </row>
    <row r="25" spans="2:9" ht="14.25" customHeight="1" thickBot="1">
      <c r="B25" s="156" t="s">
        <v>104</v>
      </c>
      <c r="C25" s="209" t="s">
        <v>175</v>
      </c>
      <c r="D25" s="229" t="s">
        <v>75</v>
      </c>
      <c r="E25" s="230"/>
      <c r="F25" s="123" t="e">
        <f>F24*VLOOKUP(F24,'給与収入以外'!$D$9:$F$19,2,1)-VLOOKUP(F24,'給与収入以外'!$D$9:$F$19,3,1)</f>
        <v>#N/A</v>
      </c>
      <c r="G25" s="124" t="e">
        <f>G24*VLOOKUP(G24,'給与収入以外'!$D$9:$F$19,2,1)-VLOOKUP(G24,'給与収入以外'!$D$9:$F$19,3,1)</f>
        <v>#N/A</v>
      </c>
      <c r="H25" s="125" t="e">
        <f>H24*VLOOKUP(H24,'給与収入以外'!$D$9:$F$19,2,1)-VLOOKUP(H24,'給与収入以外'!$D$9:$F$19,3,1)</f>
        <v>#N/A</v>
      </c>
      <c r="I25" s="126" t="e">
        <f>I24*VLOOKUP(I24,'給与収入以外'!$D$9:$F$19,2,1)-VLOOKUP(I24,'給与収入以外'!$D$9:$F$19,3,1)</f>
        <v>#N/A</v>
      </c>
    </row>
    <row r="26" spans="6:17" ht="14.25" customHeight="1" thickBot="1">
      <c r="F26" s="46"/>
      <c r="G26" s="46"/>
      <c r="H26" s="46"/>
      <c r="I26" s="46"/>
      <c r="M26" s="38" t="s">
        <v>175</v>
      </c>
      <c r="N26" s="38">
        <v>1</v>
      </c>
      <c r="O26" s="38">
        <v>2</v>
      </c>
      <c r="Q26" s="38">
        <v>12</v>
      </c>
    </row>
    <row r="27" spans="4:17" ht="14.25" customHeight="1" thickBot="1">
      <c r="D27" s="114"/>
      <c r="E27" s="195" t="s">
        <v>177</v>
      </c>
      <c r="F27" s="199" t="s">
        <v>62</v>
      </c>
      <c r="G27" s="46"/>
      <c r="H27" s="225">
        <f>IF(E18&gt;13001,"住宅の入力が不正です","")</f>
      </c>
      <c r="I27" s="226"/>
      <c r="M27" s="38" t="s">
        <v>141</v>
      </c>
      <c r="N27" s="38">
        <v>1</v>
      </c>
      <c r="O27" s="38">
        <v>2</v>
      </c>
      <c r="Q27" s="38">
        <v>12</v>
      </c>
    </row>
    <row r="28" spans="4:17" ht="14.25" customHeight="1">
      <c r="D28" s="113" t="s">
        <v>56</v>
      </c>
      <c r="E28" s="196"/>
      <c r="F28" s="200">
        <f>E28/12</f>
        <v>0</v>
      </c>
      <c r="H28" s="46"/>
      <c r="I28" s="46"/>
      <c r="M28" s="38" t="s">
        <v>142</v>
      </c>
      <c r="N28" s="38">
        <v>1</v>
      </c>
      <c r="O28" s="38">
        <v>2</v>
      </c>
      <c r="Q28" s="38">
        <v>12</v>
      </c>
    </row>
    <row r="29" spans="4:17" ht="14.25" customHeight="1">
      <c r="D29" s="104" t="s">
        <v>176</v>
      </c>
      <c r="E29" s="197"/>
      <c r="F29" s="201">
        <f>E29/12</f>
        <v>0</v>
      </c>
      <c r="H29" s="46"/>
      <c r="I29" s="46"/>
      <c r="M29" s="38" t="s">
        <v>143</v>
      </c>
      <c r="N29" s="38">
        <v>1</v>
      </c>
      <c r="O29" s="38">
        <v>2</v>
      </c>
      <c r="Q29" s="38">
        <v>12</v>
      </c>
    </row>
    <row r="30" spans="4:17" ht="14.25" customHeight="1" thickBot="1">
      <c r="D30" s="105" t="s">
        <v>57</v>
      </c>
      <c r="E30" s="198"/>
      <c r="F30" s="202">
        <f>E30/12</f>
        <v>0</v>
      </c>
      <c r="H30" s="46"/>
      <c r="I30" s="46"/>
      <c r="M30" s="38" t="s">
        <v>144</v>
      </c>
      <c r="N30" s="38">
        <v>2</v>
      </c>
      <c r="O30" s="38">
        <v>2</v>
      </c>
      <c r="Q30" s="38">
        <v>22</v>
      </c>
    </row>
    <row r="31" spans="4:17" ht="19.5" customHeight="1" thickBot="1">
      <c r="D31" s="136" t="s">
        <v>79</v>
      </c>
      <c r="E31" s="227"/>
      <c r="F31" s="228"/>
      <c r="H31" s="46"/>
      <c r="I31" s="46"/>
      <c r="M31" s="38" t="s">
        <v>145</v>
      </c>
      <c r="N31" s="38">
        <v>2</v>
      </c>
      <c r="O31" s="38">
        <v>2</v>
      </c>
      <c r="Q31" s="38">
        <v>22</v>
      </c>
    </row>
    <row r="32" spans="6:17" ht="14.25" customHeight="1">
      <c r="F32" s="46"/>
      <c r="G32" s="46"/>
      <c r="H32" s="46"/>
      <c r="I32" s="46"/>
      <c r="M32" s="38" t="s">
        <v>146</v>
      </c>
      <c r="N32" s="38">
        <v>2</v>
      </c>
      <c r="O32" s="38">
        <v>2</v>
      </c>
      <c r="Q32" s="38">
        <v>22</v>
      </c>
    </row>
    <row r="33" spans="13:17" ht="14.25" customHeight="1" thickBot="1">
      <c r="M33" s="38" t="s">
        <v>147</v>
      </c>
      <c r="N33" s="38">
        <v>2</v>
      </c>
      <c r="O33" s="38">
        <v>2</v>
      </c>
      <c r="Q33" s="38">
        <v>22</v>
      </c>
    </row>
    <row r="34" spans="4:17" ht="14.25" customHeight="1" thickBot="1">
      <c r="D34" s="217" t="s">
        <v>63</v>
      </c>
      <c r="E34" s="218"/>
      <c r="F34" s="49">
        <f>SUM($E$28:$E$30)</f>
        <v>0</v>
      </c>
      <c r="G34" s="53">
        <f>SUM($E$28:$E$30)</f>
        <v>0</v>
      </c>
      <c r="H34" s="60">
        <f>SUM($E$28:$E$30)</f>
        <v>0</v>
      </c>
      <c r="I34" s="41">
        <f>SUM($E$28:$E$30)</f>
        <v>0</v>
      </c>
      <c r="M34" s="38" t="s">
        <v>148</v>
      </c>
      <c r="N34" s="38">
        <v>2</v>
      </c>
      <c r="O34" s="38">
        <v>2</v>
      </c>
      <c r="Q34" s="38">
        <v>22</v>
      </c>
    </row>
    <row r="35" spans="4:17" ht="14.25" customHeight="1">
      <c r="D35" s="213" t="s">
        <v>64</v>
      </c>
      <c r="E35" s="214"/>
      <c r="F35" s="50">
        <f>IF($F$28&lt;8340,$F$28,VLOOKUP($F$28,'基礎控除表'!$F$6:$L$65,2,1))</f>
        <v>0</v>
      </c>
      <c r="G35" s="55">
        <f>IF($F$28&lt;8340,$F$28,VLOOKUP($F$28,'基礎控除表'!$F$6:$L$65,4,1))</f>
        <v>0</v>
      </c>
      <c r="H35" s="62">
        <f>IF($F$28&lt;8340,$F$28,VLOOKUP($F$28,'基礎控除表'!$F$6:$L$65,6,1))</f>
        <v>0</v>
      </c>
      <c r="I35" s="43">
        <f>IF($F$28&lt;8340,$F$28,VLOOKUP($F$28,'基礎控除表'!$F$6:$L$65,6,1))</f>
        <v>0</v>
      </c>
      <c r="M35" s="38" t="s">
        <v>149</v>
      </c>
      <c r="N35" s="38">
        <v>2</v>
      </c>
      <c r="O35" s="38">
        <v>2</v>
      </c>
      <c r="Q35" s="38">
        <v>22</v>
      </c>
    </row>
    <row r="36" spans="4:17" ht="14.25" customHeight="1">
      <c r="D36" s="221" t="s">
        <v>65</v>
      </c>
      <c r="E36" s="215"/>
      <c r="F36" s="47">
        <f>IF($F$29&lt;8001,$F$29,VLOOKUP($F$29,'基礎控除表'!$F$6:$L$65,3,1))</f>
        <v>0</v>
      </c>
      <c r="G36" s="51">
        <f>IF($F$29&lt;8001,$F$29,VLOOKUP($F$29,'基礎控除表'!$F$6:$L$65,5,1))</f>
        <v>0</v>
      </c>
      <c r="H36" s="58">
        <f>IF($F$29&lt;8001,$F$29,VLOOKUP($F$29,'基礎控除表'!$F$6:$L$65,7,1))</f>
        <v>0</v>
      </c>
      <c r="I36" s="39">
        <f>IF($F$29&lt;8001,$F$29,VLOOKUP($F$29,'基礎控除表'!$F$6:$L$65,7,1))</f>
        <v>0</v>
      </c>
      <c r="M36" s="38" t="s">
        <v>150</v>
      </c>
      <c r="N36" s="38">
        <v>2</v>
      </c>
      <c r="O36" s="38">
        <v>2</v>
      </c>
      <c r="Q36" s="38">
        <v>22</v>
      </c>
    </row>
    <row r="37" spans="4:17" ht="14.25" customHeight="1" thickBot="1">
      <c r="D37" s="231" t="s">
        <v>66</v>
      </c>
      <c r="E37" s="232"/>
      <c r="F37" s="48">
        <f>IF($F$30&lt;8001,$F$30,VLOOKUP($F$30,'基礎控除表'!$F$6:$L$65,3,1))</f>
        <v>0</v>
      </c>
      <c r="G37" s="52">
        <f>IF($F$30&lt;8001,$F$30,VLOOKUP($F$30,'基礎控除表'!$F$6:$L$65,5,1))</f>
        <v>0</v>
      </c>
      <c r="H37" s="59">
        <f>IF($F$30&lt;8001,$F$30,VLOOKUP($F$30,'基礎控除表'!$F$6:$L$65,7,1))</f>
        <v>0</v>
      </c>
      <c r="I37" s="40">
        <f>IF($F$30&lt;8001,$F$30,VLOOKUP($F$30,'基礎控除表'!$F$6:$L$65,7,1))</f>
        <v>0</v>
      </c>
      <c r="M37" s="38" t="s">
        <v>151</v>
      </c>
      <c r="N37" s="38">
        <v>3</v>
      </c>
      <c r="O37" s="38">
        <v>1</v>
      </c>
      <c r="Q37" s="38">
        <v>31</v>
      </c>
    </row>
    <row r="38" spans="4:17" ht="14.25" customHeight="1" thickBot="1">
      <c r="D38" s="231" t="s">
        <v>67</v>
      </c>
      <c r="E38" s="232"/>
      <c r="F38" s="49">
        <f>SUM(F35:F37)</f>
        <v>0</v>
      </c>
      <c r="G38" s="53">
        <f>SUM(G35:G37)</f>
        <v>0</v>
      </c>
      <c r="H38" s="60">
        <f>SUM(H35:H37)</f>
        <v>0</v>
      </c>
      <c r="I38" s="41">
        <f>SUM(I35:I37)</f>
        <v>0</v>
      </c>
      <c r="M38" s="38" t="s">
        <v>152</v>
      </c>
      <c r="N38" s="38">
        <v>3</v>
      </c>
      <c r="O38" s="38">
        <v>1</v>
      </c>
      <c r="Q38" s="38">
        <v>31</v>
      </c>
    </row>
    <row r="39" spans="4:17" ht="14.25" customHeight="1" thickBot="1">
      <c r="D39" s="231" t="s">
        <v>68</v>
      </c>
      <c r="E39" s="232"/>
      <c r="F39" s="49">
        <f>F38*12</f>
        <v>0</v>
      </c>
      <c r="G39" s="53">
        <f>G38*12</f>
        <v>0</v>
      </c>
      <c r="H39" s="60">
        <f>H38*12</f>
        <v>0</v>
      </c>
      <c r="I39" s="41">
        <f>I38*12</f>
        <v>0</v>
      </c>
      <c r="M39" s="38" t="s">
        <v>153</v>
      </c>
      <c r="N39" s="38">
        <v>3</v>
      </c>
      <c r="O39" s="38">
        <v>1</v>
      </c>
      <c r="Q39" s="38">
        <v>31</v>
      </c>
    </row>
    <row r="40" spans="4:17" ht="14.25" customHeight="1" thickBot="1">
      <c r="D40" s="237" t="s">
        <v>80</v>
      </c>
      <c r="E40" s="239"/>
      <c r="F40" s="49">
        <f>$E$31</f>
        <v>0</v>
      </c>
      <c r="G40" s="53">
        <f>$E$31</f>
        <v>0</v>
      </c>
      <c r="H40" s="60">
        <f>$E$31</f>
        <v>0</v>
      </c>
      <c r="I40" s="41">
        <f>$E$31</f>
        <v>0</v>
      </c>
      <c r="M40" s="38" t="s">
        <v>154</v>
      </c>
      <c r="N40" s="38">
        <v>3</v>
      </c>
      <c r="O40" s="38">
        <v>1</v>
      </c>
      <c r="Q40" s="38">
        <v>31</v>
      </c>
    </row>
    <row r="41" spans="4:17" ht="14.25" customHeight="1" thickBot="1">
      <c r="D41" s="235" t="s">
        <v>76</v>
      </c>
      <c r="E41" s="236"/>
      <c r="F41" s="49">
        <f>F34-F39+F40</f>
        <v>0</v>
      </c>
      <c r="G41" s="53">
        <f>G34-G39+G40</f>
        <v>0</v>
      </c>
      <c r="H41" s="60">
        <f>H34-H39+H40</f>
        <v>0</v>
      </c>
      <c r="I41" s="41">
        <f>I34-I39+I40</f>
        <v>0</v>
      </c>
      <c r="M41" s="38" t="s">
        <v>155</v>
      </c>
      <c r="N41" s="38">
        <v>3</v>
      </c>
      <c r="O41" s="38">
        <v>1</v>
      </c>
      <c r="Q41" s="38">
        <v>31</v>
      </c>
    </row>
    <row r="42" spans="13:17" ht="14.25" customHeight="1" thickBot="1">
      <c r="M42" s="38" t="s">
        <v>156</v>
      </c>
      <c r="N42" s="38">
        <v>3</v>
      </c>
      <c r="O42" s="38">
        <v>1</v>
      </c>
      <c r="Q42" s="38">
        <v>31</v>
      </c>
    </row>
    <row r="43" spans="4:17" ht="17.25" customHeight="1" thickBot="1">
      <c r="D43" s="237" t="s">
        <v>77</v>
      </c>
      <c r="E43" s="238"/>
      <c r="F43" s="118" t="e">
        <f>F41/F23</f>
        <v>#N/A</v>
      </c>
      <c r="G43" s="118" t="e">
        <f>G41/G23</f>
        <v>#N/A</v>
      </c>
      <c r="H43" s="118" t="e">
        <f>H41/H23</f>
        <v>#N/A</v>
      </c>
      <c r="I43" s="118" t="e">
        <f>I41/I23</f>
        <v>#N/A</v>
      </c>
      <c r="M43" s="38" t="s">
        <v>157</v>
      </c>
      <c r="N43" s="38">
        <v>3</v>
      </c>
      <c r="O43" s="38">
        <v>1</v>
      </c>
      <c r="Q43" s="38">
        <v>31</v>
      </c>
    </row>
    <row r="44" spans="4:17" ht="9" customHeight="1" thickBot="1">
      <c r="D44" s="38"/>
      <c r="M44" s="38" t="s">
        <v>158</v>
      </c>
      <c r="N44" s="38">
        <v>3</v>
      </c>
      <c r="O44" s="38">
        <v>1</v>
      </c>
      <c r="Q44" s="38">
        <v>31</v>
      </c>
    </row>
    <row r="45" spans="4:17" ht="17.25" customHeight="1" thickBot="1">
      <c r="D45" s="233" t="s">
        <v>78</v>
      </c>
      <c r="E45" s="234"/>
      <c r="F45" s="118" t="e">
        <f>F41/(F25/1.5)</f>
        <v>#N/A</v>
      </c>
      <c r="G45" s="118" t="e">
        <f>G41/(G25/1.5)</f>
        <v>#N/A</v>
      </c>
      <c r="H45" s="118" t="e">
        <f>H41/(H25/1.5)</f>
        <v>#N/A</v>
      </c>
      <c r="I45" s="118" t="e">
        <f>I41/(I25/1.5)</f>
        <v>#N/A</v>
      </c>
      <c r="M45" s="38" t="s">
        <v>159</v>
      </c>
      <c r="N45" s="38">
        <v>3</v>
      </c>
      <c r="O45" s="38">
        <v>1</v>
      </c>
      <c r="Q45" s="38">
        <v>31</v>
      </c>
    </row>
    <row r="46" spans="13:17" ht="14.25" customHeight="1">
      <c r="M46" s="38" t="s">
        <v>160</v>
      </c>
      <c r="N46" s="38">
        <v>3</v>
      </c>
      <c r="O46" s="38">
        <v>1</v>
      </c>
      <c r="Q46" s="38">
        <v>31</v>
      </c>
    </row>
    <row r="47" spans="13:17" ht="14.25" customHeight="1">
      <c r="M47" s="38" t="s">
        <v>161</v>
      </c>
      <c r="N47" s="38">
        <v>3</v>
      </c>
      <c r="O47" s="38">
        <v>1</v>
      </c>
      <c r="Q47" s="38">
        <v>31</v>
      </c>
    </row>
    <row r="48" spans="13:17" ht="14.25" customHeight="1">
      <c r="M48" s="38" t="s">
        <v>168</v>
      </c>
      <c r="N48" s="38">
        <v>3</v>
      </c>
      <c r="O48" s="38">
        <v>2</v>
      </c>
      <c r="Q48" s="38">
        <v>32</v>
      </c>
    </row>
    <row r="49" spans="13:17" ht="14.25" customHeight="1">
      <c r="M49" s="38" t="s">
        <v>169</v>
      </c>
      <c r="N49" s="38">
        <v>3</v>
      </c>
      <c r="O49" s="38">
        <v>2</v>
      </c>
      <c r="Q49" s="38">
        <v>32</v>
      </c>
    </row>
    <row r="50" spans="13:17" ht="14.25" customHeight="1">
      <c r="M50" s="38" t="s">
        <v>170</v>
      </c>
      <c r="N50" s="38">
        <v>3</v>
      </c>
      <c r="O50" s="38">
        <v>2</v>
      </c>
      <c r="Q50" s="38">
        <v>32</v>
      </c>
    </row>
    <row r="51" spans="13:17" ht="14.25" customHeight="1">
      <c r="M51" s="38" t="s">
        <v>171</v>
      </c>
      <c r="N51" s="38">
        <v>3</v>
      </c>
      <c r="O51" s="38">
        <v>2</v>
      </c>
      <c r="Q51" s="38">
        <v>32</v>
      </c>
    </row>
    <row r="52" spans="13:17" ht="14.25" customHeight="1">
      <c r="M52" s="38" t="s">
        <v>172</v>
      </c>
      <c r="N52" s="38">
        <v>3</v>
      </c>
      <c r="O52" s="38">
        <v>2</v>
      </c>
      <c r="Q52" s="38">
        <v>32</v>
      </c>
    </row>
    <row r="53" spans="13:17" ht="14.25" customHeight="1">
      <c r="M53" s="38" t="s">
        <v>173</v>
      </c>
      <c r="N53" s="38">
        <v>3</v>
      </c>
      <c r="O53" s="38">
        <v>2</v>
      </c>
      <c r="Q53" s="38">
        <v>32</v>
      </c>
    </row>
    <row r="54" spans="13:17" ht="14.25" customHeight="1">
      <c r="M54" s="38" t="s">
        <v>174</v>
      </c>
      <c r="N54" s="38">
        <v>3</v>
      </c>
      <c r="O54" s="38">
        <v>2</v>
      </c>
      <c r="Q54" s="38">
        <v>32</v>
      </c>
    </row>
  </sheetData>
  <mergeCells count="19">
    <mergeCell ref="D34:E34"/>
    <mergeCell ref="D35:E35"/>
    <mergeCell ref="D36:E36"/>
    <mergeCell ref="D17:E17"/>
    <mergeCell ref="B15:B16"/>
    <mergeCell ref="C15:C16"/>
    <mergeCell ref="H27:I27"/>
    <mergeCell ref="E31:F31"/>
    <mergeCell ref="D25:E25"/>
    <mergeCell ref="D22:E22"/>
    <mergeCell ref="D23:E23"/>
    <mergeCell ref="D24:E24"/>
    <mergeCell ref="D37:E37"/>
    <mergeCell ref="D45:E45"/>
    <mergeCell ref="D41:E41"/>
    <mergeCell ref="D38:E38"/>
    <mergeCell ref="D39:E39"/>
    <mergeCell ref="D43:E43"/>
    <mergeCell ref="D40:E40"/>
  </mergeCells>
  <dataValidations count="2">
    <dataValidation allowBlank="1" showInputMessage="1" showErrorMessage="1" imeMode="hiragana" sqref="C22:C25"/>
    <dataValidation allowBlank="1" showInputMessage="1" showErrorMessage="1" imeMode="off" sqref="C6:C15 E31:F31 E18:E21 E28:E30 C18 C20"/>
  </dataValidations>
  <printOptions/>
  <pageMargins left="0.75" right="0.75" top="1" bottom="1" header="0.512" footer="0.51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J59"/>
  <sheetViews>
    <sheetView workbookViewId="0" topLeftCell="A10">
      <selection activeCell="AQ22" sqref="AQ22"/>
    </sheetView>
  </sheetViews>
  <sheetFormatPr defaultColWidth="9.00390625" defaultRowHeight="13.5"/>
  <cols>
    <col min="1" max="1" width="2.625" style="148" customWidth="1"/>
    <col min="2" max="7" width="2.50390625" style="148" customWidth="1"/>
    <col min="8" max="16384" width="2.625" style="148" customWidth="1"/>
  </cols>
  <sheetData>
    <row r="1" spans="1:36" ht="14.25">
      <c r="A1" s="149"/>
      <c r="B1" s="321" t="s">
        <v>178</v>
      </c>
      <c r="C1" s="321"/>
      <c r="D1" s="321"/>
      <c r="E1" s="321"/>
      <c r="F1" s="321"/>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row>
    <row r="2" spans="1:36" ht="14.25">
      <c r="A2" s="149"/>
      <c r="B2" s="321">
        <f>IF('入力'!C5="","",'入力'!C5)</f>
      </c>
      <c r="C2" s="321"/>
      <c r="D2" s="321"/>
      <c r="E2" s="321"/>
      <c r="F2" s="321"/>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row>
    <row r="3" spans="1:36" ht="14.25">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row>
    <row r="4" spans="1:36" ht="14.25">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row>
    <row r="5" spans="1:36" ht="14.25">
      <c r="A5" s="149"/>
      <c r="B5" s="149"/>
      <c r="C5" s="287">
        <f>'入力'!C22</f>
        <v>0</v>
      </c>
      <c r="D5" s="287"/>
      <c r="E5" s="287"/>
      <c r="F5" s="287"/>
      <c r="G5" s="287"/>
      <c r="H5" s="287"/>
      <c r="I5" s="287"/>
      <c r="J5" s="287"/>
      <c r="K5" s="287"/>
      <c r="L5" s="286" t="s">
        <v>108</v>
      </c>
      <c r="M5" s="286"/>
      <c r="N5" s="149"/>
      <c r="O5" s="149"/>
      <c r="P5" s="149" t="s">
        <v>109</v>
      </c>
      <c r="Q5" s="287">
        <f>'入力'!C23</f>
        <v>0</v>
      </c>
      <c r="R5" s="287"/>
      <c r="S5" s="286" t="s">
        <v>110</v>
      </c>
      <c r="T5" s="286"/>
      <c r="U5" s="149"/>
      <c r="V5" s="149"/>
      <c r="W5" s="286" t="s">
        <v>111</v>
      </c>
      <c r="X5" s="286"/>
      <c r="Y5" s="287">
        <f>'入力'!C24</f>
        <v>0</v>
      </c>
      <c r="Z5" s="287"/>
      <c r="AA5" s="287"/>
      <c r="AB5" s="287"/>
      <c r="AC5" s="287"/>
      <c r="AD5" s="287"/>
      <c r="AE5" s="287"/>
      <c r="AF5" s="287"/>
      <c r="AG5" s="287"/>
      <c r="AH5" s="149"/>
      <c r="AI5" s="149"/>
      <c r="AJ5" s="149"/>
    </row>
    <row r="6" spans="1:36" ht="14.25">
      <c r="A6" s="149"/>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row>
    <row r="7" spans="1:36" ht="14.25">
      <c r="A7" s="149"/>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row>
    <row r="8" spans="1:36" ht="14.25">
      <c r="A8" s="149"/>
      <c r="B8" s="149"/>
      <c r="C8" s="286" t="s">
        <v>104</v>
      </c>
      <c r="D8" s="286"/>
      <c r="E8" s="149"/>
      <c r="F8" s="287" t="str">
        <f>'入力'!C25</f>
        <v>広島市</v>
      </c>
      <c r="G8" s="287"/>
      <c r="H8" s="287"/>
      <c r="I8" s="287"/>
      <c r="J8" s="287"/>
      <c r="K8" s="287"/>
      <c r="L8" s="287"/>
      <c r="M8" s="287"/>
      <c r="N8" s="287"/>
      <c r="O8" s="149"/>
      <c r="P8" s="149"/>
      <c r="Q8" s="149"/>
      <c r="R8" s="149"/>
      <c r="S8" s="149" t="s">
        <v>105</v>
      </c>
      <c r="T8" s="287">
        <f>VLOOKUP('入力'!C25,'入力'!$M$26:$O$54,2,FALSE)</f>
        <v>1</v>
      </c>
      <c r="U8" s="287"/>
      <c r="V8" s="286" t="s">
        <v>107</v>
      </c>
      <c r="W8" s="286"/>
      <c r="X8" s="287">
        <f>VLOOKUP('入力'!C25,'入力'!$M$26:$O$54,3,FALSE)</f>
        <v>2</v>
      </c>
      <c r="Y8" s="287"/>
      <c r="Z8" s="149" t="s">
        <v>106</v>
      </c>
      <c r="AA8" s="149"/>
      <c r="AB8" s="149"/>
      <c r="AC8" s="149"/>
      <c r="AD8" s="149"/>
      <c r="AE8" s="149"/>
      <c r="AF8" s="149"/>
      <c r="AG8" s="149"/>
      <c r="AH8" s="149"/>
      <c r="AI8" s="149"/>
      <c r="AJ8" s="149"/>
    </row>
    <row r="9" spans="1:36" ht="14.25">
      <c r="A9" s="149"/>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row>
    <row r="10" spans="1:36" ht="14.25">
      <c r="A10" s="149"/>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row>
    <row r="11" spans="1:36" ht="14.25">
      <c r="A11" s="149"/>
      <c r="B11" s="149" t="s">
        <v>83</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row>
    <row r="12" spans="1:36" ht="14.25">
      <c r="A12" s="149"/>
      <c r="B12" s="248" t="s">
        <v>84</v>
      </c>
      <c r="C12" s="248"/>
      <c r="D12" s="248"/>
      <c r="E12" s="248"/>
      <c r="F12" s="248"/>
      <c r="G12" s="248"/>
      <c r="H12" s="248" t="s">
        <v>85</v>
      </c>
      <c r="I12" s="248"/>
      <c r="J12" s="248"/>
      <c r="K12" s="248"/>
      <c r="L12" s="248"/>
      <c r="M12" s="248"/>
      <c r="N12" s="248"/>
      <c r="O12" s="248" t="s">
        <v>278</v>
      </c>
      <c r="P12" s="248"/>
      <c r="Q12" s="248"/>
      <c r="R12" s="248"/>
      <c r="S12" s="248"/>
      <c r="T12" s="248"/>
      <c r="U12" s="248"/>
      <c r="V12" s="248" t="s">
        <v>279</v>
      </c>
      <c r="W12" s="248"/>
      <c r="X12" s="248"/>
      <c r="Y12" s="248"/>
      <c r="Z12" s="248"/>
      <c r="AA12" s="248"/>
      <c r="AB12" s="248"/>
      <c r="AC12" s="248"/>
      <c r="AD12" s="248"/>
      <c r="AE12" s="248"/>
      <c r="AF12" s="248"/>
      <c r="AG12" s="248"/>
      <c r="AH12" s="248"/>
      <c r="AI12" s="248"/>
      <c r="AJ12" s="149"/>
    </row>
    <row r="13" spans="1:36" ht="14.25">
      <c r="A13" s="149"/>
      <c r="B13" s="249" t="s">
        <v>166</v>
      </c>
      <c r="C13" s="249"/>
      <c r="D13" s="249"/>
      <c r="E13" s="249" t="s">
        <v>86</v>
      </c>
      <c r="F13" s="249"/>
      <c r="G13" s="249"/>
      <c r="H13" s="250">
        <f>'入力'!E6</f>
      </c>
      <c r="I13" s="250"/>
      <c r="J13" s="250"/>
      <c r="K13" s="250"/>
      <c r="L13" s="250"/>
      <c r="M13" s="250"/>
      <c r="N13" s="250"/>
      <c r="O13" s="244">
        <f>Sheet2!L4</f>
        <v>0</v>
      </c>
      <c r="P13" s="244"/>
      <c r="Q13" s="244"/>
      <c r="R13" s="244"/>
      <c r="S13" s="244"/>
      <c r="T13" s="244"/>
      <c r="U13" s="244"/>
      <c r="V13" s="242" t="s">
        <v>112</v>
      </c>
      <c r="W13" s="242"/>
      <c r="X13" s="242"/>
      <c r="Y13" s="242"/>
      <c r="Z13" s="242"/>
      <c r="AA13" s="242"/>
      <c r="AB13" s="242"/>
      <c r="AC13" s="242"/>
      <c r="AD13" s="242"/>
      <c r="AE13" s="242"/>
      <c r="AF13" s="242"/>
      <c r="AG13" s="242"/>
      <c r="AH13" s="242"/>
      <c r="AI13" s="242"/>
      <c r="AJ13" s="149"/>
    </row>
    <row r="14" spans="1:36" ht="14.25">
      <c r="A14" s="149"/>
      <c r="B14" s="249"/>
      <c r="C14" s="249"/>
      <c r="D14" s="249"/>
      <c r="E14" s="249"/>
      <c r="F14" s="249"/>
      <c r="G14" s="249"/>
      <c r="H14" s="250">
        <f>'入力'!E7</f>
      </c>
      <c r="I14" s="250"/>
      <c r="J14" s="250"/>
      <c r="K14" s="250"/>
      <c r="L14" s="250"/>
      <c r="M14" s="250"/>
      <c r="N14" s="250"/>
      <c r="O14" s="244">
        <f>Sheet2!L5</f>
        <v>0</v>
      </c>
      <c r="P14" s="244"/>
      <c r="Q14" s="244"/>
      <c r="R14" s="244"/>
      <c r="S14" s="244"/>
      <c r="T14" s="244"/>
      <c r="U14" s="244"/>
      <c r="V14" s="285"/>
      <c r="W14" s="285"/>
      <c r="X14" s="285"/>
      <c r="Y14" s="285"/>
      <c r="Z14" s="285"/>
      <c r="AA14" s="285"/>
      <c r="AB14" s="285"/>
      <c r="AC14" s="285"/>
      <c r="AD14" s="285"/>
      <c r="AE14" s="285"/>
      <c r="AF14" s="285"/>
      <c r="AG14" s="285"/>
      <c r="AH14" s="285"/>
      <c r="AI14" s="285"/>
      <c r="AJ14" s="149"/>
    </row>
    <row r="15" spans="1:36" ht="14.25">
      <c r="A15" s="149"/>
      <c r="B15" s="249"/>
      <c r="C15" s="249"/>
      <c r="D15" s="249"/>
      <c r="E15" s="249"/>
      <c r="F15" s="249"/>
      <c r="G15" s="249"/>
      <c r="H15" s="250">
        <f>'入力'!E8</f>
      </c>
      <c r="I15" s="250"/>
      <c r="J15" s="250"/>
      <c r="K15" s="250"/>
      <c r="L15" s="250"/>
      <c r="M15" s="250"/>
      <c r="N15" s="250"/>
      <c r="O15" s="244">
        <f>Sheet2!L6</f>
        <v>0</v>
      </c>
      <c r="P15" s="244"/>
      <c r="Q15" s="244"/>
      <c r="R15" s="244"/>
      <c r="S15" s="244"/>
      <c r="T15" s="244"/>
      <c r="U15" s="244"/>
      <c r="V15" s="285"/>
      <c r="W15" s="285"/>
      <c r="X15" s="285"/>
      <c r="Y15" s="285"/>
      <c r="Z15" s="285"/>
      <c r="AA15" s="285"/>
      <c r="AB15" s="285"/>
      <c r="AC15" s="285"/>
      <c r="AD15" s="285"/>
      <c r="AE15" s="285"/>
      <c r="AF15" s="285"/>
      <c r="AG15" s="285"/>
      <c r="AH15" s="285"/>
      <c r="AI15" s="285"/>
      <c r="AJ15" s="149"/>
    </row>
    <row r="16" spans="1:36" ht="14.25">
      <c r="A16" s="149"/>
      <c r="B16" s="249"/>
      <c r="C16" s="249"/>
      <c r="D16" s="249"/>
      <c r="E16" s="249"/>
      <c r="F16" s="249"/>
      <c r="G16" s="249"/>
      <c r="H16" s="250">
        <f>'入力'!E9</f>
      </c>
      <c r="I16" s="250"/>
      <c r="J16" s="250"/>
      <c r="K16" s="250"/>
      <c r="L16" s="250"/>
      <c r="M16" s="250"/>
      <c r="N16" s="250"/>
      <c r="O16" s="244">
        <f>Sheet2!L7</f>
        <v>0</v>
      </c>
      <c r="P16" s="244"/>
      <c r="Q16" s="244"/>
      <c r="R16" s="244"/>
      <c r="S16" s="244"/>
      <c r="T16" s="244"/>
      <c r="U16" s="244"/>
      <c r="V16" s="285"/>
      <c r="W16" s="285"/>
      <c r="X16" s="285"/>
      <c r="Y16" s="285"/>
      <c r="Z16" s="285"/>
      <c r="AA16" s="285"/>
      <c r="AB16" s="285"/>
      <c r="AC16" s="285"/>
      <c r="AD16" s="285"/>
      <c r="AE16" s="285"/>
      <c r="AF16" s="285"/>
      <c r="AG16" s="285"/>
      <c r="AH16" s="285"/>
      <c r="AI16" s="285"/>
      <c r="AJ16" s="149"/>
    </row>
    <row r="17" spans="1:36" ht="14.25">
      <c r="A17" s="149"/>
      <c r="B17" s="249"/>
      <c r="C17" s="249"/>
      <c r="D17" s="249"/>
      <c r="E17" s="249"/>
      <c r="F17" s="249"/>
      <c r="G17" s="249"/>
      <c r="H17" s="250">
        <f>'入力'!E10</f>
      </c>
      <c r="I17" s="250"/>
      <c r="J17" s="250"/>
      <c r="K17" s="250"/>
      <c r="L17" s="250"/>
      <c r="M17" s="250"/>
      <c r="N17" s="250"/>
      <c r="O17" s="244">
        <f>Sheet2!L8</f>
        <v>0</v>
      </c>
      <c r="P17" s="244"/>
      <c r="Q17" s="244"/>
      <c r="R17" s="244"/>
      <c r="S17" s="244"/>
      <c r="T17" s="244"/>
      <c r="U17" s="244"/>
      <c r="V17" s="285"/>
      <c r="W17" s="285"/>
      <c r="X17" s="285"/>
      <c r="Y17" s="285"/>
      <c r="Z17" s="285"/>
      <c r="AA17" s="285"/>
      <c r="AB17" s="285"/>
      <c r="AC17" s="285"/>
      <c r="AD17" s="285"/>
      <c r="AE17" s="285"/>
      <c r="AF17" s="285"/>
      <c r="AG17" s="285"/>
      <c r="AH17" s="285"/>
      <c r="AI17" s="285"/>
      <c r="AJ17" s="149"/>
    </row>
    <row r="18" spans="1:36" ht="14.25">
      <c r="A18" s="149"/>
      <c r="B18" s="249"/>
      <c r="C18" s="249"/>
      <c r="D18" s="249"/>
      <c r="E18" s="249"/>
      <c r="F18" s="249"/>
      <c r="G18" s="249"/>
      <c r="H18" s="250">
        <f>'入力'!E11</f>
      </c>
      <c r="I18" s="250"/>
      <c r="J18" s="250"/>
      <c r="K18" s="250"/>
      <c r="L18" s="250"/>
      <c r="M18" s="250"/>
      <c r="N18" s="250"/>
      <c r="O18" s="244">
        <f>Sheet2!L9</f>
        <v>0</v>
      </c>
      <c r="P18" s="244"/>
      <c r="Q18" s="244"/>
      <c r="R18" s="244"/>
      <c r="S18" s="244"/>
      <c r="T18" s="244"/>
      <c r="U18" s="244"/>
      <c r="V18" s="285"/>
      <c r="W18" s="285"/>
      <c r="X18" s="285"/>
      <c r="Y18" s="285"/>
      <c r="Z18" s="285"/>
      <c r="AA18" s="285"/>
      <c r="AB18" s="285"/>
      <c r="AC18" s="285"/>
      <c r="AD18" s="285"/>
      <c r="AE18" s="285"/>
      <c r="AF18" s="285"/>
      <c r="AG18" s="285"/>
      <c r="AH18" s="285"/>
      <c r="AI18" s="285"/>
      <c r="AJ18" s="149"/>
    </row>
    <row r="19" spans="1:36" ht="15" thickBot="1">
      <c r="A19" s="149"/>
      <c r="B19" s="249"/>
      <c r="C19" s="249"/>
      <c r="D19" s="249"/>
      <c r="E19" s="249"/>
      <c r="F19" s="249"/>
      <c r="G19" s="249"/>
      <c r="H19" s="250">
        <f>'入力'!E12</f>
      </c>
      <c r="I19" s="250"/>
      <c r="J19" s="250"/>
      <c r="K19" s="250"/>
      <c r="L19" s="250"/>
      <c r="M19" s="250"/>
      <c r="N19" s="250"/>
      <c r="O19" s="244">
        <f>Sheet2!L10</f>
        <v>0</v>
      </c>
      <c r="P19" s="244"/>
      <c r="Q19" s="244"/>
      <c r="R19" s="244"/>
      <c r="S19" s="244"/>
      <c r="T19" s="244"/>
      <c r="U19" s="244"/>
      <c r="V19" s="285"/>
      <c r="W19" s="285"/>
      <c r="X19" s="285"/>
      <c r="Y19" s="285"/>
      <c r="Z19" s="285"/>
      <c r="AA19" s="285"/>
      <c r="AB19" s="285"/>
      <c r="AC19" s="285"/>
      <c r="AD19" s="285"/>
      <c r="AE19" s="285"/>
      <c r="AF19" s="285"/>
      <c r="AG19" s="285"/>
      <c r="AH19" s="285"/>
      <c r="AI19" s="285"/>
      <c r="AJ19" s="149"/>
    </row>
    <row r="20" spans="1:36" ht="15" thickBot="1">
      <c r="A20" s="149"/>
      <c r="B20" s="249"/>
      <c r="C20" s="249"/>
      <c r="D20" s="249"/>
      <c r="E20" s="242" t="s">
        <v>96</v>
      </c>
      <c r="F20" s="242"/>
      <c r="G20" s="242"/>
      <c r="H20" s="242"/>
      <c r="I20" s="242"/>
      <c r="J20" s="242"/>
      <c r="K20" s="242"/>
      <c r="L20" s="242"/>
      <c r="M20" s="242"/>
      <c r="N20" s="243"/>
      <c r="O20" s="245">
        <f>ROUNDUP(IF(V20=4,SUM(O13:U16)*0.95,IF(V20=3,SUM(O13:U15),IF(V20=2,SUM(O13:U14),IF(V20=1,SUM(O13),SUM(O13:U19)*0.9)))),-1)</f>
        <v>0</v>
      </c>
      <c r="P20" s="246"/>
      <c r="Q20" s="246"/>
      <c r="R20" s="246"/>
      <c r="S20" s="246"/>
      <c r="T20" s="246"/>
      <c r="U20" s="247"/>
      <c r="V20" s="292">
        <f>'入力'!E15</f>
        <v>0</v>
      </c>
      <c r="W20" s="293"/>
      <c r="X20" s="293"/>
      <c r="Y20" s="293"/>
      <c r="Z20" s="294" t="s">
        <v>180</v>
      </c>
      <c r="AA20" s="295"/>
      <c r="AB20" s="295"/>
      <c r="AC20" s="295"/>
      <c r="AD20" s="295"/>
      <c r="AE20" s="295"/>
      <c r="AF20" s="295"/>
      <c r="AG20" s="295"/>
      <c r="AH20" s="295"/>
      <c r="AI20" s="296"/>
      <c r="AJ20" s="149"/>
    </row>
    <row r="21" spans="1:36" ht="14.25">
      <c r="A21" s="149"/>
      <c r="B21" s="249"/>
      <c r="C21" s="249"/>
      <c r="D21" s="249"/>
      <c r="E21" s="249" t="s">
        <v>87</v>
      </c>
      <c r="F21" s="249"/>
      <c r="G21" s="249"/>
      <c r="H21" s="257">
        <f>'入力'!E15</f>
        <v>0</v>
      </c>
      <c r="I21" s="258"/>
      <c r="J21" s="258"/>
      <c r="K21" s="258"/>
      <c r="L21" s="258"/>
      <c r="M21" s="258"/>
      <c r="N21" s="259"/>
      <c r="O21" s="252" t="e">
        <f>Sheet2!L13</f>
        <v>#N/A</v>
      </c>
      <c r="P21" s="252"/>
      <c r="Q21" s="252"/>
      <c r="R21" s="252"/>
      <c r="S21" s="252"/>
      <c r="T21" s="252"/>
      <c r="U21" s="252"/>
      <c r="V21" s="242" t="s">
        <v>113</v>
      </c>
      <c r="W21" s="242"/>
      <c r="X21" s="242"/>
      <c r="Y21" s="242"/>
      <c r="Z21" s="242"/>
      <c r="AA21" s="242"/>
      <c r="AB21" s="242"/>
      <c r="AC21" s="242"/>
      <c r="AD21" s="242"/>
      <c r="AE21" s="242"/>
      <c r="AF21" s="242"/>
      <c r="AG21" s="242"/>
      <c r="AH21" s="242"/>
      <c r="AI21" s="242"/>
      <c r="AJ21" s="149"/>
    </row>
    <row r="22" spans="1:36" ht="14.25">
      <c r="A22" s="149"/>
      <c r="B22" s="249"/>
      <c r="C22" s="249"/>
      <c r="D22" s="249"/>
      <c r="E22" s="249"/>
      <c r="F22" s="249"/>
      <c r="G22" s="249"/>
      <c r="H22" s="251" t="s">
        <v>165</v>
      </c>
      <c r="I22" s="251"/>
      <c r="J22" s="251"/>
      <c r="K22" s="251"/>
      <c r="L22" s="251"/>
      <c r="M22" s="251"/>
      <c r="N22" s="251"/>
      <c r="O22" s="253" t="e">
        <f>Sheet2!L14</f>
        <v>#N/A</v>
      </c>
      <c r="P22" s="253"/>
      <c r="Q22" s="253"/>
      <c r="R22" s="253"/>
      <c r="S22" s="253"/>
      <c r="T22" s="253"/>
      <c r="U22" s="253"/>
      <c r="V22" s="242" t="s">
        <v>114</v>
      </c>
      <c r="W22" s="242"/>
      <c r="X22" s="242"/>
      <c r="Y22" s="242"/>
      <c r="Z22" s="242"/>
      <c r="AA22" s="242"/>
      <c r="AB22" s="242"/>
      <c r="AC22" s="242"/>
      <c r="AD22" s="242"/>
      <c r="AE22" s="242"/>
      <c r="AF22" s="242"/>
      <c r="AG22" s="242"/>
      <c r="AH22" s="242"/>
      <c r="AI22" s="242"/>
      <c r="AJ22" s="149"/>
    </row>
    <row r="23" spans="1:36" ht="15" thickBot="1">
      <c r="A23" s="149"/>
      <c r="B23" s="249"/>
      <c r="C23" s="249"/>
      <c r="D23" s="249"/>
      <c r="E23" s="249"/>
      <c r="F23" s="249"/>
      <c r="G23" s="249"/>
      <c r="H23" s="251"/>
      <c r="I23" s="251"/>
      <c r="J23" s="251"/>
      <c r="K23" s="251"/>
      <c r="L23" s="251"/>
      <c r="M23" s="251"/>
      <c r="N23" s="251"/>
      <c r="O23" s="254"/>
      <c r="P23" s="255"/>
      <c r="Q23" s="255"/>
      <c r="R23" s="255"/>
      <c r="S23" s="255"/>
      <c r="T23" s="255"/>
      <c r="U23" s="256"/>
      <c r="V23" s="242"/>
      <c r="W23" s="242"/>
      <c r="X23" s="242"/>
      <c r="Y23" s="242"/>
      <c r="Z23" s="242"/>
      <c r="AA23" s="242"/>
      <c r="AB23" s="242"/>
      <c r="AC23" s="242"/>
      <c r="AD23" s="242"/>
      <c r="AE23" s="242"/>
      <c r="AF23" s="242"/>
      <c r="AG23" s="242"/>
      <c r="AH23" s="242"/>
      <c r="AI23" s="242"/>
      <c r="AJ23" s="149"/>
    </row>
    <row r="24" spans="1:36" ht="15" thickBot="1">
      <c r="A24" s="149"/>
      <c r="B24" s="249"/>
      <c r="C24" s="249"/>
      <c r="D24" s="249"/>
      <c r="E24" s="242" t="s">
        <v>97</v>
      </c>
      <c r="F24" s="242"/>
      <c r="G24" s="242"/>
      <c r="H24" s="242"/>
      <c r="I24" s="242"/>
      <c r="J24" s="242"/>
      <c r="K24" s="242"/>
      <c r="L24" s="242"/>
      <c r="M24" s="242"/>
      <c r="N24" s="243"/>
      <c r="O24" s="245" t="e">
        <f>SUM(O21:U23)</f>
        <v>#N/A</v>
      </c>
      <c r="P24" s="246"/>
      <c r="Q24" s="246"/>
      <c r="R24" s="246"/>
      <c r="S24" s="246"/>
      <c r="T24" s="246"/>
      <c r="U24" s="247"/>
      <c r="V24" s="274"/>
      <c r="W24" s="242"/>
      <c r="X24" s="242"/>
      <c r="Y24" s="242"/>
      <c r="Z24" s="242"/>
      <c r="AA24" s="242"/>
      <c r="AB24" s="242"/>
      <c r="AC24" s="242"/>
      <c r="AD24" s="242"/>
      <c r="AE24" s="242"/>
      <c r="AF24" s="242"/>
      <c r="AG24" s="242"/>
      <c r="AH24" s="242"/>
      <c r="AI24" s="242"/>
      <c r="AJ24" s="149"/>
    </row>
    <row r="25" spans="1:36" ht="15" thickBot="1">
      <c r="A25" s="149"/>
      <c r="B25" s="249"/>
      <c r="C25" s="249"/>
      <c r="D25" s="249"/>
      <c r="E25" s="242" t="s">
        <v>98</v>
      </c>
      <c r="F25" s="242"/>
      <c r="G25" s="242"/>
      <c r="H25" s="242"/>
      <c r="I25" s="242"/>
      <c r="J25" s="242"/>
      <c r="K25" s="242"/>
      <c r="L25" s="242"/>
      <c r="M25" s="242"/>
      <c r="N25" s="243"/>
      <c r="O25" s="245" t="e">
        <f>SUM(O20,O24)</f>
        <v>#N/A</v>
      </c>
      <c r="P25" s="246"/>
      <c r="Q25" s="246"/>
      <c r="R25" s="246"/>
      <c r="S25" s="246"/>
      <c r="T25" s="246"/>
      <c r="U25" s="247"/>
      <c r="V25" s="274"/>
      <c r="W25" s="242"/>
      <c r="X25" s="242"/>
      <c r="Y25" s="242"/>
      <c r="Z25" s="242"/>
      <c r="AA25" s="242"/>
      <c r="AB25" s="242"/>
      <c r="AC25" s="242"/>
      <c r="AD25" s="242"/>
      <c r="AE25" s="242"/>
      <c r="AF25" s="242"/>
      <c r="AG25" s="242"/>
      <c r="AH25" s="242"/>
      <c r="AI25" s="242"/>
      <c r="AJ25" s="149"/>
    </row>
    <row r="26" spans="1:36" ht="12.75" customHeight="1">
      <c r="A26" s="149"/>
      <c r="B26" s="249" t="s">
        <v>88</v>
      </c>
      <c r="C26" s="249"/>
      <c r="D26" s="249"/>
      <c r="E26" s="263" t="s">
        <v>89</v>
      </c>
      <c r="F26" s="264"/>
      <c r="G26" s="265"/>
      <c r="H26" s="243" t="s">
        <v>91</v>
      </c>
      <c r="I26" s="273"/>
      <c r="J26" s="273"/>
      <c r="K26" s="273"/>
      <c r="L26" s="273"/>
      <c r="M26" s="273"/>
      <c r="N26" s="274"/>
      <c r="O26" s="260"/>
      <c r="P26" s="261"/>
      <c r="Q26" s="261"/>
      <c r="R26" s="261"/>
      <c r="S26" s="261"/>
      <c r="T26" s="261"/>
      <c r="U26" s="262"/>
      <c r="V26" s="163" t="s">
        <v>115</v>
      </c>
      <c r="W26" s="165"/>
      <c r="X26" s="165"/>
      <c r="Y26" s="165"/>
      <c r="Z26" s="165"/>
      <c r="AA26" s="165"/>
      <c r="AB26" s="165"/>
      <c r="AC26" s="165"/>
      <c r="AD26" s="165"/>
      <c r="AE26" s="165"/>
      <c r="AF26" s="165"/>
      <c r="AG26" s="165"/>
      <c r="AH26" s="165"/>
      <c r="AI26" s="164"/>
      <c r="AJ26" s="149"/>
    </row>
    <row r="27" spans="1:36" ht="14.25">
      <c r="A27" s="149"/>
      <c r="B27" s="249"/>
      <c r="C27" s="249"/>
      <c r="D27" s="249"/>
      <c r="E27" s="266"/>
      <c r="F27" s="267"/>
      <c r="G27" s="268"/>
      <c r="H27" s="242" t="s">
        <v>92</v>
      </c>
      <c r="I27" s="242"/>
      <c r="J27" s="242"/>
      <c r="K27" s="242"/>
      <c r="L27" s="242"/>
      <c r="M27" s="242"/>
      <c r="N27" s="242"/>
      <c r="O27" s="275"/>
      <c r="P27" s="276"/>
      <c r="Q27" s="276"/>
      <c r="R27" s="276"/>
      <c r="S27" s="276"/>
      <c r="T27" s="276"/>
      <c r="U27" s="277"/>
      <c r="V27" s="242" t="s">
        <v>115</v>
      </c>
      <c r="W27" s="242"/>
      <c r="X27" s="242"/>
      <c r="Y27" s="242"/>
      <c r="Z27" s="242"/>
      <c r="AA27" s="242"/>
      <c r="AB27" s="242"/>
      <c r="AC27" s="242"/>
      <c r="AD27" s="242"/>
      <c r="AE27" s="242"/>
      <c r="AF27" s="242"/>
      <c r="AG27" s="242"/>
      <c r="AH27" s="242"/>
      <c r="AI27" s="242"/>
      <c r="AJ27" s="149"/>
    </row>
    <row r="28" spans="1:36" ht="14.25">
      <c r="A28" s="149"/>
      <c r="B28" s="249"/>
      <c r="C28" s="249"/>
      <c r="D28" s="249"/>
      <c r="E28" s="266"/>
      <c r="F28" s="267"/>
      <c r="G28" s="268"/>
      <c r="H28" s="272" t="s">
        <v>194</v>
      </c>
      <c r="I28" s="272"/>
      <c r="J28" s="272"/>
      <c r="K28" s="272"/>
      <c r="L28" s="272"/>
      <c r="M28" s="272"/>
      <c r="N28" s="272"/>
      <c r="O28" s="275"/>
      <c r="P28" s="276"/>
      <c r="Q28" s="276"/>
      <c r="R28" s="276"/>
      <c r="S28" s="276"/>
      <c r="T28" s="276"/>
      <c r="U28" s="277"/>
      <c r="V28" s="242" t="s">
        <v>118</v>
      </c>
      <c r="W28" s="242"/>
      <c r="X28" s="242"/>
      <c r="Y28" s="242"/>
      <c r="Z28" s="242"/>
      <c r="AA28" s="242"/>
      <c r="AB28" s="242"/>
      <c r="AC28" s="242"/>
      <c r="AD28" s="242"/>
      <c r="AE28" s="242"/>
      <c r="AF28" s="242"/>
      <c r="AG28" s="242"/>
      <c r="AH28" s="242"/>
      <c r="AI28" s="242"/>
      <c r="AJ28" s="149"/>
    </row>
    <row r="29" spans="1:36" ht="14.25">
      <c r="A29" s="149"/>
      <c r="B29" s="249"/>
      <c r="C29" s="249"/>
      <c r="D29" s="249"/>
      <c r="E29" s="269"/>
      <c r="F29" s="270"/>
      <c r="G29" s="271"/>
      <c r="H29" s="272"/>
      <c r="I29" s="272"/>
      <c r="J29" s="272"/>
      <c r="K29" s="272"/>
      <c r="L29" s="272"/>
      <c r="M29" s="272"/>
      <c r="N29" s="272"/>
      <c r="O29" s="275"/>
      <c r="P29" s="276"/>
      <c r="Q29" s="276"/>
      <c r="R29" s="276"/>
      <c r="S29" s="276"/>
      <c r="T29" s="276"/>
      <c r="U29" s="277"/>
      <c r="V29" s="242"/>
      <c r="W29" s="242"/>
      <c r="X29" s="242"/>
      <c r="Y29" s="242"/>
      <c r="Z29" s="242"/>
      <c r="AA29" s="242"/>
      <c r="AB29" s="242"/>
      <c r="AC29" s="242"/>
      <c r="AD29" s="242"/>
      <c r="AE29" s="242"/>
      <c r="AF29" s="242"/>
      <c r="AG29" s="242"/>
      <c r="AH29" s="242"/>
      <c r="AI29" s="242"/>
      <c r="AJ29" s="149"/>
    </row>
    <row r="30" spans="1:36" ht="12.75">
      <c r="A30" s="149"/>
      <c r="B30" s="249"/>
      <c r="C30" s="249"/>
      <c r="D30" s="249"/>
      <c r="E30" s="249" t="s">
        <v>90</v>
      </c>
      <c r="F30" s="249"/>
      <c r="G30" s="249"/>
      <c r="H30" s="242" t="s">
        <v>94</v>
      </c>
      <c r="I30" s="242"/>
      <c r="J30" s="242"/>
      <c r="K30" s="242"/>
      <c r="L30" s="242"/>
      <c r="M30" s="242"/>
      <c r="N30" s="242"/>
      <c r="O30" s="244">
        <f>'入力'!E18</f>
        <v>0</v>
      </c>
      <c r="P30" s="244"/>
      <c r="Q30" s="244"/>
      <c r="R30" s="244"/>
      <c r="S30" s="244"/>
      <c r="T30" s="244"/>
      <c r="U30" s="244"/>
      <c r="V30" s="242" t="s">
        <v>187</v>
      </c>
      <c r="W30" s="242"/>
      <c r="X30" s="242"/>
      <c r="Y30" s="242"/>
      <c r="Z30" s="242"/>
      <c r="AA30" s="242"/>
      <c r="AB30" s="242"/>
      <c r="AC30" s="242"/>
      <c r="AD30" s="242"/>
      <c r="AE30" s="242"/>
      <c r="AF30" s="242"/>
      <c r="AG30" s="242"/>
      <c r="AH30" s="242"/>
      <c r="AI30" s="242"/>
      <c r="AJ30" s="149"/>
    </row>
    <row r="31" spans="1:36" ht="12.75">
      <c r="A31" s="149"/>
      <c r="B31" s="249"/>
      <c r="C31" s="249"/>
      <c r="D31" s="249"/>
      <c r="E31" s="249"/>
      <c r="F31" s="249"/>
      <c r="G31" s="249"/>
      <c r="H31" s="242" t="s">
        <v>93</v>
      </c>
      <c r="I31" s="242"/>
      <c r="J31" s="242"/>
      <c r="K31" s="242"/>
      <c r="L31" s="242"/>
      <c r="M31" s="242"/>
      <c r="N31" s="242"/>
      <c r="O31" s="244">
        <f>'入力'!C18*'入力'!B19+'入力'!C20*'入力'!B21</f>
        <v>0</v>
      </c>
      <c r="P31" s="244"/>
      <c r="Q31" s="244"/>
      <c r="R31" s="244"/>
      <c r="S31" s="244"/>
      <c r="T31" s="244"/>
      <c r="U31" s="244"/>
      <c r="V31" s="242" t="s">
        <v>117</v>
      </c>
      <c r="W31" s="242"/>
      <c r="X31" s="242"/>
      <c r="Y31" s="242"/>
      <c r="Z31" s="242"/>
      <c r="AA31" s="242"/>
      <c r="AB31" s="242"/>
      <c r="AC31" s="242"/>
      <c r="AD31" s="242"/>
      <c r="AE31" s="242"/>
      <c r="AF31" s="242"/>
      <c r="AG31" s="242"/>
      <c r="AH31" s="242"/>
      <c r="AI31" s="242"/>
      <c r="AJ31" s="149"/>
    </row>
    <row r="32" spans="1:36" ht="12.75">
      <c r="A32" s="149"/>
      <c r="B32" s="249"/>
      <c r="C32" s="249"/>
      <c r="D32" s="249"/>
      <c r="E32" s="249"/>
      <c r="F32" s="249"/>
      <c r="G32" s="249"/>
      <c r="H32" s="242" t="s">
        <v>95</v>
      </c>
      <c r="I32" s="242"/>
      <c r="J32" s="242"/>
      <c r="K32" s="242"/>
      <c r="L32" s="242"/>
      <c r="M32" s="242"/>
      <c r="N32" s="242"/>
      <c r="O32" s="244">
        <f>'入力'!C15*'入力'!B17</f>
        <v>0</v>
      </c>
      <c r="P32" s="244"/>
      <c r="Q32" s="244"/>
      <c r="R32" s="244"/>
      <c r="S32" s="244"/>
      <c r="T32" s="244"/>
      <c r="U32" s="244"/>
      <c r="V32" s="242" t="s">
        <v>119</v>
      </c>
      <c r="W32" s="242"/>
      <c r="X32" s="242"/>
      <c r="Y32" s="242"/>
      <c r="Z32" s="242"/>
      <c r="AA32" s="242"/>
      <c r="AB32" s="242"/>
      <c r="AC32" s="242"/>
      <c r="AD32" s="242"/>
      <c r="AE32" s="242"/>
      <c r="AF32" s="242"/>
      <c r="AG32" s="242"/>
      <c r="AH32" s="242"/>
      <c r="AI32" s="242"/>
      <c r="AJ32" s="149"/>
    </row>
    <row r="33" spans="1:36" ht="13.5" thickBot="1">
      <c r="A33" s="149"/>
      <c r="B33" s="249"/>
      <c r="C33" s="249"/>
      <c r="D33" s="249"/>
      <c r="E33" s="249"/>
      <c r="F33" s="249"/>
      <c r="G33" s="249"/>
      <c r="H33" s="242"/>
      <c r="I33" s="242"/>
      <c r="J33" s="242"/>
      <c r="K33" s="242"/>
      <c r="L33" s="242"/>
      <c r="M33" s="242"/>
      <c r="N33" s="242"/>
      <c r="O33" s="284"/>
      <c r="P33" s="284"/>
      <c r="Q33" s="284"/>
      <c r="R33" s="284"/>
      <c r="S33" s="284"/>
      <c r="T33" s="284"/>
      <c r="U33" s="284"/>
      <c r="V33" s="285"/>
      <c r="W33" s="285"/>
      <c r="X33" s="285"/>
      <c r="Y33" s="285"/>
      <c r="Z33" s="285"/>
      <c r="AA33" s="285"/>
      <c r="AB33" s="285"/>
      <c r="AC33" s="285"/>
      <c r="AD33" s="285"/>
      <c r="AE33" s="285"/>
      <c r="AF33" s="285"/>
      <c r="AG33" s="285"/>
      <c r="AH33" s="285"/>
      <c r="AI33" s="285"/>
      <c r="AJ33" s="149"/>
    </row>
    <row r="34" spans="1:36" ht="13.5" thickBot="1">
      <c r="A34" s="149"/>
      <c r="B34" s="249"/>
      <c r="C34" s="249"/>
      <c r="D34" s="249"/>
      <c r="E34" s="242" t="s">
        <v>99</v>
      </c>
      <c r="F34" s="242"/>
      <c r="G34" s="242"/>
      <c r="H34" s="242"/>
      <c r="I34" s="242"/>
      <c r="J34" s="242"/>
      <c r="K34" s="242"/>
      <c r="L34" s="242"/>
      <c r="M34" s="242"/>
      <c r="N34" s="243"/>
      <c r="O34" s="245">
        <f>SUM(O26:U33)</f>
        <v>0</v>
      </c>
      <c r="P34" s="246"/>
      <c r="Q34" s="246"/>
      <c r="R34" s="246"/>
      <c r="S34" s="246"/>
      <c r="T34" s="246"/>
      <c r="U34" s="247"/>
      <c r="V34" s="288"/>
      <c r="W34" s="285"/>
      <c r="X34" s="285"/>
      <c r="Y34" s="285"/>
      <c r="Z34" s="285"/>
      <c r="AA34" s="285"/>
      <c r="AB34" s="285"/>
      <c r="AC34" s="285"/>
      <c r="AD34" s="285"/>
      <c r="AE34" s="285"/>
      <c r="AF34" s="285"/>
      <c r="AG34" s="285"/>
      <c r="AH34" s="285"/>
      <c r="AI34" s="285"/>
      <c r="AJ34" s="149"/>
    </row>
    <row r="35" spans="1:36" ht="13.5" thickBot="1">
      <c r="A35" s="149"/>
      <c r="B35" s="242" t="s">
        <v>100</v>
      </c>
      <c r="C35" s="242"/>
      <c r="D35" s="242"/>
      <c r="E35" s="242"/>
      <c r="F35" s="242"/>
      <c r="G35" s="242"/>
      <c r="H35" s="242"/>
      <c r="I35" s="242"/>
      <c r="J35" s="242"/>
      <c r="K35" s="242"/>
      <c r="L35" s="242"/>
      <c r="M35" s="242"/>
      <c r="N35" s="243"/>
      <c r="O35" s="281" t="e">
        <f>SUM(O25,O34)</f>
        <v>#N/A</v>
      </c>
      <c r="P35" s="282"/>
      <c r="Q35" s="282"/>
      <c r="R35" s="282"/>
      <c r="S35" s="282"/>
      <c r="T35" s="282"/>
      <c r="U35" s="283"/>
      <c r="V35" s="288"/>
      <c r="W35" s="285"/>
      <c r="X35" s="285"/>
      <c r="Y35" s="285"/>
      <c r="Z35" s="285"/>
      <c r="AA35" s="285"/>
      <c r="AB35" s="285"/>
      <c r="AC35" s="285"/>
      <c r="AD35" s="285"/>
      <c r="AE35" s="285"/>
      <c r="AF35" s="285"/>
      <c r="AG35" s="285"/>
      <c r="AH35" s="285"/>
      <c r="AI35" s="285"/>
      <c r="AJ35" s="149"/>
    </row>
    <row r="36" spans="1:36" ht="14.25" thickBot="1" thickTop="1">
      <c r="A36" s="149"/>
      <c r="B36" s="242" t="s">
        <v>101</v>
      </c>
      <c r="C36" s="242"/>
      <c r="D36" s="242"/>
      <c r="E36" s="242"/>
      <c r="F36" s="242"/>
      <c r="G36" s="242"/>
      <c r="H36" s="242"/>
      <c r="I36" s="242"/>
      <c r="J36" s="242"/>
      <c r="K36" s="242"/>
      <c r="L36" s="242"/>
      <c r="M36" s="242"/>
      <c r="N36" s="243"/>
      <c r="O36" s="278" t="e">
        <f>O35*12</f>
        <v>#N/A</v>
      </c>
      <c r="P36" s="279"/>
      <c r="Q36" s="279"/>
      <c r="R36" s="279"/>
      <c r="S36" s="279"/>
      <c r="T36" s="279"/>
      <c r="U36" s="280"/>
      <c r="V36" s="288"/>
      <c r="W36" s="285"/>
      <c r="X36" s="285"/>
      <c r="Y36" s="285"/>
      <c r="Z36" s="285"/>
      <c r="AA36" s="285"/>
      <c r="AB36" s="285"/>
      <c r="AC36" s="285"/>
      <c r="AD36" s="285"/>
      <c r="AE36" s="285"/>
      <c r="AF36" s="285"/>
      <c r="AG36" s="285"/>
      <c r="AH36" s="285"/>
      <c r="AI36" s="285"/>
      <c r="AJ36" s="149"/>
    </row>
    <row r="37" spans="1:36" ht="14.25" thickBot="1" thickTop="1">
      <c r="A37" s="149"/>
      <c r="B37" s="242" t="s">
        <v>102</v>
      </c>
      <c r="C37" s="242"/>
      <c r="D37" s="242"/>
      <c r="E37" s="242"/>
      <c r="F37" s="242"/>
      <c r="G37" s="242"/>
      <c r="H37" s="242"/>
      <c r="I37" s="242"/>
      <c r="J37" s="242"/>
      <c r="K37" s="242"/>
      <c r="L37" s="242"/>
      <c r="M37" s="242"/>
      <c r="N37" s="243"/>
      <c r="O37" s="278" t="e">
        <f>O36*1.5</f>
        <v>#N/A</v>
      </c>
      <c r="P37" s="279"/>
      <c r="Q37" s="279"/>
      <c r="R37" s="279"/>
      <c r="S37" s="279"/>
      <c r="T37" s="279"/>
      <c r="U37" s="280"/>
      <c r="V37" s="288"/>
      <c r="W37" s="285"/>
      <c r="X37" s="285"/>
      <c r="Y37" s="285"/>
      <c r="Z37" s="285"/>
      <c r="AA37" s="285"/>
      <c r="AB37" s="285"/>
      <c r="AC37" s="285"/>
      <c r="AD37" s="285"/>
      <c r="AE37" s="285"/>
      <c r="AF37" s="285"/>
      <c r="AG37" s="285"/>
      <c r="AH37" s="285"/>
      <c r="AI37" s="285"/>
      <c r="AJ37" s="149"/>
    </row>
    <row r="38" spans="1:36" ht="14.25" thickBot="1" thickTop="1">
      <c r="A38" s="149"/>
      <c r="B38" s="242" t="s">
        <v>103</v>
      </c>
      <c r="C38" s="242"/>
      <c r="D38" s="242"/>
      <c r="E38" s="242"/>
      <c r="F38" s="242"/>
      <c r="G38" s="242"/>
      <c r="H38" s="242"/>
      <c r="I38" s="242"/>
      <c r="J38" s="242"/>
      <c r="K38" s="242"/>
      <c r="L38" s="242"/>
      <c r="M38" s="242"/>
      <c r="N38" s="243"/>
      <c r="O38" s="278" t="e">
        <f>O37*VLOOKUP(O37,'給与収入以外'!$D$9:$F$19,2,1)-VLOOKUP(O37,'給与収入以外'!$D$9:$F$19,3,1)</f>
        <v>#N/A</v>
      </c>
      <c r="P38" s="279"/>
      <c r="Q38" s="279"/>
      <c r="R38" s="279"/>
      <c r="S38" s="279"/>
      <c r="T38" s="279"/>
      <c r="U38" s="280"/>
      <c r="V38" s="274" t="s">
        <v>116</v>
      </c>
      <c r="W38" s="242"/>
      <c r="X38" s="242"/>
      <c r="Y38" s="242"/>
      <c r="Z38" s="242"/>
      <c r="AA38" s="242"/>
      <c r="AB38" s="242"/>
      <c r="AC38" s="242"/>
      <c r="AD38" s="242"/>
      <c r="AE38" s="242"/>
      <c r="AF38" s="242"/>
      <c r="AG38" s="242"/>
      <c r="AH38" s="242"/>
      <c r="AI38" s="242"/>
      <c r="AJ38" s="149"/>
    </row>
    <row r="39" spans="1:36" ht="13.5" thickTop="1">
      <c r="A39" s="149"/>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row>
    <row r="40" spans="1:36" ht="13.5" thickBot="1">
      <c r="A40" s="149"/>
      <c r="B40" s="149" t="s">
        <v>83</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row>
    <row r="41" spans="1:36" ht="13.5" thickBot="1">
      <c r="A41" s="149"/>
      <c r="B41" s="289" t="s">
        <v>129</v>
      </c>
      <c r="C41" s="290"/>
      <c r="D41" s="290"/>
      <c r="E41" s="290"/>
      <c r="F41" s="290"/>
      <c r="G41" s="290"/>
      <c r="H41" s="290"/>
      <c r="I41" s="290"/>
      <c r="J41" s="290" t="s">
        <v>121</v>
      </c>
      <c r="K41" s="290"/>
      <c r="L41" s="290"/>
      <c r="M41" s="290"/>
      <c r="N41" s="290"/>
      <c r="O41" s="290"/>
      <c r="P41" s="290"/>
      <c r="Q41" s="290" t="s">
        <v>122</v>
      </c>
      <c r="R41" s="290"/>
      <c r="S41" s="290"/>
      <c r="T41" s="290"/>
      <c r="U41" s="290"/>
      <c r="V41" s="290"/>
      <c r="W41" s="290"/>
      <c r="X41" s="290" t="s">
        <v>130</v>
      </c>
      <c r="Y41" s="290"/>
      <c r="Z41" s="290"/>
      <c r="AA41" s="290"/>
      <c r="AB41" s="290"/>
      <c r="AC41" s="290"/>
      <c r="AD41" s="290"/>
      <c r="AE41" s="290"/>
      <c r="AF41" s="290"/>
      <c r="AG41" s="290"/>
      <c r="AH41" s="290"/>
      <c r="AI41" s="291"/>
      <c r="AJ41" s="149"/>
    </row>
    <row r="42" spans="1:36" ht="12.75">
      <c r="A42" s="149"/>
      <c r="B42" s="297" t="s">
        <v>123</v>
      </c>
      <c r="C42" s="298"/>
      <c r="D42" s="298"/>
      <c r="E42" s="298"/>
      <c r="F42" s="298"/>
      <c r="G42" s="298"/>
      <c r="H42" s="298"/>
      <c r="I42" s="298"/>
      <c r="J42" s="299"/>
      <c r="K42" s="299"/>
      <c r="L42" s="299"/>
      <c r="M42" s="299"/>
      <c r="N42" s="299"/>
      <c r="O42" s="299"/>
      <c r="P42" s="299"/>
      <c r="Q42" s="300">
        <f>'入力'!E28</f>
        <v>0</v>
      </c>
      <c r="R42" s="300"/>
      <c r="S42" s="300"/>
      <c r="T42" s="300"/>
      <c r="U42" s="300"/>
      <c r="V42" s="300"/>
      <c r="W42" s="300"/>
      <c r="X42" s="301"/>
      <c r="Y42" s="301"/>
      <c r="Z42" s="301"/>
      <c r="AA42" s="301"/>
      <c r="AB42" s="301"/>
      <c r="AC42" s="301"/>
      <c r="AD42" s="301"/>
      <c r="AE42" s="301"/>
      <c r="AF42" s="301"/>
      <c r="AG42" s="301"/>
      <c r="AH42" s="301"/>
      <c r="AI42" s="302"/>
      <c r="AJ42" s="149"/>
    </row>
    <row r="43" spans="1:36" ht="12.75">
      <c r="A43" s="149"/>
      <c r="B43" s="297" t="s">
        <v>124</v>
      </c>
      <c r="C43" s="298"/>
      <c r="D43" s="298"/>
      <c r="E43" s="298"/>
      <c r="F43" s="298"/>
      <c r="G43" s="298"/>
      <c r="H43" s="298"/>
      <c r="I43" s="298"/>
      <c r="J43" s="303"/>
      <c r="K43" s="303"/>
      <c r="L43" s="303"/>
      <c r="M43" s="303"/>
      <c r="N43" s="303"/>
      <c r="O43" s="303"/>
      <c r="P43" s="303"/>
      <c r="Q43" s="304">
        <f>'入力'!E29</f>
        <v>0</v>
      </c>
      <c r="R43" s="304"/>
      <c r="S43" s="304"/>
      <c r="T43" s="304"/>
      <c r="U43" s="304"/>
      <c r="V43" s="304"/>
      <c r="W43" s="304"/>
      <c r="X43" s="285"/>
      <c r="Y43" s="285"/>
      <c r="Z43" s="285"/>
      <c r="AA43" s="285"/>
      <c r="AB43" s="285"/>
      <c r="AC43" s="285"/>
      <c r="AD43" s="285"/>
      <c r="AE43" s="285"/>
      <c r="AF43" s="285"/>
      <c r="AG43" s="285"/>
      <c r="AH43" s="285"/>
      <c r="AI43" s="305"/>
      <c r="AJ43" s="149"/>
    </row>
    <row r="44" spans="1:36" ht="12.75">
      <c r="A44" s="149"/>
      <c r="B44" s="297" t="s">
        <v>125</v>
      </c>
      <c r="C44" s="298"/>
      <c r="D44" s="298"/>
      <c r="E44" s="298"/>
      <c r="F44" s="298"/>
      <c r="G44" s="298"/>
      <c r="H44" s="298"/>
      <c r="I44" s="298"/>
      <c r="J44" s="303"/>
      <c r="K44" s="303"/>
      <c r="L44" s="303"/>
      <c r="M44" s="303"/>
      <c r="N44" s="303"/>
      <c r="O44" s="303"/>
      <c r="P44" s="303"/>
      <c r="Q44" s="304">
        <f>'入力'!E30</f>
        <v>0</v>
      </c>
      <c r="R44" s="304"/>
      <c r="S44" s="304"/>
      <c r="T44" s="304"/>
      <c r="U44" s="304"/>
      <c r="V44" s="304"/>
      <c r="W44" s="304"/>
      <c r="X44" s="285"/>
      <c r="Y44" s="285"/>
      <c r="Z44" s="285"/>
      <c r="AA44" s="285"/>
      <c r="AB44" s="285"/>
      <c r="AC44" s="285"/>
      <c r="AD44" s="285"/>
      <c r="AE44" s="285"/>
      <c r="AF44" s="285"/>
      <c r="AG44" s="285"/>
      <c r="AH44" s="285"/>
      <c r="AI44" s="305"/>
      <c r="AJ44" s="149"/>
    </row>
    <row r="45" spans="1:36" ht="12.75">
      <c r="A45" s="149"/>
      <c r="B45" s="297" t="s">
        <v>126</v>
      </c>
      <c r="C45" s="298"/>
      <c r="D45" s="298"/>
      <c r="E45" s="298"/>
      <c r="F45" s="298"/>
      <c r="G45" s="298"/>
      <c r="H45" s="298"/>
      <c r="I45" s="298"/>
      <c r="J45" s="303"/>
      <c r="K45" s="303"/>
      <c r="L45" s="303"/>
      <c r="M45" s="303"/>
      <c r="N45" s="303"/>
      <c r="O45" s="303"/>
      <c r="P45" s="303"/>
      <c r="Q45" s="304"/>
      <c r="R45" s="304"/>
      <c r="S45" s="304"/>
      <c r="T45" s="304"/>
      <c r="U45" s="304"/>
      <c r="V45" s="304"/>
      <c r="W45" s="304"/>
      <c r="X45" s="285"/>
      <c r="Y45" s="285"/>
      <c r="Z45" s="285"/>
      <c r="AA45" s="285"/>
      <c r="AB45" s="285"/>
      <c r="AC45" s="285"/>
      <c r="AD45" s="285"/>
      <c r="AE45" s="285"/>
      <c r="AF45" s="285"/>
      <c r="AG45" s="285"/>
      <c r="AH45" s="285"/>
      <c r="AI45" s="305"/>
      <c r="AJ45" s="149"/>
    </row>
    <row r="46" spans="1:36" ht="12.75">
      <c r="A46" s="149"/>
      <c r="B46" s="307" t="s">
        <v>127</v>
      </c>
      <c r="C46" s="242"/>
      <c r="D46" s="242"/>
      <c r="E46" s="242"/>
      <c r="F46" s="242"/>
      <c r="G46" s="242"/>
      <c r="H46" s="242"/>
      <c r="I46" s="242"/>
      <c r="J46" s="303"/>
      <c r="K46" s="303"/>
      <c r="L46" s="303"/>
      <c r="M46" s="303"/>
      <c r="N46" s="303"/>
      <c r="O46" s="303"/>
      <c r="P46" s="303"/>
      <c r="Q46" s="306">
        <f>Sheet2!L37</f>
        <v>0</v>
      </c>
      <c r="R46" s="306"/>
      <c r="S46" s="306"/>
      <c r="T46" s="306"/>
      <c r="U46" s="306"/>
      <c r="V46" s="306"/>
      <c r="W46" s="306"/>
      <c r="X46" s="285"/>
      <c r="Y46" s="285"/>
      <c r="Z46" s="285"/>
      <c r="AA46" s="285"/>
      <c r="AB46" s="285"/>
      <c r="AC46" s="285"/>
      <c r="AD46" s="285"/>
      <c r="AE46" s="285"/>
      <c r="AF46" s="285"/>
      <c r="AG46" s="285"/>
      <c r="AH46" s="285"/>
      <c r="AI46" s="305"/>
      <c r="AJ46" s="149"/>
    </row>
    <row r="47" spans="1:36" ht="12.75">
      <c r="A47" s="149"/>
      <c r="B47" s="307" t="s">
        <v>128</v>
      </c>
      <c r="C47" s="242"/>
      <c r="D47" s="242"/>
      <c r="E47" s="242"/>
      <c r="F47" s="242"/>
      <c r="G47" s="242"/>
      <c r="H47" s="242"/>
      <c r="I47" s="242"/>
      <c r="J47" s="303"/>
      <c r="K47" s="303"/>
      <c r="L47" s="303"/>
      <c r="M47" s="303"/>
      <c r="N47" s="303"/>
      <c r="O47" s="303"/>
      <c r="P47" s="303"/>
      <c r="Q47" s="304">
        <f>'入力'!E31</f>
        <v>0</v>
      </c>
      <c r="R47" s="304"/>
      <c r="S47" s="304"/>
      <c r="T47" s="304"/>
      <c r="U47" s="304"/>
      <c r="V47" s="304"/>
      <c r="W47" s="304"/>
      <c r="X47" s="285"/>
      <c r="Y47" s="285"/>
      <c r="Z47" s="285"/>
      <c r="AA47" s="285"/>
      <c r="AB47" s="285"/>
      <c r="AC47" s="285"/>
      <c r="AD47" s="285"/>
      <c r="AE47" s="285"/>
      <c r="AF47" s="285"/>
      <c r="AG47" s="285"/>
      <c r="AH47" s="285"/>
      <c r="AI47" s="305"/>
      <c r="AJ47" s="149"/>
    </row>
    <row r="48" spans="1:36" ht="12.75">
      <c r="A48" s="149"/>
      <c r="B48" s="307"/>
      <c r="C48" s="242"/>
      <c r="D48" s="242"/>
      <c r="E48" s="242"/>
      <c r="F48" s="242"/>
      <c r="G48" s="242"/>
      <c r="H48" s="242"/>
      <c r="I48" s="242"/>
      <c r="J48" s="303"/>
      <c r="K48" s="303"/>
      <c r="L48" s="303"/>
      <c r="M48" s="303"/>
      <c r="N48" s="303"/>
      <c r="O48" s="303"/>
      <c r="P48" s="303"/>
      <c r="Q48" s="304"/>
      <c r="R48" s="304"/>
      <c r="S48" s="304"/>
      <c r="T48" s="304"/>
      <c r="U48" s="304"/>
      <c r="V48" s="304"/>
      <c r="W48" s="304"/>
      <c r="X48" s="285"/>
      <c r="Y48" s="285"/>
      <c r="Z48" s="285"/>
      <c r="AA48" s="285"/>
      <c r="AB48" s="285"/>
      <c r="AC48" s="285"/>
      <c r="AD48" s="285"/>
      <c r="AE48" s="285"/>
      <c r="AF48" s="285"/>
      <c r="AG48" s="285"/>
      <c r="AH48" s="285"/>
      <c r="AI48" s="305"/>
      <c r="AJ48" s="149"/>
    </row>
    <row r="49" spans="1:36" ht="12.75">
      <c r="A49" s="149"/>
      <c r="B49" s="307"/>
      <c r="C49" s="242"/>
      <c r="D49" s="242"/>
      <c r="E49" s="242"/>
      <c r="F49" s="242"/>
      <c r="G49" s="242"/>
      <c r="H49" s="242"/>
      <c r="I49" s="242"/>
      <c r="J49" s="303"/>
      <c r="K49" s="303"/>
      <c r="L49" s="303"/>
      <c r="M49" s="303"/>
      <c r="N49" s="303"/>
      <c r="O49" s="303"/>
      <c r="P49" s="303"/>
      <c r="Q49" s="304"/>
      <c r="R49" s="304"/>
      <c r="S49" s="304"/>
      <c r="T49" s="304"/>
      <c r="U49" s="304"/>
      <c r="V49" s="304"/>
      <c r="W49" s="304"/>
      <c r="X49" s="285"/>
      <c r="Y49" s="285"/>
      <c r="Z49" s="285"/>
      <c r="AA49" s="285"/>
      <c r="AB49" s="285"/>
      <c r="AC49" s="285"/>
      <c r="AD49" s="285"/>
      <c r="AE49" s="285"/>
      <c r="AF49" s="285"/>
      <c r="AG49" s="285"/>
      <c r="AH49" s="285"/>
      <c r="AI49" s="305"/>
      <c r="AJ49" s="149"/>
    </row>
    <row r="50" spans="1:36" ht="12.75">
      <c r="A50" s="149"/>
      <c r="B50" s="307"/>
      <c r="C50" s="242"/>
      <c r="D50" s="242"/>
      <c r="E50" s="242"/>
      <c r="F50" s="242"/>
      <c r="G50" s="242"/>
      <c r="H50" s="242"/>
      <c r="I50" s="242"/>
      <c r="J50" s="303"/>
      <c r="K50" s="303"/>
      <c r="L50" s="303"/>
      <c r="M50" s="303"/>
      <c r="N50" s="303"/>
      <c r="O50" s="303"/>
      <c r="P50" s="303"/>
      <c r="Q50" s="304"/>
      <c r="R50" s="304"/>
      <c r="S50" s="304"/>
      <c r="T50" s="304"/>
      <c r="U50" s="304"/>
      <c r="V50" s="304"/>
      <c r="W50" s="304"/>
      <c r="X50" s="285"/>
      <c r="Y50" s="285"/>
      <c r="Z50" s="285"/>
      <c r="AA50" s="285"/>
      <c r="AB50" s="285"/>
      <c r="AC50" s="285"/>
      <c r="AD50" s="285"/>
      <c r="AE50" s="285"/>
      <c r="AF50" s="285"/>
      <c r="AG50" s="285"/>
      <c r="AH50" s="285"/>
      <c r="AI50" s="305"/>
      <c r="AJ50" s="149"/>
    </row>
    <row r="51" spans="1:36" ht="13.5" thickBot="1">
      <c r="A51" s="149"/>
      <c r="B51" s="328" t="s">
        <v>131</v>
      </c>
      <c r="C51" s="329"/>
      <c r="D51" s="329"/>
      <c r="E51" s="329"/>
      <c r="F51" s="329"/>
      <c r="G51" s="329"/>
      <c r="H51" s="329"/>
      <c r="I51" s="330"/>
      <c r="J51" s="322" t="s">
        <v>132</v>
      </c>
      <c r="K51" s="323"/>
      <c r="L51" s="323"/>
      <c r="M51" s="323"/>
      <c r="N51" s="323"/>
      <c r="O51" s="323"/>
      <c r="P51" s="324"/>
      <c r="Q51" s="325">
        <f>SUM(Q42:W45,Q47:W50)-Q46</f>
        <v>0</v>
      </c>
      <c r="R51" s="326"/>
      <c r="S51" s="326"/>
      <c r="T51" s="326"/>
      <c r="U51" s="326"/>
      <c r="V51" s="326"/>
      <c r="W51" s="327"/>
      <c r="X51" s="311"/>
      <c r="Y51" s="312"/>
      <c r="Z51" s="312"/>
      <c r="AA51" s="312"/>
      <c r="AB51" s="312"/>
      <c r="AC51" s="312"/>
      <c r="AD51" s="312"/>
      <c r="AE51" s="312"/>
      <c r="AF51" s="312"/>
      <c r="AG51" s="312"/>
      <c r="AH51" s="312"/>
      <c r="AI51" s="313"/>
      <c r="AJ51" s="149"/>
    </row>
    <row r="52" spans="1:36" ht="12.75">
      <c r="A52" s="149"/>
      <c r="B52" s="149"/>
      <c r="C52" s="160" t="s">
        <v>120</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row>
    <row r="53" spans="1:36" ht="12.75">
      <c r="A53" s="149"/>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row>
    <row r="54" spans="1:36" ht="12.75">
      <c r="A54" s="149"/>
      <c r="B54" s="308" t="s">
        <v>133</v>
      </c>
      <c r="C54" s="309"/>
      <c r="D54" s="309"/>
      <c r="E54" s="309"/>
      <c r="F54" s="309"/>
      <c r="G54" s="309"/>
      <c r="H54" s="309"/>
      <c r="I54" s="309"/>
      <c r="J54" s="309"/>
      <c r="K54" s="309"/>
      <c r="L54" s="309"/>
      <c r="M54" s="309"/>
      <c r="N54" s="320"/>
      <c r="O54" s="248" t="s">
        <v>139</v>
      </c>
      <c r="P54" s="248"/>
      <c r="Q54" s="248"/>
      <c r="R54" s="248"/>
      <c r="S54" s="248"/>
      <c r="T54" s="248"/>
      <c r="U54" s="248"/>
      <c r="V54" s="248"/>
      <c r="W54" s="248"/>
      <c r="X54" s="248" t="s">
        <v>138</v>
      </c>
      <c r="Y54" s="248"/>
      <c r="Z54" s="248"/>
      <c r="AA54" s="248"/>
      <c r="AB54" s="248"/>
      <c r="AC54" s="248"/>
      <c r="AD54" s="248"/>
      <c r="AE54" s="248"/>
      <c r="AF54" s="248"/>
      <c r="AG54" s="248"/>
      <c r="AH54" s="248"/>
      <c r="AI54" s="248"/>
      <c r="AJ54" s="149"/>
    </row>
    <row r="55" spans="1:36" ht="12.75">
      <c r="A55" s="149"/>
      <c r="B55" s="242" t="s">
        <v>134</v>
      </c>
      <c r="C55" s="242"/>
      <c r="D55" s="242"/>
      <c r="E55" s="242"/>
      <c r="F55" s="242"/>
      <c r="G55" s="242"/>
      <c r="H55" s="242"/>
      <c r="I55" s="242"/>
      <c r="J55" s="242"/>
      <c r="K55" s="242"/>
      <c r="L55" s="242"/>
      <c r="M55" s="242"/>
      <c r="N55" s="242"/>
      <c r="O55" s="308" t="s">
        <v>136</v>
      </c>
      <c r="P55" s="309"/>
      <c r="Q55" s="309"/>
      <c r="R55" s="309"/>
      <c r="S55" s="310"/>
      <c r="T55" s="314" t="e">
        <f>IF(O37&gt;=Q51,"範囲内",IF(O38&gt;=Q51,"範囲内","範囲外"))</f>
        <v>#N/A</v>
      </c>
      <c r="U55" s="315"/>
      <c r="V55" s="315"/>
      <c r="W55" s="316"/>
      <c r="X55" s="243" t="s">
        <v>164</v>
      </c>
      <c r="Y55" s="273"/>
      <c r="Z55" s="273"/>
      <c r="AA55" s="273"/>
      <c r="AB55" s="273"/>
      <c r="AC55" s="273"/>
      <c r="AD55" s="309" t="e">
        <f>Q51/O36</f>
        <v>#N/A</v>
      </c>
      <c r="AE55" s="309"/>
      <c r="AF55" s="309"/>
      <c r="AG55" s="309"/>
      <c r="AH55" s="309"/>
      <c r="AI55" s="320"/>
      <c r="AJ55" s="149"/>
    </row>
    <row r="56" spans="1:36" ht="12.75">
      <c r="A56" s="149"/>
      <c r="B56" s="242" t="s">
        <v>135</v>
      </c>
      <c r="C56" s="242"/>
      <c r="D56" s="242"/>
      <c r="E56" s="242"/>
      <c r="F56" s="242"/>
      <c r="G56" s="242"/>
      <c r="H56" s="242"/>
      <c r="I56" s="242"/>
      <c r="J56" s="242"/>
      <c r="K56" s="242"/>
      <c r="L56" s="242"/>
      <c r="M56" s="242"/>
      <c r="N56" s="242"/>
      <c r="O56" s="308" t="s">
        <v>137</v>
      </c>
      <c r="P56" s="309"/>
      <c r="Q56" s="309"/>
      <c r="R56" s="309"/>
      <c r="S56" s="310"/>
      <c r="T56" s="317"/>
      <c r="U56" s="318"/>
      <c r="V56" s="318"/>
      <c r="W56" s="319"/>
      <c r="X56" s="243" t="s">
        <v>163</v>
      </c>
      <c r="Y56" s="273"/>
      <c r="Z56" s="273"/>
      <c r="AA56" s="273"/>
      <c r="AB56" s="273"/>
      <c r="AC56" s="273"/>
      <c r="AD56" s="309" t="e">
        <f>Q51/(O38/1.5)</f>
        <v>#N/A</v>
      </c>
      <c r="AE56" s="309"/>
      <c r="AF56" s="309"/>
      <c r="AG56" s="309"/>
      <c r="AH56" s="309"/>
      <c r="AI56" s="320"/>
      <c r="AJ56" s="149"/>
    </row>
    <row r="57" spans="1:36" ht="12.75">
      <c r="A57" s="14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row>
    <row r="58" spans="1:36" ht="12.75">
      <c r="A58" s="149"/>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row>
    <row r="59" spans="1:36" ht="12.75">
      <c r="A59" s="149"/>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row>
  </sheetData>
  <mergeCells count="157">
    <mergeCell ref="B1:F1"/>
    <mergeCell ref="B2:F2"/>
    <mergeCell ref="J51:P51"/>
    <mergeCell ref="Q51:W51"/>
    <mergeCell ref="Q50:W50"/>
    <mergeCell ref="B51:I51"/>
    <mergeCell ref="B48:I48"/>
    <mergeCell ref="J48:P48"/>
    <mergeCell ref="Q48:W48"/>
    <mergeCell ref="B46:I46"/>
    <mergeCell ref="T55:W56"/>
    <mergeCell ref="B54:N54"/>
    <mergeCell ref="O54:W54"/>
    <mergeCell ref="X54:AI54"/>
    <mergeCell ref="B55:N55"/>
    <mergeCell ref="X55:AC55"/>
    <mergeCell ref="X56:AC56"/>
    <mergeCell ref="AD55:AI55"/>
    <mergeCell ref="AD56:AI56"/>
    <mergeCell ref="O55:S55"/>
    <mergeCell ref="O56:S56"/>
    <mergeCell ref="B56:N56"/>
    <mergeCell ref="X51:AI51"/>
    <mergeCell ref="B49:I49"/>
    <mergeCell ref="J49:P49"/>
    <mergeCell ref="Q49:W49"/>
    <mergeCell ref="X49:AI49"/>
    <mergeCell ref="X50:AI50"/>
    <mergeCell ref="B50:I50"/>
    <mergeCell ref="J50:P50"/>
    <mergeCell ref="X48:AI48"/>
    <mergeCell ref="B47:I47"/>
    <mergeCell ref="J47:P47"/>
    <mergeCell ref="Q47:W47"/>
    <mergeCell ref="X47:AI47"/>
    <mergeCell ref="J46:P46"/>
    <mergeCell ref="Q46:W46"/>
    <mergeCell ref="X46:AI46"/>
    <mergeCell ref="B45:I45"/>
    <mergeCell ref="J45:P45"/>
    <mergeCell ref="Q45:W45"/>
    <mergeCell ref="X45:AI45"/>
    <mergeCell ref="B44:I44"/>
    <mergeCell ref="J44:P44"/>
    <mergeCell ref="Q44:W44"/>
    <mergeCell ref="X44:AI44"/>
    <mergeCell ref="B43:I43"/>
    <mergeCell ref="J43:P43"/>
    <mergeCell ref="Q43:W43"/>
    <mergeCell ref="X43:AI43"/>
    <mergeCell ref="B42:I42"/>
    <mergeCell ref="J42:P42"/>
    <mergeCell ref="Q42:W42"/>
    <mergeCell ref="X42:AI42"/>
    <mergeCell ref="W5:X5"/>
    <mergeCell ref="Y5:AG5"/>
    <mergeCell ref="B41:I41"/>
    <mergeCell ref="J41:P41"/>
    <mergeCell ref="Q41:W41"/>
    <mergeCell ref="X41:AI41"/>
    <mergeCell ref="V20:Y20"/>
    <mergeCell ref="Z20:AI20"/>
    <mergeCell ref="C5:K5"/>
    <mergeCell ref="L5:M5"/>
    <mergeCell ref="Q5:R5"/>
    <mergeCell ref="S5:T5"/>
    <mergeCell ref="V37:AI37"/>
    <mergeCell ref="V38:AI38"/>
    <mergeCell ref="X8:Y8"/>
    <mergeCell ref="V33:AI33"/>
    <mergeCell ref="V34:AI34"/>
    <mergeCell ref="V35:AI35"/>
    <mergeCell ref="V36:AI36"/>
    <mergeCell ref="V28:AI28"/>
    <mergeCell ref="C8:D8"/>
    <mergeCell ref="F8:N8"/>
    <mergeCell ref="T8:U8"/>
    <mergeCell ref="V8:W8"/>
    <mergeCell ref="V30:AI30"/>
    <mergeCell ref="V31:AI31"/>
    <mergeCell ref="V32:AI32"/>
    <mergeCell ref="V25:AI25"/>
    <mergeCell ref="V27:AI27"/>
    <mergeCell ref="V29:AI29"/>
    <mergeCell ref="V21:AI21"/>
    <mergeCell ref="V22:AI22"/>
    <mergeCell ref="V23:AI23"/>
    <mergeCell ref="V24:AI24"/>
    <mergeCell ref="B38:N38"/>
    <mergeCell ref="O38:U38"/>
    <mergeCell ref="V13:AI13"/>
    <mergeCell ref="V14:AI14"/>
    <mergeCell ref="V15:AI15"/>
    <mergeCell ref="V16:AI16"/>
    <mergeCell ref="V17:AI17"/>
    <mergeCell ref="V18:AI18"/>
    <mergeCell ref="V19:AI19"/>
    <mergeCell ref="B36:N36"/>
    <mergeCell ref="O36:U36"/>
    <mergeCell ref="B37:N37"/>
    <mergeCell ref="O37:U37"/>
    <mergeCell ref="E34:N34"/>
    <mergeCell ref="O34:U34"/>
    <mergeCell ref="B26:D34"/>
    <mergeCell ref="B35:N35"/>
    <mergeCell ref="O35:U35"/>
    <mergeCell ref="H33:N33"/>
    <mergeCell ref="O33:U33"/>
    <mergeCell ref="E30:G33"/>
    <mergeCell ref="H31:N31"/>
    <mergeCell ref="O31:U31"/>
    <mergeCell ref="H32:N32"/>
    <mergeCell ref="O32:U32"/>
    <mergeCell ref="H30:N30"/>
    <mergeCell ref="O30:U30"/>
    <mergeCell ref="O26:U26"/>
    <mergeCell ref="E26:G29"/>
    <mergeCell ref="H29:N29"/>
    <mergeCell ref="H26:N26"/>
    <mergeCell ref="H27:N27"/>
    <mergeCell ref="O27:U27"/>
    <mergeCell ref="H28:N28"/>
    <mergeCell ref="O28:U28"/>
    <mergeCell ref="O29:U29"/>
    <mergeCell ref="E21:G23"/>
    <mergeCell ref="B13:D25"/>
    <mergeCell ref="E24:N24"/>
    <mergeCell ref="O24:U24"/>
    <mergeCell ref="E25:N25"/>
    <mergeCell ref="O25:U25"/>
    <mergeCell ref="H21:N21"/>
    <mergeCell ref="H22:N22"/>
    <mergeCell ref="H18:N18"/>
    <mergeCell ref="H19:N19"/>
    <mergeCell ref="H23:N23"/>
    <mergeCell ref="O21:U21"/>
    <mergeCell ref="O22:U22"/>
    <mergeCell ref="O23:U23"/>
    <mergeCell ref="B12:G12"/>
    <mergeCell ref="O13:U13"/>
    <mergeCell ref="O14:U14"/>
    <mergeCell ref="O15:U15"/>
    <mergeCell ref="E13:G19"/>
    <mergeCell ref="H13:N13"/>
    <mergeCell ref="H14:N14"/>
    <mergeCell ref="H15:N15"/>
    <mergeCell ref="H16:N16"/>
    <mergeCell ref="H17:N17"/>
    <mergeCell ref="H12:N12"/>
    <mergeCell ref="O12:U12"/>
    <mergeCell ref="V12:AI12"/>
    <mergeCell ref="O16:U16"/>
    <mergeCell ref="E20:N20"/>
    <mergeCell ref="O17:U17"/>
    <mergeCell ref="O18:U18"/>
    <mergeCell ref="O19:U19"/>
    <mergeCell ref="O20:U20"/>
  </mergeCells>
  <dataValidations count="1">
    <dataValidation allowBlank="1" showInputMessage="1" showErrorMessage="1" imeMode="off" sqref="O26:O29 O23"/>
  </dataValidations>
  <printOptions/>
  <pageMargins left="0.46" right="0.52" top="0.64" bottom="0.69" header="0.41" footer="0.51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B1:O40"/>
  <sheetViews>
    <sheetView zoomScaleSheetLayoutView="100" workbookViewId="0" topLeftCell="A1">
      <selection activeCell="J11" sqref="J11"/>
    </sheetView>
  </sheetViews>
  <sheetFormatPr defaultColWidth="9.00390625" defaultRowHeight="13.5"/>
  <cols>
    <col min="1" max="1" width="2.75390625" style="23" customWidth="1"/>
    <col min="2" max="2" width="9.625" style="23" customWidth="1"/>
    <col min="3" max="6" width="11.75390625" style="23" customWidth="1"/>
    <col min="7" max="7" width="8.75390625" style="23" customWidth="1"/>
    <col min="8" max="9" width="2.375" style="23" customWidth="1"/>
    <col min="10" max="11" width="11.25390625" style="23" customWidth="1"/>
    <col min="12" max="12" width="10.375" style="23" customWidth="1"/>
    <col min="13" max="13" width="10.00390625" style="23" customWidth="1"/>
    <col min="14" max="15" width="10.125" style="23" customWidth="1"/>
    <col min="16" max="16384" width="9.00390625" style="23" customWidth="1"/>
  </cols>
  <sheetData>
    <row r="1" spans="2:7" ht="16.5">
      <c r="B1" s="22" t="s">
        <v>38</v>
      </c>
      <c r="E1" s="24" t="s">
        <v>275</v>
      </c>
      <c r="F1" s="25"/>
      <c r="G1" s="25"/>
    </row>
    <row r="3" spans="2:10" ht="15" customHeight="1">
      <c r="B3" s="334" t="s">
        <v>36</v>
      </c>
      <c r="C3" s="335"/>
      <c r="D3" s="336"/>
      <c r="H3" s="11" t="s">
        <v>39</v>
      </c>
      <c r="I3" s="13"/>
      <c r="J3" s="12"/>
    </row>
    <row r="4" spans="2:8" ht="15" customHeight="1">
      <c r="B4" s="23" t="s">
        <v>0</v>
      </c>
      <c r="H4" s="23" t="s">
        <v>28</v>
      </c>
    </row>
    <row r="5" spans="6:15" ht="15" customHeight="1">
      <c r="F5" s="23" t="s">
        <v>4</v>
      </c>
      <c r="O5" s="23" t="s">
        <v>4</v>
      </c>
    </row>
    <row r="6" spans="2:15" ht="15" customHeight="1">
      <c r="B6" s="9" t="s">
        <v>29</v>
      </c>
      <c r="C6" s="9" t="s">
        <v>5</v>
      </c>
      <c r="D6" s="9" t="s">
        <v>6</v>
      </c>
      <c r="E6" s="9" t="s">
        <v>7</v>
      </c>
      <c r="F6" s="9" t="s">
        <v>8</v>
      </c>
      <c r="G6" s="16"/>
      <c r="H6" s="338" t="s">
        <v>30</v>
      </c>
      <c r="I6" s="339"/>
      <c r="J6" s="339"/>
      <c r="K6" s="339"/>
      <c r="L6" s="340"/>
      <c r="M6" s="9" t="s">
        <v>9</v>
      </c>
      <c r="N6" s="9" t="s">
        <v>10</v>
      </c>
      <c r="O6" s="9" t="s">
        <v>11</v>
      </c>
    </row>
    <row r="7" spans="2:15" ht="15" customHeight="1">
      <c r="B7" s="9">
        <v>0</v>
      </c>
      <c r="C7" s="8">
        <v>19960</v>
      </c>
      <c r="D7" s="8">
        <v>18080</v>
      </c>
      <c r="E7" s="8">
        <v>17140</v>
      </c>
      <c r="F7" s="8">
        <v>16200</v>
      </c>
      <c r="G7" s="16"/>
      <c r="H7" s="341" t="s">
        <v>31</v>
      </c>
      <c r="I7" s="342"/>
      <c r="J7" s="347" t="s">
        <v>32</v>
      </c>
      <c r="K7" s="348"/>
      <c r="L7" s="9" t="s">
        <v>27</v>
      </c>
      <c r="M7" s="8">
        <v>26850</v>
      </c>
      <c r="N7" s="8">
        <v>24970</v>
      </c>
      <c r="O7" s="8">
        <v>23100</v>
      </c>
    </row>
    <row r="8" spans="2:15" ht="15" customHeight="1">
      <c r="B8" s="9">
        <v>3</v>
      </c>
      <c r="C8" s="8">
        <v>25160</v>
      </c>
      <c r="D8" s="8">
        <v>22790</v>
      </c>
      <c r="E8" s="8">
        <v>21610</v>
      </c>
      <c r="F8" s="8">
        <v>20420</v>
      </c>
      <c r="G8" s="16"/>
      <c r="H8" s="343"/>
      <c r="I8" s="344"/>
      <c r="J8" s="349"/>
      <c r="K8" s="350"/>
      <c r="L8" s="9" t="s">
        <v>34</v>
      </c>
      <c r="M8" s="331">
        <v>22340</v>
      </c>
      <c r="N8" s="332"/>
      <c r="O8" s="333"/>
    </row>
    <row r="9" spans="2:15" ht="15" customHeight="1">
      <c r="B9" s="9">
        <v>6</v>
      </c>
      <c r="C9" s="8">
        <v>32540</v>
      </c>
      <c r="D9" s="8">
        <v>29470</v>
      </c>
      <c r="E9" s="8">
        <v>27940</v>
      </c>
      <c r="F9" s="8">
        <v>26400</v>
      </c>
      <c r="G9" s="16"/>
      <c r="H9" s="343"/>
      <c r="I9" s="344"/>
      <c r="J9" s="347" t="s">
        <v>35</v>
      </c>
      <c r="K9" s="348"/>
      <c r="L9" s="9" t="s">
        <v>33</v>
      </c>
      <c r="M9" s="8">
        <v>17890</v>
      </c>
      <c r="N9" s="8">
        <v>16650</v>
      </c>
      <c r="O9" s="8">
        <v>15400</v>
      </c>
    </row>
    <row r="10" spans="2:15" ht="15" customHeight="1">
      <c r="B10" s="9">
        <v>12</v>
      </c>
      <c r="C10" s="8">
        <v>40190</v>
      </c>
      <c r="D10" s="8">
        <v>36400</v>
      </c>
      <c r="E10" s="8">
        <v>34510</v>
      </c>
      <c r="F10" s="8">
        <v>32610</v>
      </c>
      <c r="G10" s="16"/>
      <c r="H10" s="345"/>
      <c r="I10" s="346"/>
      <c r="J10" s="349"/>
      <c r="K10" s="350"/>
      <c r="L10" s="9" t="s">
        <v>34</v>
      </c>
      <c r="M10" s="331">
        <v>14890</v>
      </c>
      <c r="N10" s="332"/>
      <c r="O10" s="333"/>
    </row>
    <row r="11" spans="2:15" ht="15" customHeight="1">
      <c r="B11" s="9">
        <v>20</v>
      </c>
      <c r="C11" s="8">
        <v>38460</v>
      </c>
      <c r="D11" s="8">
        <v>34830</v>
      </c>
      <c r="E11" s="8">
        <v>33020</v>
      </c>
      <c r="F11" s="8">
        <v>31210</v>
      </c>
      <c r="G11" s="16"/>
      <c r="H11" s="341" t="s">
        <v>13</v>
      </c>
      <c r="I11" s="342"/>
      <c r="J11" s="28" t="s">
        <v>276</v>
      </c>
      <c r="K11" s="28"/>
      <c r="L11" s="28"/>
      <c r="M11" s="28"/>
      <c r="N11" s="28"/>
      <c r="O11" s="29"/>
    </row>
    <row r="12" spans="2:15" ht="15" customHeight="1">
      <c r="B12" s="9">
        <v>41</v>
      </c>
      <c r="C12" s="8">
        <v>36460</v>
      </c>
      <c r="D12" s="8">
        <v>33030</v>
      </c>
      <c r="E12" s="8">
        <v>31310</v>
      </c>
      <c r="F12" s="8">
        <v>29590</v>
      </c>
      <c r="G12" s="16"/>
      <c r="H12" s="343"/>
      <c r="I12" s="344"/>
      <c r="J12" s="31" t="s">
        <v>14</v>
      </c>
      <c r="K12" s="31"/>
      <c r="L12" s="31"/>
      <c r="M12" s="31"/>
      <c r="N12" s="31"/>
      <c r="O12" s="32"/>
    </row>
    <row r="13" spans="2:15" ht="15" customHeight="1">
      <c r="B13" s="9">
        <v>60</v>
      </c>
      <c r="C13" s="8">
        <v>34480</v>
      </c>
      <c r="D13" s="8">
        <v>31230</v>
      </c>
      <c r="E13" s="8">
        <v>29600</v>
      </c>
      <c r="F13" s="8">
        <v>27980</v>
      </c>
      <c r="G13" s="16"/>
      <c r="H13" s="343"/>
      <c r="I13" s="344"/>
      <c r="J13" s="354" t="s">
        <v>277</v>
      </c>
      <c r="K13" s="355"/>
      <c r="L13" s="355"/>
      <c r="M13" s="355"/>
      <c r="N13" s="356"/>
      <c r="O13" s="352">
        <v>13000</v>
      </c>
    </row>
    <row r="14" spans="2:15" ht="15" customHeight="1">
      <c r="B14" s="9">
        <v>70</v>
      </c>
      <c r="C14" s="8">
        <v>31120</v>
      </c>
      <c r="D14" s="8">
        <v>28300</v>
      </c>
      <c r="E14" s="8">
        <v>26520</v>
      </c>
      <c r="F14" s="8">
        <v>25510</v>
      </c>
      <c r="G14" s="16"/>
      <c r="H14" s="345"/>
      <c r="I14" s="346"/>
      <c r="J14" s="357"/>
      <c r="K14" s="358"/>
      <c r="L14" s="358"/>
      <c r="M14" s="358"/>
      <c r="N14" s="359"/>
      <c r="O14" s="353"/>
    </row>
    <row r="15" spans="2:15" ht="21.75" customHeight="1">
      <c r="B15" s="9" t="s">
        <v>12</v>
      </c>
      <c r="C15" s="331">
        <v>23150</v>
      </c>
      <c r="D15" s="332"/>
      <c r="E15" s="332"/>
      <c r="F15" s="333"/>
      <c r="G15" s="16"/>
      <c r="H15" s="192"/>
      <c r="I15" s="192"/>
      <c r="J15" s="28"/>
      <c r="K15" s="28"/>
      <c r="L15" s="190"/>
      <c r="M15" s="190"/>
      <c r="N15" s="190"/>
      <c r="O15" s="193"/>
    </row>
    <row r="16" spans="2:15" ht="15" customHeight="1">
      <c r="B16" s="141"/>
      <c r="C16" s="142"/>
      <c r="D16" s="142"/>
      <c r="E16" s="142"/>
      <c r="F16" s="142"/>
      <c r="G16" s="16"/>
      <c r="H16" s="194"/>
      <c r="I16" s="194"/>
      <c r="J16" s="351"/>
      <c r="K16" s="351"/>
      <c r="L16" s="4"/>
      <c r="M16" s="4"/>
      <c r="N16" s="4"/>
      <c r="O16" s="182"/>
    </row>
    <row r="17" spans="2:7" ht="15" customHeight="1">
      <c r="B17" s="334" t="s">
        <v>37</v>
      </c>
      <c r="C17" s="335"/>
      <c r="D17" s="336"/>
      <c r="G17" s="16"/>
    </row>
    <row r="18" spans="2:10" ht="15" customHeight="1">
      <c r="B18" s="23" t="s">
        <v>41</v>
      </c>
      <c r="G18" s="16"/>
      <c r="I18" s="23" t="s">
        <v>21</v>
      </c>
      <c r="J18" s="23" t="s">
        <v>181</v>
      </c>
    </row>
    <row r="19" spans="6:7" ht="15" customHeight="1">
      <c r="F19" s="23" t="s">
        <v>15</v>
      </c>
      <c r="G19" s="16"/>
    </row>
    <row r="20" spans="2:10" ht="15" customHeight="1">
      <c r="B20" s="9" t="s">
        <v>16</v>
      </c>
      <c r="C20" s="9" t="s">
        <v>17</v>
      </c>
      <c r="D20" s="9" t="s">
        <v>18</v>
      </c>
      <c r="E20" s="9" t="s">
        <v>19</v>
      </c>
      <c r="F20" s="9" t="s">
        <v>20</v>
      </c>
      <c r="I20" s="23" t="s">
        <v>21</v>
      </c>
      <c r="J20" s="23" t="s">
        <v>182</v>
      </c>
    </row>
    <row r="21" spans="2:10" ht="15" customHeight="1">
      <c r="B21" s="9">
        <v>1</v>
      </c>
      <c r="C21" s="8">
        <v>41480</v>
      </c>
      <c r="D21" s="8">
        <v>37570</v>
      </c>
      <c r="E21" s="8">
        <v>35610</v>
      </c>
      <c r="F21" s="8">
        <v>33660</v>
      </c>
      <c r="J21" s="23" t="s">
        <v>22</v>
      </c>
    </row>
    <row r="22" spans="2:6" ht="15" customHeight="1">
      <c r="B22" s="9">
        <v>2</v>
      </c>
      <c r="C22" s="8">
        <v>45910</v>
      </c>
      <c r="D22" s="8">
        <v>41580</v>
      </c>
      <c r="E22" s="8">
        <v>39420</v>
      </c>
      <c r="F22" s="8">
        <v>37250</v>
      </c>
    </row>
    <row r="23" spans="2:10" ht="15" customHeight="1">
      <c r="B23" s="9">
        <v>3</v>
      </c>
      <c r="C23" s="8">
        <v>50890</v>
      </c>
      <c r="D23" s="8">
        <v>46100</v>
      </c>
      <c r="E23" s="8">
        <v>43700</v>
      </c>
      <c r="F23" s="8">
        <v>41300</v>
      </c>
      <c r="J23" s="23" t="s">
        <v>23</v>
      </c>
    </row>
    <row r="24" spans="2:15" ht="15" customHeight="1">
      <c r="B24" s="9">
        <v>4</v>
      </c>
      <c r="C24" s="8">
        <v>52680</v>
      </c>
      <c r="D24" s="8">
        <v>47710</v>
      </c>
      <c r="E24" s="8">
        <v>45230</v>
      </c>
      <c r="F24" s="8">
        <v>42750</v>
      </c>
      <c r="J24" s="9" t="s">
        <v>24</v>
      </c>
      <c r="K24" s="19" t="s">
        <v>40</v>
      </c>
      <c r="L24" s="20"/>
      <c r="M24" s="20"/>
      <c r="N24" s="20"/>
      <c r="O24" s="21"/>
    </row>
    <row r="25" spans="2:15" ht="15" customHeight="1">
      <c r="B25" s="9">
        <v>5</v>
      </c>
      <c r="C25" s="8">
        <f>C24+440</f>
        <v>53120</v>
      </c>
      <c r="D25" s="8">
        <f>D24+400</f>
        <v>48110</v>
      </c>
      <c r="E25" s="8">
        <f aca="true" t="shared" si="0" ref="E25:F28">E24+360</f>
        <v>45590</v>
      </c>
      <c r="F25" s="8">
        <f t="shared" si="0"/>
        <v>43110</v>
      </c>
      <c r="J25" s="166" t="s">
        <v>25</v>
      </c>
      <c r="K25" s="27" t="s">
        <v>42</v>
      </c>
      <c r="L25" s="28"/>
      <c r="M25" s="28"/>
      <c r="N25" s="28"/>
      <c r="O25" s="29"/>
    </row>
    <row r="26" spans="2:15" ht="15" customHeight="1">
      <c r="B26" s="9">
        <v>6</v>
      </c>
      <c r="C26" s="8">
        <f>C25+440</f>
        <v>53560</v>
      </c>
      <c r="D26" s="8">
        <f>D25+400</f>
        <v>48510</v>
      </c>
      <c r="E26" s="8">
        <f t="shared" si="0"/>
        <v>45950</v>
      </c>
      <c r="F26" s="8">
        <f t="shared" si="0"/>
        <v>43470</v>
      </c>
      <c r="J26" s="167"/>
      <c r="K26" s="34" t="s">
        <v>183</v>
      </c>
      <c r="L26" s="16"/>
      <c r="M26" s="16"/>
      <c r="N26" s="16"/>
      <c r="O26" s="35"/>
    </row>
    <row r="27" spans="2:15" ht="15" customHeight="1">
      <c r="B27" s="9">
        <v>7</v>
      </c>
      <c r="C27" s="8">
        <f>C26+440</f>
        <v>54000</v>
      </c>
      <c r="D27" s="8">
        <f>D26+400</f>
        <v>48910</v>
      </c>
      <c r="E27" s="8">
        <f t="shared" si="0"/>
        <v>46310</v>
      </c>
      <c r="F27" s="8">
        <f t="shared" si="0"/>
        <v>43830</v>
      </c>
      <c r="J27" s="166" t="s">
        <v>26</v>
      </c>
      <c r="K27" s="27" t="s">
        <v>43</v>
      </c>
      <c r="L27" s="28"/>
      <c r="M27" s="28"/>
      <c r="N27" s="28"/>
      <c r="O27" s="29"/>
    </row>
    <row r="28" spans="2:15" ht="15" customHeight="1">
      <c r="B28" s="9">
        <v>8</v>
      </c>
      <c r="C28" s="8">
        <f>C27+440</f>
        <v>54440</v>
      </c>
      <c r="D28" s="8">
        <f>D27+400</f>
        <v>49310</v>
      </c>
      <c r="E28" s="8">
        <f t="shared" si="0"/>
        <v>46670</v>
      </c>
      <c r="F28" s="8">
        <f t="shared" si="0"/>
        <v>44190</v>
      </c>
      <c r="J28" s="167"/>
      <c r="K28" s="30" t="s">
        <v>193</v>
      </c>
      <c r="L28" s="31"/>
      <c r="M28" s="31"/>
      <c r="N28" s="31"/>
      <c r="O28" s="32"/>
    </row>
    <row r="29" spans="2:6" ht="15" customHeight="1">
      <c r="B29" s="33"/>
      <c r="C29" s="337"/>
      <c r="D29" s="337"/>
      <c r="E29" s="337"/>
      <c r="F29" s="337"/>
    </row>
    <row r="30" spans="2:6" ht="15" customHeight="1">
      <c r="B30" s="23" t="s">
        <v>265</v>
      </c>
      <c r="F30" s="23" t="s">
        <v>210</v>
      </c>
    </row>
    <row r="31" spans="2:6" ht="15" customHeight="1">
      <c r="B31" s="9" t="s">
        <v>266</v>
      </c>
      <c r="C31" s="9" t="s">
        <v>267</v>
      </c>
      <c r="D31" s="9" t="s">
        <v>268</v>
      </c>
      <c r="E31" s="9" t="s">
        <v>269</v>
      </c>
      <c r="F31" s="9" t="s">
        <v>270</v>
      </c>
    </row>
    <row r="32" spans="2:6" ht="15" customHeight="1">
      <c r="B32" s="9">
        <v>1</v>
      </c>
      <c r="C32" s="8">
        <v>1230</v>
      </c>
      <c r="D32" s="8">
        <v>1113</v>
      </c>
      <c r="E32" s="8">
        <v>1055</v>
      </c>
      <c r="F32" s="8">
        <v>996</v>
      </c>
    </row>
    <row r="33" spans="2:6" ht="15" customHeight="1">
      <c r="B33" s="9">
        <v>2</v>
      </c>
      <c r="C33" s="8">
        <v>1592</v>
      </c>
      <c r="D33" s="8">
        <v>1442</v>
      </c>
      <c r="E33" s="8">
        <v>1367</v>
      </c>
      <c r="F33" s="8">
        <v>1292</v>
      </c>
    </row>
    <row r="34" spans="2:6" ht="15" customHeight="1">
      <c r="B34" s="9">
        <v>3</v>
      </c>
      <c r="C34" s="8">
        <v>1900</v>
      </c>
      <c r="D34" s="8">
        <v>1721</v>
      </c>
      <c r="E34" s="8">
        <v>1630</v>
      </c>
      <c r="F34" s="8">
        <v>1542</v>
      </c>
    </row>
    <row r="35" spans="2:6" ht="15" customHeight="1">
      <c r="B35" s="9">
        <v>4</v>
      </c>
      <c r="C35" s="8">
        <v>2155</v>
      </c>
      <c r="D35" s="8">
        <v>1950</v>
      </c>
      <c r="E35" s="8">
        <v>1850</v>
      </c>
      <c r="F35" s="8">
        <v>1746</v>
      </c>
    </row>
    <row r="36" spans="2:6" ht="15" customHeight="1">
      <c r="B36" s="9">
        <v>5</v>
      </c>
      <c r="C36" s="37">
        <f>C35+84</f>
        <v>2239</v>
      </c>
      <c r="D36" s="37">
        <f>D35+75</f>
        <v>2025</v>
      </c>
      <c r="E36" s="37">
        <f aca="true" t="shared" si="1" ref="E36:F39">E35+67</f>
        <v>1917</v>
      </c>
      <c r="F36" s="37">
        <f t="shared" si="1"/>
        <v>1813</v>
      </c>
    </row>
    <row r="37" spans="2:6" ht="15" customHeight="1">
      <c r="B37" s="9">
        <v>6</v>
      </c>
      <c r="C37" s="37">
        <f>C36+84</f>
        <v>2323</v>
      </c>
      <c r="D37" s="37">
        <f>D36+75</f>
        <v>2100</v>
      </c>
      <c r="E37" s="37">
        <f t="shared" si="1"/>
        <v>1984</v>
      </c>
      <c r="F37" s="37">
        <f t="shared" si="1"/>
        <v>1880</v>
      </c>
    </row>
    <row r="38" spans="2:6" ht="15" customHeight="1">
      <c r="B38" s="9">
        <v>7</v>
      </c>
      <c r="C38" s="37">
        <f>C37+84</f>
        <v>2407</v>
      </c>
      <c r="D38" s="37">
        <f>D37+75</f>
        <v>2175</v>
      </c>
      <c r="E38" s="37">
        <f t="shared" si="1"/>
        <v>2051</v>
      </c>
      <c r="F38" s="37">
        <f t="shared" si="1"/>
        <v>1947</v>
      </c>
    </row>
    <row r="39" spans="2:6" ht="15" customHeight="1">
      <c r="B39" s="9">
        <v>8</v>
      </c>
      <c r="C39" s="37">
        <f>C38+84</f>
        <v>2491</v>
      </c>
      <c r="D39" s="37">
        <f>D38+75</f>
        <v>2250</v>
      </c>
      <c r="E39" s="37">
        <f t="shared" si="1"/>
        <v>2118</v>
      </c>
      <c r="F39" s="37">
        <f t="shared" si="1"/>
        <v>2014</v>
      </c>
    </row>
    <row r="40" spans="2:6" ht="15" customHeight="1">
      <c r="B40" s="9" t="s">
        <v>271</v>
      </c>
      <c r="C40" s="331">
        <v>417</v>
      </c>
      <c r="D40" s="332"/>
      <c r="E40" s="332"/>
      <c r="F40" s="333"/>
    </row>
  </sheetData>
  <mergeCells count="15">
    <mergeCell ref="M8:O8"/>
    <mergeCell ref="M10:O10"/>
    <mergeCell ref="J16:K16"/>
    <mergeCell ref="H11:I14"/>
    <mergeCell ref="O13:O14"/>
    <mergeCell ref="J13:N14"/>
    <mergeCell ref="H6:L6"/>
    <mergeCell ref="H7:I10"/>
    <mergeCell ref="J7:K8"/>
    <mergeCell ref="J9:K10"/>
    <mergeCell ref="C40:F40"/>
    <mergeCell ref="B3:D3"/>
    <mergeCell ref="B17:D17"/>
    <mergeCell ref="C29:F29"/>
    <mergeCell ref="C15:F15"/>
  </mergeCells>
  <printOptions/>
  <pageMargins left="0.75" right="0.36" top="0.64" bottom="0.38" header="0.66" footer="0.3"/>
  <pageSetup horizontalDpi="600" verticalDpi="600" orientation="landscape" paperSize="9" scale="91" r:id="rId2"/>
  <drawing r:id="rId1"/>
</worksheet>
</file>

<file path=xl/worksheets/sheet4.xml><?xml version="1.0" encoding="utf-8"?>
<worksheet xmlns="http://schemas.openxmlformats.org/spreadsheetml/2006/main" xmlns:r="http://schemas.openxmlformats.org/officeDocument/2006/relationships">
  <sheetPr codeName="Sheet8"/>
  <dimension ref="B1:O36"/>
  <sheetViews>
    <sheetView workbookViewId="0" topLeftCell="A1">
      <selection activeCell="A1" sqref="A1"/>
    </sheetView>
  </sheetViews>
  <sheetFormatPr defaultColWidth="9.00390625" defaultRowHeight="13.5"/>
  <cols>
    <col min="1" max="1" width="2.75390625" style="23" customWidth="1"/>
    <col min="2" max="3" width="11.75390625" style="23" customWidth="1"/>
    <col min="4" max="9" width="11.875" style="23" customWidth="1"/>
    <col min="10" max="11" width="14.625" style="23" customWidth="1"/>
    <col min="12" max="12" width="9.875" style="23" customWidth="1"/>
    <col min="13" max="15" width="9.625" style="23" customWidth="1"/>
    <col min="16" max="16" width="3.125" style="23" customWidth="1"/>
    <col min="17" max="16384" width="9.00390625" style="23" customWidth="1"/>
  </cols>
  <sheetData>
    <row r="1" spans="2:7" ht="16.5" customHeight="1">
      <c r="B1" s="22" t="s">
        <v>195</v>
      </c>
      <c r="D1" s="22"/>
      <c r="E1" s="24"/>
      <c r="F1" s="25"/>
      <c r="G1" s="25"/>
    </row>
    <row r="2" spans="2:7" ht="14.25" customHeight="1">
      <c r="B2" s="22"/>
      <c r="D2" s="22"/>
      <c r="E2" s="24"/>
      <c r="F2" s="25"/>
      <c r="G2" s="25"/>
    </row>
    <row r="3" spans="2:4" ht="14.25" customHeight="1">
      <c r="B3" s="11" t="s">
        <v>190</v>
      </c>
      <c r="C3" s="13"/>
      <c r="D3" s="12"/>
    </row>
    <row r="4" ht="14.25" customHeight="1">
      <c r="B4" s="23" t="s">
        <v>191</v>
      </c>
    </row>
    <row r="5" ht="14.25" customHeight="1"/>
    <row r="6" spans="2:7" ht="14.25" customHeight="1">
      <c r="B6" s="23" t="s">
        <v>196</v>
      </c>
      <c r="D6" s="22"/>
      <c r="E6" s="24"/>
      <c r="F6" s="25"/>
      <c r="G6" s="25"/>
    </row>
    <row r="7" spans="2:7" ht="14.25" customHeight="1">
      <c r="B7" s="23" t="s">
        <v>197</v>
      </c>
      <c r="D7" s="22"/>
      <c r="E7" s="24"/>
      <c r="F7" s="25"/>
      <c r="G7" s="25"/>
    </row>
    <row r="8" spans="2:7" ht="14.25" customHeight="1">
      <c r="B8" s="23" t="s">
        <v>198</v>
      </c>
      <c r="D8" s="22"/>
      <c r="E8" s="24"/>
      <c r="F8" s="25"/>
      <c r="G8" s="25"/>
    </row>
    <row r="9" spans="2:7" ht="14.25" customHeight="1">
      <c r="B9" s="22"/>
      <c r="D9" s="22"/>
      <c r="E9" s="24"/>
      <c r="F9" s="25"/>
      <c r="G9" s="25"/>
    </row>
    <row r="10" spans="2:9" ht="14.25" customHeight="1">
      <c r="B10" s="22"/>
      <c r="I10" s="23" t="s">
        <v>192</v>
      </c>
    </row>
    <row r="11" spans="2:9" ht="14.25" customHeight="1">
      <c r="B11" s="338" t="s">
        <v>199</v>
      </c>
      <c r="C11" s="339"/>
      <c r="D11" s="339"/>
      <c r="E11" s="339"/>
      <c r="F11" s="340"/>
      <c r="G11" s="9" t="s">
        <v>200</v>
      </c>
      <c r="H11" s="9" t="s">
        <v>1</v>
      </c>
      <c r="I11" s="9" t="s">
        <v>2</v>
      </c>
    </row>
    <row r="12" spans="2:15" ht="14.25" customHeight="1">
      <c r="B12" s="369" t="s">
        <v>201</v>
      </c>
      <c r="C12" s="370"/>
      <c r="D12" s="370"/>
      <c r="E12" s="371"/>
      <c r="F12" s="172" t="s">
        <v>202</v>
      </c>
      <c r="G12" s="173">
        <v>23260</v>
      </c>
      <c r="H12" s="173">
        <v>21640</v>
      </c>
      <c r="I12" s="173">
        <v>20020</v>
      </c>
      <c r="J12" s="15"/>
      <c r="K12" s="16"/>
      <c r="L12" s="16"/>
      <c r="M12" s="16"/>
      <c r="N12" s="16"/>
      <c r="O12" s="16"/>
    </row>
    <row r="13" spans="2:15" ht="14.25" customHeight="1">
      <c r="B13" s="372"/>
      <c r="C13" s="373"/>
      <c r="D13" s="373"/>
      <c r="E13" s="374"/>
      <c r="F13" s="169" t="s">
        <v>203</v>
      </c>
      <c r="G13" s="366">
        <v>19380</v>
      </c>
      <c r="H13" s="367"/>
      <c r="I13" s="368"/>
      <c r="J13" s="16"/>
      <c r="K13" s="16"/>
      <c r="L13" s="16"/>
      <c r="M13" s="16"/>
      <c r="N13" s="16"/>
      <c r="O13" s="16"/>
    </row>
    <row r="14" spans="2:15" ht="14.25" customHeight="1">
      <c r="B14" s="369" t="s">
        <v>204</v>
      </c>
      <c r="C14" s="370"/>
      <c r="D14" s="370"/>
      <c r="E14" s="371"/>
      <c r="F14" s="169" t="s">
        <v>202</v>
      </c>
      <c r="G14" s="174">
        <v>1840</v>
      </c>
      <c r="H14" s="174">
        <v>1720</v>
      </c>
      <c r="I14" s="174">
        <v>1610</v>
      </c>
      <c r="J14" s="16"/>
      <c r="K14" s="16"/>
      <c r="L14" s="16"/>
      <c r="M14" s="16"/>
      <c r="N14" s="16"/>
      <c r="O14" s="16"/>
    </row>
    <row r="15" spans="2:15" ht="14.25" customHeight="1">
      <c r="B15" s="372"/>
      <c r="C15" s="373"/>
      <c r="D15" s="373"/>
      <c r="E15" s="374"/>
      <c r="F15" s="169" t="s">
        <v>203</v>
      </c>
      <c r="G15" s="366">
        <v>1560</v>
      </c>
      <c r="H15" s="367"/>
      <c r="I15" s="368"/>
      <c r="J15" s="33"/>
      <c r="K15" s="33"/>
      <c r="L15" s="33"/>
      <c r="M15" s="33"/>
      <c r="N15" s="33"/>
      <c r="O15" s="33"/>
    </row>
    <row r="16" spans="2:15" ht="14.25" customHeight="1">
      <c r="B16" s="360" t="s">
        <v>205</v>
      </c>
      <c r="C16" s="361"/>
      <c r="D16" s="361"/>
      <c r="E16" s="362"/>
      <c r="F16" s="169" t="s">
        <v>202</v>
      </c>
      <c r="G16" s="174">
        <v>940</v>
      </c>
      <c r="H16" s="174">
        <v>870</v>
      </c>
      <c r="I16" s="174">
        <v>800</v>
      </c>
      <c r="J16" s="175"/>
      <c r="K16" s="176"/>
      <c r="L16" s="177"/>
      <c r="M16" s="178"/>
      <c r="N16" s="178"/>
      <c r="O16" s="178"/>
    </row>
    <row r="17" spans="2:15" ht="14.25" customHeight="1">
      <c r="B17" s="363"/>
      <c r="C17" s="364"/>
      <c r="D17" s="364"/>
      <c r="E17" s="365"/>
      <c r="F17" s="169" t="s">
        <v>203</v>
      </c>
      <c r="G17" s="366">
        <v>770</v>
      </c>
      <c r="H17" s="367"/>
      <c r="I17" s="368"/>
      <c r="J17" s="176"/>
      <c r="K17" s="176"/>
      <c r="L17" s="177"/>
      <c r="M17" s="178"/>
      <c r="N17" s="178"/>
      <c r="O17" s="178"/>
    </row>
    <row r="18" spans="2:15" ht="16.5" customHeight="1">
      <c r="B18" s="140"/>
      <c r="C18" s="140"/>
      <c r="D18" s="140"/>
      <c r="E18" s="140"/>
      <c r="F18" s="140"/>
      <c r="H18" s="179"/>
      <c r="I18" s="179"/>
      <c r="J18" s="180"/>
      <c r="K18" s="180"/>
      <c r="L18" s="177"/>
      <c r="M18" s="178"/>
      <c r="N18" s="178"/>
      <c r="O18" s="178"/>
    </row>
    <row r="19" spans="2:15" ht="16.5" customHeight="1">
      <c r="B19" s="140"/>
      <c r="C19" s="140"/>
      <c r="D19" s="140"/>
      <c r="E19" s="140"/>
      <c r="F19" s="140"/>
      <c r="H19" s="179"/>
      <c r="I19" s="179"/>
      <c r="J19" s="180"/>
      <c r="K19" s="180"/>
      <c r="L19" s="177"/>
      <c r="M19" s="178"/>
      <c r="N19" s="178"/>
      <c r="O19" s="178"/>
    </row>
    <row r="20" spans="2:15" ht="16.5" customHeight="1">
      <c r="B20" s="140"/>
      <c r="C20" s="140"/>
      <c r="D20" s="140"/>
      <c r="E20" s="140"/>
      <c r="F20" s="140"/>
      <c r="H20" s="179"/>
      <c r="I20" s="179"/>
      <c r="J20" s="177"/>
      <c r="K20" s="177"/>
      <c r="L20" s="177"/>
      <c r="M20" s="178"/>
      <c r="N20" s="178"/>
      <c r="O20" s="178"/>
    </row>
    <row r="21" spans="2:15" ht="16.5" customHeight="1">
      <c r="B21" s="140"/>
      <c r="C21" s="140"/>
      <c r="D21" s="140"/>
      <c r="E21" s="140"/>
      <c r="F21" s="140"/>
      <c r="H21" s="181"/>
      <c r="I21" s="181"/>
      <c r="J21" s="177"/>
      <c r="K21" s="177"/>
      <c r="L21" s="177"/>
      <c r="M21" s="178"/>
      <c r="N21" s="178"/>
      <c r="O21" s="178"/>
    </row>
    <row r="22" spans="2:15" ht="16.5" customHeight="1">
      <c r="B22" s="140"/>
      <c r="C22" s="140"/>
      <c r="D22" s="140"/>
      <c r="E22" s="140"/>
      <c r="F22" s="140"/>
      <c r="H22" s="181"/>
      <c r="I22" s="181"/>
      <c r="J22" s="177"/>
      <c r="K22" s="177"/>
      <c r="L22" s="177"/>
      <c r="M22" s="178"/>
      <c r="N22" s="178"/>
      <c r="O22" s="178"/>
    </row>
    <row r="23" spans="2:15" ht="16.5" customHeight="1">
      <c r="B23" s="16"/>
      <c r="C23" s="16"/>
      <c r="D23" s="16"/>
      <c r="E23" s="16"/>
      <c r="F23" s="16"/>
      <c r="H23" s="181"/>
      <c r="I23" s="181"/>
      <c r="J23" s="177"/>
      <c r="K23" s="177"/>
      <c r="L23" s="177"/>
      <c r="M23" s="178"/>
      <c r="N23" s="178"/>
      <c r="O23" s="178"/>
    </row>
    <row r="24" spans="2:15" ht="16.5" customHeight="1">
      <c r="B24" s="33"/>
      <c r="C24" s="33"/>
      <c r="D24" s="33"/>
      <c r="E24" s="33"/>
      <c r="F24" s="33"/>
      <c r="H24" s="181"/>
      <c r="I24" s="181"/>
      <c r="J24" s="180"/>
      <c r="K24" s="180"/>
      <c r="L24" s="177"/>
      <c r="M24" s="178"/>
      <c r="N24" s="178"/>
      <c r="O24" s="178"/>
    </row>
    <row r="25" spans="2:15" ht="16.5" customHeight="1">
      <c r="B25" s="140"/>
      <c r="C25" s="140"/>
      <c r="D25" s="140"/>
      <c r="E25" s="140"/>
      <c r="F25" s="140"/>
      <c r="H25" s="181"/>
      <c r="I25" s="181"/>
      <c r="J25" s="180"/>
      <c r="K25" s="180"/>
      <c r="L25" s="177"/>
      <c r="M25" s="178"/>
      <c r="N25" s="178"/>
      <c r="O25" s="178"/>
    </row>
    <row r="26" spans="2:15" ht="15" customHeight="1">
      <c r="B26" s="140"/>
      <c r="C26" s="140"/>
      <c r="D26" s="140"/>
      <c r="E26" s="140"/>
      <c r="F26" s="140"/>
      <c r="H26" s="18"/>
      <c r="I26" s="18"/>
      <c r="J26" s="16"/>
      <c r="K26" s="16"/>
      <c r="L26" s="16"/>
      <c r="M26" s="16"/>
      <c r="N26" s="16"/>
      <c r="O26" s="16"/>
    </row>
    <row r="27" spans="2:15" ht="15" customHeight="1">
      <c r="B27" s="140"/>
      <c r="C27" s="140"/>
      <c r="D27" s="140"/>
      <c r="E27" s="140"/>
      <c r="F27" s="140"/>
      <c r="H27" s="18"/>
      <c r="I27" s="18"/>
      <c r="J27" s="16"/>
      <c r="K27" s="16"/>
      <c r="L27" s="16"/>
      <c r="M27" s="16"/>
      <c r="N27" s="16"/>
      <c r="O27" s="16"/>
    </row>
    <row r="28" spans="2:15" ht="15" customHeight="1">
      <c r="B28" s="140"/>
      <c r="C28" s="140"/>
      <c r="D28" s="140"/>
      <c r="E28" s="140"/>
      <c r="F28" s="140"/>
      <c r="H28" s="18"/>
      <c r="I28" s="18"/>
      <c r="J28" s="33"/>
      <c r="K28" s="33"/>
      <c r="L28" s="4"/>
      <c r="M28" s="4"/>
      <c r="N28" s="4"/>
      <c r="O28" s="182"/>
    </row>
    <row r="29" spans="2:15" ht="15" customHeight="1">
      <c r="B29" s="140"/>
      <c r="C29" s="140"/>
      <c r="D29" s="140"/>
      <c r="E29" s="140"/>
      <c r="F29" s="140"/>
      <c r="H29" s="18"/>
      <c r="I29" s="18"/>
      <c r="J29" s="33"/>
      <c r="K29" s="33"/>
      <c r="L29" s="4"/>
      <c r="M29" s="4"/>
      <c r="N29" s="4"/>
      <c r="O29" s="182"/>
    </row>
    <row r="30" spans="2:15" ht="12">
      <c r="B30" s="140"/>
      <c r="C30" s="140"/>
      <c r="D30" s="140"/>
      <c r="E30" s="140"/>
      <c r="F30" s="140"/>
      <c r="H30" s="16"/>
      <c r="I30" s="16"/>
      <c r="J30" s="16"/>
      <c r="K30" s="16"/>
      <c r="L30" s="16"/>
      <c r="M30" s="16"/>
      <c r="N30" s="16"/>
      <c r="O30" s="16"/>
    </row>
    <row r="31" spans="2:15" ht="12">
      <c r="B31" s="140"/>
      <c r="C31" s="140"/>
      <c r="D31" s="140"/>
      <c r="E31" s="140"/>
      <c r="F31" s="140"/>
      <c r="H31" s="16"/>
      <c r="I31" s="16"/>
      <c r="J31" s="16"/>
      <c r="K31" s="16"/>
      <c r="L31" s="16"/>
      <c r="M31" s="16"/>
      <c r="N31" s="16"/>
      <c r="O31" s="16"/>
    </row>
    <row r="32" spans="2:15" ht="12">
      <c r="B32" s="140"/>
      <c r="C32" s="140"/>
      <c r="D32" s="140"/>
      <c r="E32" s="140"/>
      <c r="F32" s="140"/>
      <c r="H32" s="16"/>
      <c r="I32" s="16"/>
      <c r="J32" s="16"/>
      <c r="K32" s="16"/>
      <c r="L32" s="16"/>
      <c r="M32" s="16"/>
      <c r="N32" s="16"/>
      <c r="O32" s="16"/>
    </row>
    <row r="33" spans="2:15" ht="12">
      <c r="B33" s="140"/>
      <c r="C33" s="140"/>
      <c r="D33" s="140"/>
      <c r="E33" s="140"/>
      <c r="F33" s="140"/>
      <c r="H33" s="16"/>
      <c r="I33" s="16"/>
      <c r="J33" s="16"/>
      <c r="K33" s="16"/>
      <c r="L33" s="16"/>
      <c r="M33" s="16"/>
      <c r="N33" s="16"/>
      <c r="O33" s="16"/>
    </row>
    <row r="36" spans="2:3" ht="12">
      <c r="B36" s="183"/>
      <c r="C36" s="183"/>
    </row>
  </sheetData>
  <mergeCells count="7">
    <mergeCell ref="B16:E17"/>
    <mergeCell ref="G17:I17"/>
    <mergeCell ref="B11:F11"/>
    <mergeCell ref="B12:E13"/>
    <mergeCell ref="G13:I13"/>
    <mergeCell ref="B14:E15"/>
    <mergeCell ref="G15:I15"/>
  </mergeCells>
  <printOptions/>
  <pageMargins left="0.7874015748031497" right="0.35433070866141736" top="0.6299212598425197" bottom="0.3937007874015748" header="0.5118110236220472" footer="0.5118110236220472"/>
  <pageSetup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codeName="Sheet4"/>
  <dimension ref="B1:O44"/>
  <sheetViews>
    <sheetView workbookViewId="0" topLeftCell="A1">
      <selection activeCell="C31" sqref="C31"/>
    </sheetView>
  </sheetViews>
  <sheetFormatPr defaultColWidth="9.00390625" defaultRowHeight="13.5"/>
  <cols>
    <col min="1" max="1" width="2.75390625" style="23" customWidth="1"/>
    <col min="2" max="2" width="9.00390625" style="23" customWidth="1"/>
    <col min="3" max="3" width="10.75390625" style="23" customWidth="1"/>
    <col min="4" max="6" width="8.625" style="23" customWidth="1"/>
    <col min="7" max="7" width="9.125" style="23" customWidth="1"/>
    <col min="8" max="8" width="3.875" style="23" customWidth="1"/>
    <col min="9" max="9" width="3.625" style="23" customWidth="1"/>
    <col min="10" max="10" width="15.75390625" style="23" customWidth="1"/>
    <col min="11" max="11" width="14.125" style="23" customWidth="1"/>
    <col min="12" max="12" width="0.6171875" style="23" customWidth="1"/>
    <col min="13" max="13" width="9.00390625" style="23" customWidth="1"/>
    <col min="14" max="14" width="33.125" style="23" customWidth="1"/>
    <col min="15" max="15" width="5.75390625" style="23" customWidth="1"/>
    <col min="16" max="16384" width="9.00390625" style="23" customWidth="1"/>
  </cols>
  <sheetData>
    <row r="1" spans="2:7" ht="16.5" customHeight="1">
      <c r="B1" s="22" t="s">
        <v>189</v>
      </c>
      <c r="G1" s="16"/>
    </row>
    <row r="2" spans="7:10" ht="16.5">
      <c r="G2" s="16"/>
      <c r="J2" s="14" t="s">
        <v>206</v>
      </c>
    </row>
    <row r="3" spans="2:7" ht="13.5" customHeight="1">
      <c r="B3" s="11" t="s">
        <v>207</v>
      </c>
      <c r="C3" s="26"/>
      <c r="G3" s="16"/>
    </row>
    <row r="4" spans="2:10" ht="13.5" customHeight="1">
      <c r="B4" s="23" t="s">
        <v>208</v>
      </c>
      <c r="G4" s="16"/>
      <c r="I4" s="11" t="s">
        <v>209</v>
      </c>
      <c r="J4" s="12"/>
    </row>
    <row r="5" spans="2:7" ht="13.5" customHeight="1">
      <c r="B5" s="23" t="s">
        <v>185</v>
      </c>
      <c r="G5" s="16"/>
    </row>
    <row r="6" spans="4:15" ht="13.5" customHeight="1">
      <c r="D6" s="168" t="s">
        <v>210</v>
      </c>
      <c r="F6" s="16"/>
      <c r="G6" s="16"/>
      <c r="H6" s="33"/>
      <c r="I6" s="36" t="s">
        <v>211</v>
      </c>
      <c r="J6" s="33"/>
      <c r="K6" s="33"/>
      <c r="L6" s="33"/>
      <c r="M6" s="10"/>
      <c r="N6" s="10"/>
      <c r="O6" s="10"/>
    </row>
    <row r="7" spans="2:15" ht="13.5" customHeight="1">
      <c r="B7" s="9" t="s">
        <v>107</v>
      </c>
      <c r="C7" s="338" t="s">
        <v>212</v>
      </c>
      <c r="D7" s="340"/>
      <c r="E7" s="16"/>
      <c r="G7" s="16"/>
      <c r="I7" s="380" t="s">
        <v>213</v>
      </c>
      <c r="J7" s="380"/>
      <c r="K7" s="380"/>
      <c r="L7" s="380"/>
      <c r="M7" s="380"/>
      <c r="N7" s="380"/>
      <c r="O7" s="16"/>
    </row>
    <row r="8" spans="2:15" ht="13.5" customHeight="1">
      <c r="B8" s="9" t="s">
        <v>214</v>
      </c>
      <c r="C8" s="331" t="s">
        <v>215</v>
      </c>
      <c r="D8" s="333"/>
      <c r="G8" s="16"/>
      <c r="I8" s="380" t="s">
        <v>216</v>
      </c>
      <c r="J8" s="380"/>
      <c r="K8" s="380"/>
      <c r="L8" s="380"/>
      <c r="M8" s="380"/>
      <c r="N8" s="380"/>
      <c r="O8" s="16"/>
    </row>
    <row r="9" spans="2:15" ht="13.5" customHeight="1">
      <c r="B9" s="9" t="s">
        <v>1</v>
      </c>
      <c r="C9" s="331" t="s">
        <v>215</v>
      </c>
      <c r="D9" s="333"/>
      <c r="G9" s="16"/>
      <c r="I9" s="16" t="s">
        <v>217</v>
      </c>
      <c r="J9" s="17"/>
      <c r="K9" s="17"/>
      <c r="L9" s="17"/>
      <c r="M9" s="16"/>
      <c r="N9" s="16"/>
      <c r="O9" s="16"/>
    </row>
    <row r="10" spans="2:15" ht="13.5" customHeight="1">
      <c r="B10" s="9" t="s">
        <v>2</v>
      </c>
      <c r="C10" s="331" t="s">
        <v>218</v>
      </c>
      <c r="D10" s="333"/>
      <c r="G10" s="16"/>
      <c r="I10" s="16" t="s">
        <v>219</v>
      </c>
      <c r="J10" s="17"/>
      <c r="K10" s="17"/>
      <c r="L10" s="17"/>
      <c r="M10" s="16"/>
      <c r="N10" s="16"/>
      <c r="O10" s="16"/>
    </row>
    <row r="11" spans="2:15" ht="13.5" customHeight="1">
      <c r="B11" s="1" t="s">
        <v>220</v>
      </c>
      <c r="C11" s="2"/>
      <c r="D11" s="3"/>
      <c r="G11" s="16"/>
      <c r="I11" s="16" t="s">
        <v>221</v>
      </c>
      <c r="J11" s="17"/>
      <c r="K11" s="17"/>
      <c r="L11" s="17"/>
      <c r="M11" s="16"/>
      <c r="N11" s="16"/>
      <c r="O11" s="16"/>
    </row>
    <row r="12" spans="2:15" ht="13.5" customHeight="1">
      <c r="B12" s="5" t="s">
        <v>222</v>
      </c>
      <c r="C12" s="6"/>
      <c r="D12" s="7"/>
      <c r="G12" s="16"/>
      <c r="I12" s="18"/>
      <c r="J12" s="17"/>
      <c r="K12" s="17"/>
      <c r="L12" s="17"/>
      <c r="M12" s="16"/>
      <c r="N12" s="16"/>
      <c r="O12" s="16"/>
    </row>
    <row r="13" spans="7:15" ht="13.5" customHeight="1">
      <c r="G13" s="16"/>
      <c r="I13" s="18"/>
      <c r="J13" s="17"/>
      <c r="K13" s="17"/>
      <c r="L13" s="17"/>
      <c r="M13" s="16"/>
      <c r="N13" s="16"/>
      <c r="O13" s="16"/>
    </row>
    <row r="14" spans="7:15" ht="13.5" customHeight="1">
      <c r="G14" s="16"/>
      <c r="I14" s="11" t="s">
        <v>223</v>
      </c>
      <c r="J14" s="12"/>
      <c r="O14" s="16"/>
    </row>
    <row r="15" spans="2:15" ht="13.5" customHeight="1">
      <c r="B15" s="11" t="s">
        <v>224</v>
      </c>
      <c r="C15" s="12"/>
      <c r="G15" s="16"/>
      <c r="I15" s="23" t="s">
        <v>186</v>
      </c>
      <c r="O15" s="16"/>
    </row>
    <row r="16" spans="2:15" ht="13.5" customHeight="1">
      <c r="B16" s="23" t="s">
        <v>225</v>
      </c>
      <c r="G16" s="16"/>
      <c r="I16" s="23" t="s">
        <v>226</v>
      </c>
      <c r="O16" s="16"/>
    </row>
    <row r="17" spans="2:15" ht="13.5" customHeight="1">
      <c r="B17" s="23" t="s">
        <v>3</v>
      </c>
      <c r="G17" s="16"/>
      <c r="I17" s="23" t="s">
        <v>227</v>
      </c>
      <c r="O17" s="4"/>
    </row>
    <row r="18" spans="3:15" ht="13.5" customHeight="1">
      <c r="C18" s="23" t="s">
        <v>210</v>
      </c>
      <c r="G18" s="16"/>
      <c r="I18" s="23" t="s">
        <v>228</v>
      </c>
      <c r="O18" s="4"/>
    </row>
    <row r="19" spans="2:15" ht="13.5" customHeight="1">
      <c r="B19" s="9" t="s">
        <v>229</v>
      </c>
      <c r="C19" s="9" t="s">
        <v>230</v>
      </c>
      <c r="G19" s="16"/>
      <c r="I19" s="23" t="s">
        <v>231</v>
      </c>
      <c r="O19" s="4"/>
    </row>
    <row r="20" spans="2:15" ht="13.5" customHeight="1">
      <c r="B20" s="9" t="s">
        <v>232</v>
      </c>
      <c r="C20" s="8">
        <v>4710</v>
      </c>
      <c r="G20" s="16"/>
      <c r="I20" s="23" t="s">
        <v>233</v>
      </c>
      <c r="O20" s="4"/>
    </row>
    <row r="21" spans="2:15" ht="13.5" customHeight="1">
      <c r="B21" s="9" t="s">
        <v>234</v>
      </c>
      <c r="C21" s="8">
        <v>8510</v>
      </c>
      <c r="G21" s="16"/>
      <c r="I21" s="23" t="s">
        <v>235</v>
      </c>
      <c r="O21" s="4"/>
    </row>
    <row r="22" spans="7:15" ht="13.5" customHeight="1">
      <c r="G22" s="16"/>
      <c r="I22" s="18"/>
      <c r="J22" s="17"/>
      <c r="K22" s="17"/>
      <c r="L22" s="4"/>
      <c r="M22" s="4"/>
      <c r="N22" s="4"/>
      <c r="O22" s="4"/>
    </row>
    <row r="23" spans="7:15" ht="13.5" customHeight="1">
      <c r="G23" s="16"/>
      <c r="H23" s="16"/>
      <c r="I23" s="16"/>
      <c r="J23" s="16"/>
      <c r="K23" s="16"/>
      <c r="L23" s="16"/>
      <c r="M23" s="16"/>
      <c r="N23" s="16"/>
      <c r="O23" s="16"/>
    </row>
    <row r="24" spans="2:15" ht="13.5" customHeight="1">
      <c r="B24" s="11" t="s">
        <v>236</v>
      </c>
      <c r="C24" s="12"/>
      <c r="G24" s="16"/>
      <c r="H24" s="16"/>
      <c r="I24" s="16"/>
      <c r="J24" s="16"/>
      <c r="K24" s="16"/>
      <c r="L24" s="16"/>
      <c r="M24" s="16"/>
      <c r="N24" s="16"/>
      <c r="O24" s="16"/>
    </row>
    <row r="25" spans="2:9" ht="13.5" customHeight="1">
      <c r="B25" s="23" t="s">
        <v>237</v>
      </c>
      <c r="G25" s="16"/>
      <c r="I25" s="23" t="s">
        <v>238</v>
      </c>
    </row>
    <row r="26" spans="2:9" ht="13.5" customHeight="1">
      <c r="B26" s="23" t="s">
        <v>184</v>
      </c>
      <c r="G26" s="16"/>
      <c r="H26" s="16"/>
      <c r="I26" s="23" t="s">
        <v>239</v>
      </c>
    </row>
    <row r="27" spans="2:14" ht="13.5" customHeight="1">
      <c r="B27" s="23" t="s">
        <v>185</v>
      </c>
      <c r="G27" s="16"/>
      <c r="H27" s="16"/>
      <c r="J27" s="375" t="s">
        <v>240</v>
      </c>
      <c r="K27" s="375"/>
      <c r="L27" s="375"/>
      <c r="M27" s="375" t="s">
        <v>241</v>
      </c>
      <c r="N27" s="375"/>
    </row>
    <row r="28" spans="3:14" ht="13.5" customHeight="1">
      <c r="C28" s="23" t="s">
        <v>210</v>
      </c>
      <c r="D28" s="184"/>
      <c r="E28" s="33"/>
      <c r="F28" s="33"/>
      <c r="G28" s="16"/>
      <c r="H28" s="16"/>
      <c r="J28" s="376" t="s">
        <v>242</v>
      </c>
      <c r="K28" s="376"/>
      <c r="L28" s="376"/>
      <c r="M28" s="376" t="s">
        <v>243</v>
      </c>
      <c r="N28" s="376"/>
    </row>
    <row r="29" spans="2:14" ht="13.5" customHeight="1">
      <c r="B29" s="9" t="s">
        <v>229</v>
      </c>
      <c r="C29" s="9" t="s">
        <v>230</v>
      </c>
      <c r="D29" s="185"/>
      <c r="E29" s="140"/>
      <c r="F29" s="140"/>
      <c r="G29" s="16"/>
      <c r="H29" s="16"/>
      <c r="J29" s="375" t="s">
        <v>244</v>
      </c>
      <c r="K29" s="375"/>
      <c r="L29" s="375"/>
      <c r="M29" s="376" t="s">
        <v>245</v>
      </c>
      <c r="N29" s="376"/>
    </row>
    <row r="30" spans="2:14" ht="13.5" customHeight="1">
      <c r="B30" s="186" t="s">
        <v>246</v>
      </c>
      <c r="C30" s="8">
        <v>10310</v>
      </c>
      <c r="D30" s="140"/>
      <c r="E30" s="140"/>
      <c r="F30" s="140"/>
      <c r="G30" s="16"/>
      <c r="H30" s="16"/>
      <c r="J30" s="375" t="s">
        <v>247</v>
      </c>
      <c r="K30" s="375"/>
      <c r="L30" s="375"/>
      <c r="M30" s="376" t="s">
        <v>248</v>
      </c>
      <c r="N30" s="376"/>
    </row>
    <row r="31" spans="2:14" ht="15" customHeight="1">
      <c r="B31" s="33"/>
      <c r="C31" s="140"/>
      <c r="D31" s="140"/>
      <c r="E31" s="140"/>
      <c r="F31" s="140"/>
      <c r="G31" s="16"/>
      <c r="H31" s="16"/>
      <c r="J31" s="375" t="s">
        <v>249</v>
      </c>
      <c r="K31" s="375"/>
      <c r="L31" s="375"/>
      <c r="M31" s="376" t="s">
        <v>250</v>
      </c>
      <c r="N31" s="376"/>
    </row>
    <row r="32" spans="2:14" ht="15" customHeight="1">
      <c r="B32" s="33"/>
      <c r="C32" s="140"/>
      <c r="D32" s="140"/>
      <c r="E32" s="140"/>
      <c r="F32" s="140"/>
      <c r="G32" s="16"/>
      <c r="H32" s="16"/>
      <c r="J32" s="375" t="s">
        <v>251</v>
      </c>
      <c r="K32" s="375"/>
      <c r="L32" s="375"/>
      <c r="M32" s="376" t="s">
        <v>252</v>
      </c>
      <c r="N32" s="376"/>
    </row>
    <row r="33" spans="2:14" ht="15" customHeight="1">
      <c r="B33" s="17"/>
      <c r="C33" s="140"/>
      <c r="D33" s="140"/>
      <c r="E33" s="140"/>
      <c r="F33" s="140"/>
      <c r="G33" s="16"/>
      <c r="H33" s="16"/>
      <c r="J33" s="375" t="s">
        <v>253</v>
      </c>
      <c r="K33" s="375"/>
      <c r="L33" s="375"/>
      <c r="M33" s="376" t="s">
        <v>254</v>
      </c>
      <c r="N33" s="376"/>
    </row>
    <row r="34" spans="2:14" ht="15" customHeight="1">
      <c r="B34" s="17"/>
      <c r="C34" s="140"/>
      <c r="D34" s="140"/>
      <c r="E34" s="140"/>
      <c r="F34" s="140"/>
      <c r="G34" s="16"/>
      <c r="H34" s="16"/>
      <c r="J34" s="375" t="s">
        <v>255</v>
      </c>
      <c r="K34" s="375"/>
      <c r="L34" s="375"/>
      <c r="M34" s="376" t="s">
        <v>256</v>
      </c>
      <c r="N34" s="376"/>
    </row>
    <row r="35" spans="2:14" ht="13.5" customHeight="1">
      <c r="B35" s="17"/>
      <c r="C35" s="140"/>
      <c r="D35" s="140"/>
      <c r="E35" s="140"/>
      <c r="F35" s="140"/>
      <c r="G35" s="16"/>
      <c r="H35" s="16"/>
      <c r="J35" s="375" t="s">
        <v>257</v>
      </c>
      <c r="K35" s="375"/>
      <c r="L35" s="375"/>
      <c r="M35" s="376" t="s">
        <v>258</v>
      </c>
      <c r="N35" s="376"/>
    </row>
    <row r="36" spans="2:14" ht="13.5" customHeight="1">
      <c r="B36" s="17"/>
      <c r="C36" s="140"/>
      <c r="D36" s="140"/>
      <c r="E36" s="140"/>
      <c r="F36" s="140"/>
      <c r="G36" s="16"/>
      <c r="H36" s="16"/>
      <c r="J36" s="375" t="s">
        <v>259</v>
      </c>
      <c r="K36" s="375"/>
      <c r="L36" s="375"/>
      <c r="M36" s="376" t="s">
        <v>260</v>
      </c>
      <c r="N36" s="376"/>
    </row>
    <row r="37" spans="2:14" ht="13.5" customHeight="1">
      <c r="B37" s="33"/>
      <c r="C37" s="140"/>
      <c r="D37" s="140"/>
      <c r="E37" s="140"/>
      <c r="F37" s="140"/>
      <c r="G37" s="16"/>
      <c r="H37" s="16"/>
      <c r="J37" s="375" t="s">
        <v>261</v>
      </c>
      <c r="K37" s="375"/>
      <c r="L37" s="375"/>
      <c r="M37" s="376" t="s">
        <v>262</v>
      </c>
      <c r="N37" s="376"/>
    </row>
    <row r="38" spans="7:14" ht="13.5" customHeight="1">
      <c r="G38" s="16"/>
      <c r="H38" s="16"/>
      <c r="J38" s="377" t="s">
        <v>263</v>
      </c>
      <c r="K38" s="378"/>
      <c r="L38" s="379"/>
      <c r="M38" s="376" t="s">
        <v>264</v>
      </c>
      <c r="N38" s="376"/>
    </row>
    <row r="39" spans="7:14" ht="13.5" customHeight="1">
      <c r="G39" s="16"/>
      <c r="H39" s="16"/>
      <c r="J39" s="351"/>
      <c r="K39" s="351"/>
      <c r="L39" s="351"/>
      <c r="M39" s="351"/>
      <c r="N39" s="351"/>
    </row>
    <row r="40" spans="7:11" ht="13.5" customHeight="1">
      <c r="G40" s="16"/>
      <c r="H40" s="16"/>
      <c r="I40" s="15"/>
      <c r="J40" s="16"/>
      <c r="K40" s="16"/>
    </row>
    <row r="41" spans="7:11" ht="13.5" customHeight="1">
      <c r="G41" s="16"/>
      <c r="H41" s="16"/>
      <c r="I41" s="16"/>
      <c r="J41" s="16"/>
      <c r="K41" s="16"/>
    </row>
    <row r="42" spans="7:11" ht="13.5" customHeight="1">
      <c r="G42" s="16"/>
      <c r="H42" s="16"/>
      <c r="I42" s="16"/>
      <c r="J42" s="16"/>
      <c r="K42" s="16"/>
    </row>
    <row r="43" spans="7:11" ht="13.5" customHeight="1">
      <c r="G43" s="16"/>
      <c r="H43" s="16"/>
      <c r="I43" s="16"/>
      <c r="J43" s="33"/>
      <c r="K43" s="33"/>
    </row>
    <row r="44" spans="7:11" ht="13.5" customHeight="1">
      <c r="G44" s="16"/>
      <c r="H44" s="16"/>
      <c r="I44" s="16"/>
      <c r="J44" s="33"/>
      <c r="K44" s="33"/>
    </row>
    <row r="45" ht="13.5" customHeight="1"/>
  </sheetData>
  <mergeCells count="32">
    <mergeCell ref="J28:L28"/>
    <mergeCell ref="M28:N28"/>
    <mergeCell ref="I7:N7"/>
    <mergeCell ref="I8:N8"/>
    <mergeCell ref="J27:L27"/>
    <mergeCell ref="M27:N27"/>
    <mergeCell ref="C7:D7"/>
    <mergeCell ref="C8:D8"/>
    <mergeCell ref="C9:D9"/>
    <mergeCell ref="C10:D10"/>
    <mergeCell ref="M29:N29"/>
    <mergeCell ref="J30:L30"/>
    <mergeCell ref="M30:N30"/>
    <mergeCell ref="J31:L31"/>
    <mergeCell ref="M31:N31"/>
    <mergeCell ref="J29:L29"/>
    <mergeCell ref="M32:N32"/>
    <mergeCell ref="J33:L33"/>
    <mergeCell ref="M33:N33"/>
    <mergeCell ref="J34:L34"/>
    <mergeCell ref="M34:N34"/>
    <mergeCell ref="J32:L32"/>
    <mergeCell ref="J35:L35"/>
    <mergeCell ref="M35:N35"/>
    <mergeCell ref="J36:L36"/>
    <mergeCell ref="M36:N36"/>
    <mergeCell ref="J39:L39"/>
    <mergeCell ref="M39:N39"/>
    <mergeCell ref="J37:L37"/>
    <mergeCell ref="M37:N37"/>
    <mergeCell ref="J38:L38"/>
    <mergeCell ref="M38:N38"/>
  </mergeCells>
  <printOptions/>
  <pageMargins left="0.38" right="0.16" top="0.51" bottom="0.25" header="0.512" footer="0.2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Sheet5"/>
  <dimension ref="F4:L65"/>
  <sheetViews>
    <sheetView workbookViewId="0" topLeftCell="A1">
      <selection activeCell="A3" sqref="A3"/>
    </sheetView>
  </sheetViews>
  <sheetFormatPr defaultColWidth="9.00390625" defaultRowHeight="12.75" customHeight="1"/>
  <cols>
    <col min="1" max="1" width="2.625" style="66" customWidth="1"/>
    <col min="2" max="2" width="3.25390625" style="66" customWidth="1"/>
    <col min="3" max="3" width="2.875" style="66" customWidth="1"/>
    <col min="4" max="4" width="2.375" style="66" customWidth="1"/>
    <col min="5" max="5" width="2.25390625" style="66" customWidth="1"/>
    <col min="6" max="12" width="10.375" style="66" customWidth="1"/>
    <col min="13" max="16384" width="9.00390625" style="66" customWidth="1"/>
  </cols>
  <sheetData>
    <row r="1" ht="4.5" customHeight="1"/>
    <row r="2" ht="3.75" customHeight="1"/>
    <row r="3" ht="6" customHeight="1" thickBot="1"/>
    <row r="4" spans="6:12" ht="12.75" customHeight="1">
      <c r="F4" s="381" t="s">
        <v>55</v>
      </c>
      <c r="G4" s="77" t="s">
        <v>50</v>
      </c>
      <c r="H4" s="78"/>
      <c r="I4" s="77" t="s">
        <v>53</v>
      </c>
      <c r="J4" s="78"/>
      <c r="K4" s="70" t="s">
        <v>54</v>
      </c>
      <c r="L4" s="71"/>
    </row>
    <row r="5" spans="6:12" ht="12.75" customHeight="1" thickBot="1">
      <c r="F5" s="382"/>
      <c r="G5" s="79" t="s">
        <v>51</v>
      </c>
      <c r="H5" s="79" t="s">
        <v>52</v>
      </c>
      <c r="I5" s="79" t="s">
        <v>51</v>
      </c>
      <c r="J5" s="79" t="s">
        <v>52</v>
      </c>
      <c r="K5" s="79" t="s">
        <v>51</v>
      </c>
      <c r="L5" s="84" t="s">
        <v>52</v>
      </c>
    </row>
    <row r="6" spans="6:12" ht="12.75" customHeight="1">
      <c r="F6" s="69">
        <v>8001</v>
      </c>
      <c r="G6" s="85"/>
      <c r="H6" s="86">
        <v>8000</v>
      </c>
      <c r="I6" s="85"/>
      <c r="J6" s="86">
        <v>8000</v>
      </c>
      <c r="K6" s="87"/>
      <c r="L6" s="88">
        <v>8000</v>
      </c>
    </row>
    <row r="7" spans="6:12" ht="12.75" customHeight="1">
      <c r="F7" s="72">
        <v>8340</v>
      </c>
      <c r="G7" s="80">
        <v>8340</v>
      </c>
      <c r="H7" s="81">
        <v>8000</v>
      </c>
      <c r="I7" s="80">
        <v>8340</v>
      </c>
      <c r="J7" s="81">
        <v>8000</v>
      </c>
      <c r="K7" s="66">
        <v>8340</v>
      </c>
      <c r="L7" s="73">
        <v>8000</v>
      </c>
    </row>
    <row r="8" spans="6:12" ht="12.75" customHeight="1">
      <c r="F8" s="72">
        <v>12000</v>
      </c>
      <c r="G8" s="80">
        <v>9030</v>
      </c>
      <c r="H8" s="81">
        <v>8000</v>
      </c>
      <c r="I8" s="80">
        <v>9030</v>
      </c>
      <c r="J8" s="81">
        <v>8000</v>
      </c>
      <c r="K8" s="66">
        <v>9030</v>
      </c>
      <c r="L8" s="73">
        <v>8000</v>
      </c>
    </row>
    <row r="9" spans="6:12" ht="12.75" customHeight="1">
      <c r="F9" s="74">
        <f>F8+4000</f>
        <v>16000</v>
      </c>
      <c r="G9" s="82">
        <v>9720</v>
      </c>
      <c r="H9" s="83">
        <v>8260</v>
      </c>
      <c r="I9" s="82">
        <v>9720</v>
      </c>
      <c r="J9" s="83">
        <v>8260</v>
      </c>
      <c r="K9" s="68">
        <v>9720</v>
      </c>
      <c r="L9" s="75">
        <v>8260</v>
      </c>
    </row>
    <row r="10" spans="6:12" ht="12.75" customHeight="1">
      <c r="F10" s="72">
        <f aca="true" t="shared" si="0" ref="F10:F65">F9+4000</f>
        <v>20000</v>
      </c>
      <c r="G10" s="80">
        <v>10410</v>
      </c>
      <c r="H10" s="81">
        <v>8850</v>
      </c>
      <c r="I10" s="80">
        <v>10410</v>
      </c>
      <c r="J10" s="81">
        <v>8850</v>
      </c>
      <c r="K10" s="66">
        <v>10410</v>
      </c>
      <c r="L10" s="73">
        <v>8850</v>
      </c>
    </row>
    <row r="11" spans="6:12" ht="12.75" customHeight="1">
      <c r="F11" s="72">
        <f t="shared" si="0"/>
        <v>24000</v>
      </c>
      <c r="G11" s="80">
        <v>11100</v>
      </c>
      <c r="H11" s="81">
        <v>9440</v>
      </c>
      <c r="I11" s="80">
        <v>11100</v>
      </c>
      <c r="J11" s="81">
        <v>9440</v>
      </c>
      <c r="K11" s="66">
        <v>11100</v>
      </c>
      <c r="L11" s="73">
        <v>9440</v>
      </c>
    </row>
    <row r="12" spans="6:12" ht="12.75" customHeight="1">
      <c r="F12" s="72">
        <f t="shared" si="0"/>
        <v>28000</v>
      </c>
      <c r="G12" s="80">
        <v>11780</v>
      </c>
      <c r="H12" s="81">
        <v>10010</v>
      </c>
      <c r="I12" s="80">
        <v>11780</v>
      </c>
      <c r="J12" s="81">
        <v>10010</v>
      </c>
      <c r="K12" s="66">
        <v>11780</v>
      </c>
      <c r="L12" s="73">
        <v>10010</v>
      </c>
    </row>
    <row r="13" spans="6:12" ht="12.75" customHeight="1">
      <c r="F13" s="72">
        <f t="shared" si="0"/>
        <v>32000</v>
      </c>
      <c r="G13" s="80">
        <v>12470</v>
      </c>
      <c r="H13" s="81">
        <v>10600</v>
      </c>
      <c r="I13" s="80">
        <v>12470</v>
      </c>
      <c r="J13" s="81">
        <v>10600</v>
      </c>
      <c r="K13" s="66">
        <v>12470</v>
      </c>
      <c r="L13" s="73">
        <v>10600</v>
      </c>
    </row>
    <row r="14" spans="6:12" ht="12.75" customHeight="1">
      <c r="F14" s="74">
        <f t="shared" si="0"/>
        <v>36000</v>
      </c>
      <c r="G14" s="82">
        <v>13160</v>
      </c>
      <c r="H14" s="83">
        <v>11190</v>
      </c>
      <c r="I14" s="82">
        <v>13160</v>
      </c>
      <c r="J14" s="83">
        <v>11190</v>
      </c>
      <c r="K14" s="68">
        <v>13160</v>
      </c>
      <c r="L14" s="75">
        <v>11190</v>
      </c>
    </row>
    <row r="15" spans="6:12" ht="12.75" customHeight="1">
      <c r="F15" s="72">
        <f t="shared" si="0"/>
        <v>40000</v>
      </c>
      <c r="G15" s="80">
        <v>13850</v>
      </c>
      <c r="H15" s="81">
        <v>11770</v>
      </c>
      <c r="I15" s="80">
        <v>13850</v>
      </c>
      <c r="J15" s="81">
        <v>11770</v>
      </c>
      <c r="K15" s="66">
        <v>13850</v>
      </c>
      <c r="L15" s="73">
        <v>11770</v>
      </c>
    </row>
    <row r="16" spans="6:12" ht="12.75" customHeight="1">
      <c r="F16" s="72">
        <f t="shared" si="0"/>
        <v>44000</v>
      </c>
      <c r="G16" s="80">
        <v>14540</v>
      </c>
      <c r="H16" s="81">
        <v>12360</v>
      </c>
      <c r="I16" s="80">
        <v>14540</v>
      </c>
      <c r="J16" s="81">
        <v>12360</v>
      </c>
      <c r="K16" s="66">
        <v>14540</v>
      </c>
      <c r="L16" s="73">
        <v>12360</v>
      </c>
    </row>
    <row r="17" spans="6:12" ht="12.75" customHeight="1">
      <c r="F17" s="72">
        <f t="shared" si="0"/>
        <v>48000</v>
      </c>
      <c r="G17" s="80">
        <v>15220</v>
      </c>
      <c r="H17" s="81">
        <v>12940</v>
      </c>
      <c r="I17" s="80">
        <v>15220</v>
      </c>
      <c r="J17" s="81">
        <v>12940</v>
      </c>
      <c r="K17" s="66">
        <v>15220</v>
      </c>
      <c r="L17" s="73">
        <v>12940</v>
      </c>
    </row>
    <row r="18" spans="6:12" ht="12.75" customHeight="1">
      <c r="F18" s="72">
        <f t="shared" si="0"/>
        <v>52000</v>
      </c>
      <c r="G18" s="80">
        <v>15910</v>
      </c>
      <c r="H18" s="81">
        <v>13520</v>
      </c>
      <c r="I18" s="80">
        <v>15910</v>
      </c>
      <c r="J18" s="81">
        <v>13520</v>
      </c>
      <c r="K18" s="66">
        <v>15910</v>
      </c>
      <c r="L18" s="73">
        <v>13520</v>
      </c>
    </row>
    <row r="19" spans="6:12" ht="12.75" customHeight="1">
      <c r="F19" s="74">
        <f t="shared" si="0"/>
        <v>56000</v>
      </c>
      <c r="G19" s="82">
        <v>16600</v>
      </c>
      <c r="H19" s="83">
        <v>14110</v>
      </c>
      <c r="I19" s="82">
        <v>16600</v>
      </c>
      <c r="J19" s="83">
        <v>14110</v>
      </c>
      <c r="K19" s="68">
        <v>16600</v>
      </c>
      <c r="L19" s="75">
        <v>14110</v>
      </c>
    </row>
    <row r="20" spans="6:12" ht="12.75" customHeight="1">
      <c r="F20" s="72">
        <f t="shared" si="0"/>
        <v>60000</v>
      </c>
      <c r="G20" s="80">
        <v>17290</v>
      </c>
      <c r="H20" s="81">
        <v>14700</v>
      </c>
      <c r="I20" s="80">
        <v>17290</v>
      </c>
      <c r="J20" s="81">
        <v>14700</v>
      </c>
      <c r="K20" s="66">
        <v>17290</v>
      </c>
      <c r="L20" s="73">
        <v>14700</v>
      </c>
    </row>
    <row r="21" spans="6:12" ht="12.75" customHeight="1">
      <c r="F21" s="72">
        <f t="shared" si="0"/>
        <v>64000</v>
      </c>
      <c r="G21" s="80">
        <v>17980</v>
      </c>
      <c r="H21" s="81">
        <v>15280</v>
      </c>
      <c r="I21" s="80">
        <v>17980</v>
      </c>
      <c r="J21" s="81">
        <v>15280</v>
      </c>
      <c r="K21" s="66">
        <v>17980</v>
      </c>
      <c r="L21" s="73">
        <v>15280</v>
      </c>
    </row>
    <row r="22" spans="6:12" ht="12.75" customHeight="1">
      <c r="F22" s="72">
        <f t="shared" si="0"/>
        <v>68000</v>
      </c>
      <c r="G22" s="80">
        <v>18660</v>
      </c>
      <c r="H22" s="81">
        <v>15860</v>
      </c>
      <c r="I22" s="80">
        <v>18660</v>
      </c>
      <c r="J22" s="81">
        <v>15860</v>
      </c>
      <c r="K22" s="66">
        <v>18660</v>
      </c>
      <c r="L22" s="73">
        <v>15860</v>
      </c>
    </row>
    <row r="23" spans="6:12" ht="12.75" customHeight="1">
      <c r="F23" s="72">
        <f t="shared" si="0"/>
        <v>72000</v>
      </c>
      <c r="G23" s="80">
        <v>19350</v>
      </c>
      <c r="H23" s="81">
        <v>16450</v>
      </c>
      <c r="I23" s="80">
        <v>19350</v>
      </c>
      <c r="J23" s="81">
        <v>16450</v>
      </c>
      <c r="K23" s="66">
        <v>19350</v>
      </c>
      <c r="L23" s="73">
        <v>16450</v>
      </c>
    </row>
    <row r="24" spans="6:12" ht="12.75" customHeight="1">
      <c r="F24" s="74">
        <f t="shared" si="0"/>
        <v>76000</v>
      </c>
      <c r="G24" s="82">
        <v>20040</v>
      </c>
      <c r="H24" s="83">
        <v>17030</v>
      </c>
      <c r="I24" s="82">
        <v>20040</v>
      </c>
      <c r="J24" s="83">
        <v>17030</v>
      </c>
      <c r="K24" s="68">
        <v>20040</v>
      </c>
      <c r="L24" s="75">
        <v>17030</v>
      </c>
    </row>
    <row r="25" spans="6:12" ht="12.75" customHeight="1">
      <c r="F25" s="72">
        <f t="shared" si="0"/>
        <v>80000</v>
      </c>
      <c r="G25" s="80">
        <v>20730</v>
      </c>
      <c r="H25" s="81">
        <v>17620</v>
      </c>
      <c r="I25" s="80">
        <v>20730</v>
      </c>
      <c r="J25" s="81">
        <v>17620</v>
      </c>
      <c r="K25" s="66">
        <v>20730</v>
      </c>
      <c r="L25" s="73">
        <v>17620</v>
      </c>
    </row>
    <row r="26" spans="6:12" ht="12.75" customHeight="1">
      <c r="F26" s="72">
        <f t="shared" si="0"/>
        <v>84000</v>
      </c>
      <c r="G26" s="80">
        <v>21420</v>
      </c>
      <c r="H26" s="81">
        <v>18210</v>
      </c>
      <c r="I26" s="80">
        <v>21420</v>
      </c>
      <c r="J26" s="81">
        <v>18210</v>
      </c>
      <c r="K26" s="66">
        <v>21420</v>
      </c>
      <c r="L26" s="73">
        <v>18210</v>
      </c>
    </row>
    <row r="27" spans="6:12" ht="12.75" customHeight="1">
      <c r="F27" s="72">
        <f t="shared" si="0"/>
        <v>88000</v>
      </c>
      <c r="G27" s="80">
        <v>22100</v>
      </c>
      <c r="H27" s="81">
        <v>18790</v>
      </c>
      <c r="I27" s="80">
        <v>22100</v>
      </c>
      <c r="J27" s="81">
        <v>18790</v>
      </c>
      <c r="K27" s="66">
        <v>22100</v>
      </c>
      <c r="L27" s="73">
        <v>18790</v>
      </c>
    </row>
    <row r="28" spans="6:12" ht="12.75" customHeight="1">
      <c r="F28" s="72">
        <f t="shared" si="0"/>
        <v>92000</v>
      </c>
      <c r="G28" s="80">
        <v>22570</v>
      </c>
      <c r="H28" s="81">
        <v>19180</v>
      </c>
      <c r="I28" s="80">
        <v>22570</v>
      </c>
      <c r="J28" s="81">
        <v>19180</v>
      </c>
      <c r="K28" s="66">
        <v>22570</v>
      </c>
      <c r="L28" s="73">
        <v>19180</v>
      </c>
    </row>
    <row r="29" spans="6:12" ht="12.75" customHeight="1">
      <c r="F29" s="74">
        <f t="shared" si="0"/>
        <v>96000</v>
      </c>
      <c r="G29" s="82">
        <v>22940</v>
      </c>
      <c r="H29" s="83">
        <v>19500</v>
      </c>
      <c r="I29" s="82">
        <v>22940</v>
      </c>
      <c r="J29" s="83">
        <v>19500</v>
      </c>
      <c r="K29" s="68">
        <v>22940</v>
      </c>
      <c r="L29" s="75">
        <v>19500</v>
      </c>
    </row>
    <row r="30" spans="6:12" ht="12.75" customHeight="1">
      <c r="F30" s="72">
        <f t="shared" si="0"/>
        <v>100000</v>
      </c>
      <c r="G30" s="80">
        <v>23220</v>
      </c>
      <c r="H30" s="81">
        <v>19740</v>
      </c>
      <c r="I30" s="80">
        <v>23220</v>
      </c>
      <c r="J30" s="81">
        <v>19740</v>
      </c>
      <c r="K30" s="66">
        <v>23220</v>
      </c>
      <c r="L30" s="73">
        <v>19740</v>
      </c>
    </row>
    <row r="31" spans="6:12" ht="12.75" customHeight="1">
      <c r="F31" s="72">
        <f t="shared" si="0"/>
        <v>104000</v>
      </c>
      <c r="G31" s="80">
        <v>23510</v>
      </c>
      <c r="H31" s="81">
        <v>19980</v>
      </c>
      <c r="I31" s="80">
        <v>23510</v>
      </c>
      <c r="J31" s="81">
        <v>19980</v>
      </c>
      <c r="K31" s="66">
        <v>23510</v>
      </c>
      <c r="L31" s="73">
        <v>19980</v>
      </c>
    </row>
    <row r="32" spans="6:12" ht="12.75" customHeight="1">
      <c r="F32" s="72">
        <f t="shared" si="0"/>
        <v>108000</v>
      </c>
      <c r="G32" s="80">
        <v>23800</v>
      </c>
      <c r="H32" s="81">
        <v>20230</v>
      </c>
      <c r="I32" s="80">
        <v>23800</v>
      </c>
      <c r="J32" s="81">
        <v>20230</v>
      </c>
      <c r="K32" s="66">
        <v>23800</v>
      </c>
      <c r="L32" s="73">
        <v>20230</v>
      </c>
    </row>
    <row r="33" spans="6:12" ht="12.75" customHeight="1">
      <c r="F33" s="72">
        <f t="shared" si="0"/>
        <v>112000</v>
      </c>
      <c r="G33" s="80">
        <v>24080</v>
      </c>
      <c r="H33" s="81">
        <v>20470</v>
      </c>
      <c r="I33" s="80">
        <v>24080</v>
      </c>
      <c r="J33" s="81">
        <v>20470</v>
      </c>
      <c r="K33" s="66">
        <v>24080</v>
      </c>
      <c r="L33" s="73">
        <v>20470</v>
      </c>
    </row>
    <row r="34" spans="6:12" ht="12.75" customHeight="1">
      <c r="F34" s="74">
        <f t="shared" si="0"/>
        <v>116000</v>
      </c>
      <c r="G34" s="82">
        <v>24370</v>
      </c>
      <c r="H34" s="83">
        <v>20710</v>
      </c>
      <c r="I34" s="82">
        <v>24370</v>
      </c>
      <c r="J34" s="83">
        <v>20710</v>
      </c>
      <c r="K34" s="68">
        <v>24370</v>
      </c>
      <c r="L34" s="75">
        <v>20710</v>
      </c>
    </row>
    <row r="35" spans="6:12" ht="12.75" customHeight="1">
      <c r="F35" s="72">
        <f t="shared" si="0"/>
        <v>120000</v>
      </c>
      <c r="G35" s="80">
        <v>24660</v>
      </c>
      <c r="H35" s="81">
        <v>20960</v>
      </c>
      <c r="I35" s="80">
        <v>24660</v>
      </c>
      <c r="J35" s="81">
        <v>20960</v>
      </c>
      <c r="K35" s="66">
        <v>24660</v>
      </c>
      <c r="L35" s="73">
        <v>20960</v>
      </c>
    </row>
    <row r="36" spans="6:12" ht="12.75" customHeight="1">
      <c r="F36" s="72">
        <f t="shared" si="0"/>
        <v>124000</v>
      </c>
      <c r="G36" s="80">
        <v>24940</v>
      </c>
      <c r="H36" s="81">
        <v>21200</v>
      </c>
      <c r="I36" s="80">
        <v>24940</v>
      </c>
      <c r="J36" s="81">
        <v>21200</v>
      </c>
      <c r="K36" s="66">
        <v>24940</v>
      </c>
      <c r="L36" s="73">
        <v>21200</v>
      </c>
    </row>
    <row r="37" spans="6:12" ht="12.75" customHeight="1">
      <c r="F37" s="72">
        <f t="shared" si="0"/>
        <v>128000</v>
      </c>
      <c r="G37" s="80">
        <v>25230</v>
      </c>
      <c r="H37" s="81">
        <v>21450</v>
      </c>
      <c r="I37" s="80">
        <v>25230</v>
      </c>
      <c r="J37" s="81">
        <v>21450</v>
      </c>
      <c r="K37" s="66">
        <v>25230</v>
      </c>
      <c r="L37" s="73">
        <v>21450</v>
      </c>
    </row>
    <row r="38" spans="6:12" ht="12.75" customHeight="1">
      <c r="F38" s="72">
        <f t="shared" si="0"/>
        <v>132000</v>
      </c>
      <c r="G38" s="80">
        <v>25520</v>
      </c>
      <c r="H38" s="81">
        <v>21690</v>
      </c>
      <c r="I38" s="80">
        <v>25520</v>
      </c>
      <c r="J38" s="81">
        <v>21690</v>
      </c>
      <c r="K38" s="66">
        <v>25520</v>
      </c>
      <c r="L38" s="73">
        <v>21690</v>
      </c>
    </row>
    <row r="39" spans="6:12" ht="12.75" customHeight="1">
      <c r="F39" s="74">
        <f t="shared" si="0"/>
        <v>136000</v>
      </c>
      <c r="G39" s="82">
        <v>25800</v>
      </c>
      <c r="H39" s="83">
        <v>21930</v>
      </c>
      <c r="I39" s="82">
        <v>25800</v>
      </c>
      <c r="J39" s="83">
        <v>21930</v>
      </c>
      <c r="K39" s="68">
        <v>25800</v>
      </c>
      <c r="L39" s="75">
        <v>21930</v>
      </c>
    </row>
    <row r="40" spans="6:12" ht="12.75" customHeight="1">
      <c r="F40" s="72">
        <f>F39+4000</f>
        <v>140000</v>
      </c>
      <c r="G40" s="80">
        <v>26090</v>
      </c>
      <c r="H40" s="81">
        <v>22180</v>
      </c>
      <c r="I40" s="80">
        <v>26090</v>
      </c>
      <c r="J40" s="81">
        <v>22180</v>
      </c>
      <c r="K40" s="66">
        <v>26090</v>
      </c>
      <c r="L40" s="73">
        <v>22180</v>
      </c>
    </row>
    <row r="41" spans="6:12" ht="12.75" customHeight="1">
      <c r="F41" s="72">
        <f t="shared" si="0"/>
        <v>144000</v>
      </c>
      <c r="G41" s="80">
        <v>26370</v>
      </c>
      <c r="H41" s="81">
        <v>22410</v>
      </c>
      <c r="I41" s="80">
        <v>26370</v>
      </c>
      <c r="J41" s="81">
        <v>22410</v>
      </c>
      <c r="K41" s="66">
        <v>26370</v>
      </c>
      <c r="L41" s="73">
        <v>22410</v>
      </c>
    </row>
    <row r="42" spans="6:12" ht="12.75" customHeight="1">
      <c r="F42" s="72">
        <f t="shared" si="0"/>
        <v>148000</v>
      </c>
      <c r="G42" s="80">
        <v>26660</v>
      </c>
      <c r="H42" s="81">
        <v>22660</v>
      </c>
      <c r="I42" s="80">
        <v>26660</v>
      </c>
      <c r="J42" s="81">
        <v>22660</v>
      </c>
      <c r="K42" s="66">
        <v>26660</v>
      </c>
      <c r="L42" s="73">
        <v>22660</v>
      </c>
    </row>
    <row r="43" spans="6:12" ht="12.75" customHeight="1">
      <c r="F43" s="72">
        <f t="shared" si="0"/>
        <v>152000</v>
      </c>
      <c r="G43" s="80">
        <v>26950</v>
      </c>
      <c r="H43" s="81">
        <v>22910</v>
      </c>
      <c r="I43" s="80">
        <v>26950</v>
      </c>
      <c r="J43" s="81">
        <v>22910</v>
      </c>
      <c r="K43" s="66">
        <v>26950</v>
      </c>
      <c r="L43" s="73">
        <v>22910</v>
      </c>
    </row>
    <row r="44" spans="6:12" ht="12.75" customHeight="1">
      <c r="F44" s="74">
        <f t="shared" si="0"/>
        <v>156000</v>
      </c>
      <c r="G44" s="82">
        <v>27280</v>
      </c>
      <c r="H44" s="83">
        <v>23190</v>
      </c>
      <c r="I44" s="82">
        <v>27280</v>
      </c>
      <c r="J44" s="83">
        <v>23190</v>
      </c>
      <c r="K44" s="95">
        <v>27220</v>
      </c>
      <c r="L44" s="97">
        <v>23140</v>
      </c>
    </row>
    <row r="45" spans="6:12" ht="12.75" customHeight="1">
      <c r="F45" s="72">
        <f t="shared" si="0"/>
        <v>160000</v>
      </c>
      <c r="G45" s="80">
        <v>27550</v>
      </c>
      <c r="H45" s="81">
        <v>23420</v>
      </c>
      <c r="I45" s="80">
        <v>27550</v>
      </c>
      <c r="J45" s="81">
        <v>23420</v>
      </c>
      <c r="K45" s="67">
        <v>27220</v>
      </c>
      <c r="L45" s="98">
        <v>23140</v>
      </c>
    </row>
    <row r="46" spans="6:12" ht="12.75" customHeight="1">
      <c r="F46" s="72">
        <f t="shared" si="0"/>
        <v>164000</v>
      </c>
      <c r="G46" s="80">
        <v>27890</v>
      </c>
      <c r="H46" s="81">
        <v>23710</v>
      </c>
      <c r="I46" s="80">
        <v>27890</v>
      </c>
      <c r="J46" s="81">
        <v>23710</v>
      </c>
      <c r="K46" s="67">
        <v>27220</v>
      </c>
      <c r="L46" s="98">
        <v>23140</v>
      </c>
    </row>
    <row r="47" spans="6:12" ht="12.75" customHeight="1">
      <c r="F47" s="72">
        <f t="shared" si="0"/>
        <v>168000</v>
      </c>
      <c r="G47" s="80">
        <v>28090</v>
      </c>
      <c r="H47" s="81">
        <v>23880</v>
      </c>
      <c r="I47" s="80">
        <v>28090</v>
      </c>
      <c r="J47" s="81">
        <v>23880</v>
      </c>
      <c r="K47" s="67">
        <v>27220</v>
      </c>
      <c r="L47" s="98">
        <v>23140</v>
      </c>
    </row>
    <row r="48" spans="6:12" ht="12.75" customHeight="1">
      <c r="F48" s="72">
        <f t="shared" si="0"/>
        <v>172000</v>
      </c>
      <c r="G48" s="80">
        <v>28380</v>
      </c>
      <c r="H48" s="81">
        <v>24120</v>
      </c>
      <c r="I48" s="80">
        <v>28380</v>
      </c>
      <c r="J48" s="81">
        <v>24120</v>
      </c>
      <c r="K48" s="67">
        <v>27220</v>
      </c>
      <c r="L48" s="98">
        <v>23140</v>
      </c>
    </row>
    <row r="49" spans="6:12" ht="12.75" customHeight="1">
      <c r="F49" s="74">
        <f t="shared" si="0"/>
        <v>176000</v>
      </c>
      <c r="G49" s="82">
        <v>28750</v>
      </c>
      <c r="H49" s="83">
        <v>24440</v>
      </c>
      <c r="I49" s="82">
        <v>28750</v>
      </c>
      <c r="J49" s="83">
        <v>24440</v>
      </c>
      <c r="K49" s="95">
        <v>27220</v>
      </c>
      <c r="L49" s="97">
        <v>23140</v>
      </c>
    </row>
    <row r="50" spans="6:12" ht="12.75" customHeight="1">
      <c r="F50" s="72">
        <f t="shared" si="0"/>
        <v>180000</v>
      </c>
      <c r="G50" s="80">
        <v>28950</v>
      </c>
      <c r="H50" s="81">
        <v>24610</v>
      </c>
      <c r="I50" s="80">
        <v>28950</v>
      </c>
      <c r="J50" s="81">
        <v>24610</v>
      </c>
      <c r="K50" s="67">
        <v>27220</v>
      </c>
      <c r="L50" s="98">
        <v>23140</v>
      </c>
    </row>
    <row r="51" spans="6:12" ht="12.75" customHeight="1">
      <c r="F51" s="72">
        <f t="shared" si="0"/>
        <v>184000</v>
      </c>
      <c r="G51" s="80">
        <v>29240</v>
      </c>
      <c r="H51" s="81">
        <v>24850</v>
      </c>
      <c r="I51" s="80">
        <v>29240</v>
      </c>
      <c r="J51" s="81">
        <v>24850</v>
      </c>
      <c r="K51" s="67">
        <v>27220</v>
      </c>
      <c r="L51" s="98">
        <v>23140</v>
      </c>
    </row>
    <row r="52" spans="6:12" ht="12.75" customHeight="1">
      <c r="F52" s="72">
        <f t="shared" si="0"/>
        <v>188000</v>
      </c>
      <c r="G52" s="80">
        <v>29530</v>
      </c>
      <c r="H52" s="81">
        <v>25100</v>
      </c>
      <c r="I52" s="80">
        <v>29530</v>
      </c>
      <c r="J52" s="81">
        <v>25100</v>
      </c>
      <c r="K52" s="67">
        <v>27220</v>
      </c>
      <c r="L52" s="98">
        <v>23140</v>
      </c>
    </row>
    <row r="53" spans="6:12" ht="12.75" customHeight="1">
      <c r="F53" s="72">
        <f t="shared" si="0"/>
        <v>192000</v>
      </c>
      <c r="G53" s="80">
        <v>29810</v>
      </c>
      <c r="H53" s="81">
        <v>25340</v>
      </c>
      <c r="I53" s="82">
        <v>29810</v>
      </c>
      <c r="J53" s="83">
        <v>25340</v>
      </c>
      <c r="K53" s="67">
        <v>27220</v>
      </c>
      <c r="L53" s="98">
        <v>23140</v>
      </c>
    </row>
    <row r="54" spans="6:12" ht="12.75" customHeight="1">
      <c r="F54" s="74">
        <f t="shared" si="0"/>
        <v>196000</v>
      </c>
      <c r="G54" s="82">
        <v>30240</v>
      </c>
      <c r="H54" s="83">
        <v>25700</v>
      </c>
      <c r="I54" s="89">
        <v>30200</v>
      </c>
      <c r="J54" s="90">
        <v>25670</v>
      </c>
      <c r="K54" s="95">
        <v>27220</v>
      </c>
      <c r="L54" s="97">
        <v>23140</v>
      </c>
    </row>
    <row r="55" spans="6:12" ht="12.75" customHeight="1">
      <c r="F55" s="72">
        <f t="shared" si="0"/>
        <v>200000</v>
      </c>
      <c r="G55" s="80">
        <v>30380</v>
      </c>
      <c r="H55" s="81">
        <v>25820</v>
      </c>
      <c r="I55" s="91">
        <v>30200</v>
      </c>
      <c r="J55" s="92">
        <v>25670</v>
      </c>
      <c r="K55" s="67">
        <v>27220</v>
      </c>
      <c r="L55" s="98">
        <v>23140</v>
      </c>
    </row>
    <row r="56" spans="6:12" ht="12.75" customHeight="1">
      <c r="F56" s="72">
        <f>F55+4000</f>
        <v>204000</v>
      </c>
      <c r="G56" s="80">
        <v>30670</v>
      </c>
      <c r="H56" s="81">
        <v>26070</v>
      </c>
      <c r="I56" s="91">
        <v>30200</v>
      </c>
      <c r="J56" s="92">
        <v>25670</v>
      </c>
      <c r="K56" s="67">
        <v>27220</v>
      </c>
      <c r="L56" s="98">
        <v>23140</v>
      </c>
    </row>
    <row r="57" spans="6:12" ht="12.75" customHeight="1">
      <c r="F57" s="72">
        <f t="shared" si="0"/>
        <v>208000</v>
      </c>
      <c r="G57" s="80">
        <v>31000</v>
      </c>
      <c r="H57" s="81">
        <v>26350</v>
      </c>
      <c r="I57" s="91">
        <v>30200</v>
      </c>
      <c r="J57" s="92">
        <v>25670</v>
      </c>
      <c r="K57" s="67">
        <v>27220</v>
      </c>
      <c r="L57" s="98">
        <v>23140</v>
      </c>
    </row>
    <row r="58" spans="6:12" ht="12.75" customHeight="1">
      <c r="F58" s="72">
        <f t="shared" si="0"/>
        <v>212000</v>
      </c>
      <c r="G58" s="80">
        <v>31240</v>
      </c>
      <c r="H58" s="81">
        <v>26550</v>
      </c>
      <c r="I58" s="91">
        <v>30200</v>
      </c>
      <c r="J58" s="92">
        <v>25670</v>
      </c>
      <c r="K58" s="67">
        <v>27220</v>
      </c>
      <c r="L58" s="98">
        <v>23140</v>
      </c>
    </row>
    <row r="59" spans="6:12" ht="12.75" customHeight="1">
      <c r="F59" s="74">
        <f t="shared" si="0"/>
        <v>216000</v>
      </c>
      <c r="G59" s="82">
        <v>31530</v>
      </c>
      <c r="H59" s="83">
        <v>26800</v>
      </c>
      <c r="I59" s="89">
        <v>30200</v>
      </c>
      <c r="J59" s="90">
        <v>25670</v>
      </c>
      <c r="K59" s="95">
        <v>27220</v>
      </c>
      <c r="L59" s="97">
        <v>23140</v>
      </c>
    </row>
    <row r="60" spans="6:12" ht="12.75" customHeight="1">
      <c r="F60" s="72">
        <f t="shared" si="0"/>
        <v>220000</v>
      </c>
      <c r="G60" s="80">
        <v>31820</v>
      </c>
      <c r="H60" s="81">
        <v>27050</v>
      </c>
      <c r="I60" s="91">
        <v>30200</v>
      </c>
      <c r="J60" s="92">
        <v>25670</v>
      </c>
      <c r="K60" s="67">
        <v>27220</v>
      </c>
      <c r="L60" s="98">
        <v>23140</v>
      </c>
    </row>
    <row r="61" spans="6:12" ht="12.75" customHeight="1">
      <c r="F61" s="72">
        <f t="shared" si="0"/>
        <v>224000</v>
      </c>
      <c r="G61" s="80">
        <v>32100</v>
      </c>
      <c r="H61" s="81">
        <v>27290</v>
      </c>
      <c r="I61" s="91">
        <v>30200</v>
      </c>
      <c r="J61" s="92">
        <v>25670</v>
      </c>
      <c r="K61" s="67">
        <v>27220</v>
      </c>
      <c r="L61" s="98">
        <v>23140</v>
      </c>
    </row>
    <row r="62" spans="6:12" ht="12.75" customHeight="1">
      <c r="F62" s="72">
        <f t="shared" si="0"/>
        <v>228000</v>
      </c>
      <c r="G62" s="80">
        <v>32390</v>
      </c>
      <c r="H62" s="81">
        <v>27530</v>
      </c>
      <c r="I62" s="91">
        <v>30200</v>
      </c>
      <c r="J62" s="92">
        <v>25670</v>
      </c>
      <c r="K62" s="67">
        <v>27220</v>
      </c>
      <c r="L62" s="98">
        <v>23140</v>
      </c>
    </row>
    <row r="63" spans="6:12" ht="12.75" customHeight="1">
      <c r="F63" s="72">
        <f t="shared" si="0"/>
        <v>232000</v>
      </c>
      <c r="G63" s="80">
        <v>32680</v>
      </c>
      <c r="H63" s="81">
        <v>27780</v>
      </c>
      <c r="I63" s="91">
        <v>30200</v>
      </c>
      <c r="J63" s="92">
        <v>25670</v>
      </c>
      <c r="K63" s="67">
        <v>27220</v>
      </c>
      <c r="L63" s="98">
        <v>23140</v>
      </c>
    </row>
    <row r="64" spans="6:12" ht="12.75" customHeight="1">
      <c r="F64" s="74">
        <f t="shared" si="0"/>
        <v>236000</v>
      </c>
      <c r="G64" s="82">
        <v>32960</v>
      </c>
      <c r="H64" s="83">
        <v>28020</v>
      </c>
      <c r="I64" s="89">
        <v>30200</v>
      </c>
      <c r="J64" s="90">
        <v>25670</v>
      </c>
      <c r="K64" s="95">
        <v>27220</v>
      </c>
      <c r="L64" s="97">
        <v>23140</v>
      </c>
    </row>
    <row r="65" spans="6:12" ht="12.75" customHeight="1" thickBot="1">
      <c r="F65" s="76">
        <f t="shared" si="0"/>
        <v>240000</v>
      </c>
      <c r="G65" s="93">
        <v>33190</v>
      </c>
      <c r="H65" s="94">
        <v>28210</v>
      </c>
      <c r="I65" s="93">
        <v>30200</v>
      </c>
      <c r="J65" s="94">
        <v>25670</v>
      </c>
      <c r="K65" s="96">
        <v>27220</v>
      </c>
      <c r="L65" s="99">
        <v>23140</v>
      </c>
    </row>
  </sheetData>
  <mergeCells count="1">
    <mergeCell ref="F4:F5"/>
  </mergeCells>
  <printOptions/>
  <pageMargins left="0.69" right="0.75" top="0.69" bottom="0.52" header="0.512" footer="0.4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6"/>
  <dimension ref="D8:F19"/>
  <sheetViews>
    <sheetView workbookViewId="0" topLeftCell="A1">
      <selection activeCell="D19" sqref="D19"/>
    </sheetView>
  </sheetViews>
  <sheetFormatPr defaultColWidth="9.00390625" defaultRowHeight="13.5"/>
  <cols>
    <col min="4" max="4" width="10.50390625" style="0" bestFit="1" customWidth="1"/>
    <col min="6" max="6" width="9.50390625" style="0" bestFit="1" customWidth="1"/>
  </cols>
  <sheetData>
    <row r="8" spans="4:6" ht="12.75">
      <c r="D8" s="121" t="s">
        <v>69</v>
      </c>
      <c r="E8" s="121" t="s">
        <v>70</v>
      </c>
      <c r="F8" s="121" t="s">
        <v>71</v>
      </c>
    </row>
    <row r="9" spans="4:6" ht="12.75">
      <c r="D9" s="122">
        <v>1</v>
      </c>
      <c r="E9" s="121">
        <v>0</v>
      </c>
      <c r="F9" s="122">
        <v>0</v>
      </c>
    </row>
    <row r="10" spans="4:6" ht="12.75">
      <c r="D10" s="122">
        <v>651000</v>
      </c>
      <c r="E10" s="121">
        <v>1</v>
      </c>
      <c r="F10" s="122">
        <v>650000</v>
      </c>
    </row>
    <row r="11" spans="4:6" ht="12.75">
      <c r="D11" s="122">
        <v>1619000</v>
      </c>
      <c r="E11" s="121">
        <v>0.6</v>
      </c>
      <c r="F11" s="122">
        <v>2400</v>
      </c>
    </row>
    <row r="12" spans="4:6" ht="12.75">
      <c r="D12" s="122">
        <v>1620000</v>
      </c>
      <c r="E12" s="121">
        <v>0.6</v>
      </c>
      <c r="F12" s="122">
        <v>2000</v>
      </c>
    </row>
    <row r="13" spans="4:6" ht="12.75">
      <c r="D13" s="122">
        <v>1622000</v>
      </c>
      <c r="E13" s="121">
        <v>0.6</v>
      </c>
      <c r="F13" s="122">
        <v>1200</v>
      </c>
    </row>
    <row r="14" spans="4:6" ht="12.75">
      <c r="D14" s="122">
        <v>1624000</v>
      </c>
      <c r="E14" s="121">
        <v>0.6</v>
      </c>
      <c r="F14" s="122">
        <v>400</v>
      </c>
    </row>
    <row r="15" spans="4:6" ht="12.75">
      <c r="D15" s="122">
        <v>1628000</v>
      </c>
      <c r="E15" s="121">
        <v>0.6</v>
      </c>
      <c r="F15" s="122">
        <v>0</v>
      </c>
    </row>
    <row r="16" spans="4:6" ht="12.75">
      <c r="D16" s="122">
        <v>1800000</v>
      </c>
      <c r="E16" s="121">
        <v>0.7</v>
      </c>
      <c r="F16" s="122">
        <v>180000</v>
      </c>
    </row>
    <row r="17" spans="4:6" ht="12.75">
      <c r="D17" s="122">
        <v>3600000</v>
      </c>
      <c r="E17" s="121">
        <v>0.8</v>
      </c>
      <c r="F17" s="122">
        <v>540000</v>
      </c>
    </row>
    <row r="18" spans="4:6" ht="12.75">
      <c r="D18" s="122">
        <v>6600000</v>
      </c>
      <c r="E18" s="121">
        <v>0.9</v>
      </c>
      <c r="F18" s="122">
        <v>1200000</v>
      </c>
    </row>
    <row r="19" spans="4:6" ht="12.75">
      <c r="D19" s="122">
        <v>10000000</v>
      </c>
      <c r="E19" s="121">
        <v>0.95</v>
      </c>
      <c r="F19" s="122">
        <v>1700000</v>
      </c>
    </row>
  </sheetData>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7"/>
  <dimension ref="B1:L43"/>
  <sheetViews>
    <sheetView workbookViewId="0" topLeftCell="A1">
      <selection activeCell="A1" sqref="A1"/>
    </sheetView>
  </sheetViews>
  <sheetFormatPr defaultColWidth="9.00390625" defaultRowHeight="13.5"/>
  <cols>
    <col min="3" max="3" width="10.50390625" style="0" bestFit="1" customWidth="1"/>
    <col min="12" max="12" width="14.00390625" style="0" customWidth="1"/>
  </cols>
  <sheetData>
    <row r="1" spans="4:9" ht="12.75">
      <c r="D1" t="s">
        <v>82</v>
      </c>
      <c r="F1">
        <v>2</v>
      </c>
      <c r="G1">
        <v>3</v>
      </c>
      <c r="H1">
        <v>4</v>
      </c>
      <c r="I1">
        <v>5</v>
      </c>
    </row>
    <row r="2" spans="2:5" ht="12.75">
      <c r="B2" t="s">
        <v>81</v>
      </c>
      <c r="C2" s="170"/>
      <c r="E2">
        <v>12</v>
      </c>
    </row>
    <row r="3" spans="2:12" ht="12.75">
      <c r="B3" t="s">
        <v>178</v>
      </c>
      <c r="E3" t="s">
        <v>44</v>
      </c>
      <c r="F3" t="s">
        <v>46</v>
      </c>
      <c r="G3" t="s">
        <v>47</v>
      </c>
      <c r="H3" t="s">
        <v>48</v>
      </c>
      <c r="I3" t="s">
        <v>49</v>
      </c>
      <c r="L3" t="str">
        <f>IF($E$2=12,F3,IF($E$2=22,G3,IF($E$2=31,H3,I3)))</f>
        <v>１級地２</v>
      </c>
    </row>
    <row r="4" spans="5:12" ht="12.75">
      <c r="F4">
        <v>0</v>
      </c>
      <c r="G4">
        <v>0</v>
      </c>
      <c r="H4">
        <v>0</v>
      </c>
      <c r="I4">
        <v>0</v>
      </c>
      <c r="L4" s="158">
        <f aca="true" t="shared" si="0" ref="L4:L23">IF($E$2=12,F4,IF($E$2=22,G4,IF($E$2=31,H4,I4)))</f>
        <v>0</v>
      </c>
    </row>
    <row r="5" spans="4:12" ht="12.75">
      <c r="D5" t="s">
        <v>60</v>
      </c>
      <c r="F5">
        <v>0</v>
      </c>
      <c r="G5">
        <v>0</v>
      </c>
      <c r="H5">
        <v>0</v>
      </c>
      <c r="I5">
        <v>0</v>
      </c>
      <c r="L5" s="158">
        <f t="shared" si="0"/>
        <v>0</v>
      </c>
    </row>
    <row r="6" spans="5:12" ht="12.75">
      <c r="F6">
        <v>0</v>
      </c>
      <c r="G6">
        <v>0</v>
      </c>
      <c r="H6">
        <v>0</v>
      </c>
      <c r="I6">
        <v>0</v>
      </c>
      <c r="L6" s="158">
        <f t="shared" si="0"/>
        <v>0</v>
      </c>
    </row>
    <row r="7" spans="4:12" ht="12.75">
      <c r="D7" s="171">
        <v>1</v>
      </c>
      <c r="F7">
        <v>0</v>
      </c>
      <c r="G7">
        <v>0</v>
      </c>
      <c r="H7">
        <v>0</v>
      </c>
      <c r="I7">
        <v>0</v>
      </c>
      <c r="L7" s="158">
        <f t="shared" si="0"/>
        <v>0</v>
      </c>
    </row>
    <row r="8" spans="5:12" ht="12.75">
      <c r="F8">
        <v>0</v>
      </c>
      <c r="G8">
        <v>0</v>
      </c>
      <c r="H8">
        <v>0</v>
      </c>
      <c r="I8">
        <v>0</v>
      </c>
      <c r="L8" s="158">
        <f t="shared" si="0"/>
        <v>0</v>
      </c>
    </row>
    <row r="9" spans="4:12" ht="12.75">
      <c r="D9" t="s">
        <v>61</v>
      </c>
      <c r="F9">
        <v>0</v>
      </c>
      <c r="G9">
        <v>0</v>
      </c>
      <c r="H9">
        <v>0</v>
      </c>
      <c r="I9">
        <v>0</v>
      </c>
      <c r="L9" s="158">
        <f t="shared" si="0"/>
        <v>0</v>
      </c>
    </row>
    <row r="10" spans="5:12" ht="12.75">
      <c r="F10">
        <v>0</v>
      </c>
      <c r="G10">
        <v>0</v>
      </c>
      <c r="H10">
        <v>0</v>
      </c>
      <c r="I10">
        <v>0</v>
      </c>
      <c r="L10" s="158">
        <f t="shared" si="0"/>
        <v>0</v>
      </c>
    </row>
    <row r="11" spans="5:12" ht="12.75">
      <c r="F11">
        <v>0</v>
      </c>
      <c r="G11">
        <v>0</v>
      </c>
      <c r="H11">
        <v>0</v>
      </c>
      <c r="I11">
        <v>0</v>
      </c>
      <c r="L11" s="158">
        <f t="shared" si="0"/>
        <v>0</v>
      </c>
    </row>
    <row r="12" spans="5:12" ht="12.75">
      <c r="E12" t="s">
        <v>45</v>
      </c>
      <c r="F12">
        <v>0</v>
      </c>
      <c r="G12">
        <v>0</v>
      </c>
      <c r="H12">
        <v>0</v>
      </c>
      <c r="I12">
        <v>0</v>
      </c>
      <c r="L12" s="158">
        <f t="shared" si="0"/>
        <v>0</v>
      </c>
    </row>
    <row r="13" spans="2:12" ht="12.75">
      <c r="B13" t="s">
        <v>162</v>
      </c>
      <c r="D13" t="s">
        <v>59</v>
      </c>
      <c r="E13">
        <v>0</v>
      </c>
      <c r="F13" t="e">
        <v>#N/A</v>
      </c>
      <c r="G13" t="e">
        <v>#N/A</v>
      </c>
      <c r="H13" t="e">
        <v>#N/A</v>
      </c>
      <c r="I13" t="e">
        <v>#N/A</v>
      </c>
      <c r="L13" s="158" t="e">
        <f t="shared" si="0"/>
        <v>#N/A</v>
      </c>
    </row>
    <row r="14" spans="4:12" ht="12.75">
      <c r="D14" t="s">
        <v>58</v>
      </c>
      <c r="E14">
        <v>0</v>
      </c>
      <c r="F14" t="e">
        <v>#N/A</v>
      </c>
      <c r="G14" t="e">
        <v>#N/A</v>
      </c>
      <c r="H14" t="e">
        <v>#N/A</v>
      </c>
      <c r="I14" t="e">
        <v>#N/A</v>
      </c>
      <c r="L14" s="158" t="e">
        <f t="shared" si="0"/>
        <v>#N/A</v>
      </c>
    </row>
    <row r="15" spans="2:12" ht="12.75">
      <c r="B15">
        <v>10310</v>
      </c>
      <c r="D15" t="s">
        <v>45</v>
      </c>
      <c r="F15" t="e">
        <v>#N/A</v>
      </c>
      <c r="G15" t="e">
        <v>#N/A</v>
      </c>
      <c r="H15" t="e">
        <v>#N/A</v>
      </c>
      <c r="I15" t="e">
        <v>#N/A</v>
      </c>
      <c r="L15" s="158" t="e">
        <f t="shared" si="0"/>
        <v>#N/A</v>
      </c>
    </row>
    <row r="16" spans="2:12" ht="12.75">
      <c r="B16" t="s">
        <v>273</v>
      </c>
      <c r="D16" t="s">
        <v>188</v>
      </c>
      <c r="E16">
        <v>0</v>
      </c>
      <c r="F16">
        <v>0</v>
      </c>
      <c r="G16">
        <v>0</v>
      </c>
      <c r="H16">
        <v>0</v>
      </c>
      <c r="I16">
        <v>0</v>
      </c>
      <c r="L16" s="158">
        <f t="shared" si="0"/>
        <v>0</v>
      </c>
    </row>
    <row r="17" spans="2:12" ht="12.75">
      <c r="B17">
        <v>4710</v>
      </c>
      <c r="D17" t="s">
        <v>179</v>
      </c>
      <c r="E17">
        <v>0</v>
      </c>
      <c r="F17">
        <v>0</v>
      </c>
      <c r="G17">
        <v>0</v>
      </c>
      <c r="H17">
        <v>0</v>
      </c>
      <c r="I17">
        <v>0</v>
      </c>
      <c r="L17" s="158">
        <f t="shared" si="0"/>
        <v>0</v>
      </c>
    </row>
    <row r="18" spans="2:12" ht="12.75">
      <c r="B18" t="s">
        <v>274</v>
      </c>
      <c r="D18" t="s">
        <v>272</v>
      </c>
      <c r="E18">
        <v>0</v>
      </c>
      <c r="F18">
        <v>0</v>
      </c>
      <c r="G18">
        <v>0</v>
      </c>
      <c r="H18">
        <v>0</v>
      </c>
      <c r="I18">
        <v>0</v>
      </c>
      <c r="L18" s="158">
        <f t="shared" si="0"/>
        <v>0</v>
      </c>
    </row>
    <row r="19" spans="2:12" ht="12.75">
      <c r="B19">
        <v>8510</v>
      </c>
      <c r="F19">
        <v>0</v>
      </c>
      <c r="G19">
        <v>0</v>
      </c>
      <c r="H19">
        <v>0</v>
      </c>
      <c r="I19">
        <v>0</v>
      </c>
      <c r="L19" s="158">
        <f t="shared" si="0"/>
        <v>0</v>
      </c>
    </row>
    <row r="20" spans="2:12" ht="12.75">
      <c r="B20" t="s">
        <v>140</v>
      </c>
      <c r="D20" t="s">
        <v>72</v>
      </c>
      <c r="F20" t="e">
        <v>#N/A</v>
      </c>
      <c r="G20" t="e">
        <v>#N/A</v>
      </c>
      <c r="H20" t="e">
        <v>#N/A</v>
      </c>
      <c r="I20" t="e">
        <v>#N/A</v>
      </c>
      <c r="L20" s="158" t="e">
        <f t="shared" si="0"/>
        <v>#N/A</v>
      </c>
    </row>
    <row r="21" spans="2:12" ht="12.75">
      <c r="B21" t="s">
        <v>110</v>
      </c>
      <c r="D21" t="s">
        <v>73</v>
      </c>
      <c r="F21" t="e">
        <v>#N/A</v>
      </c>
      <c r="G21" t="e">
        <v>#N/A</v>
      </c>
      <c r="H21" t="e">
        <v>#N/A</v>
      </c>
      <c r="I21" t="e">
        <v>#N/A</v>
      </c>
      <c r="L21" s="158" t="e">
        <f t="shared" si="0"/>
        <v>#N/A</v>
      </c>
    </row>
    <row r="22" spans="2:12" ht="12.75">
      <c r="B22" t="s">
        <v>111</v>
      </c>
      <c r="D22" t="s">
        <v>74</v>
      </c>
      <c r="F22" t="e">
        <v>#N/A</v>
      </c>
      <c r="G22" t="e">
        <v>#N/A</v>
      </c>
      <c r="H22" t="e">
        <v>#N/A</v>
      </c>
      <c r="I22" t="e">
        <v>#N/A</v>
      </c>
      <c r="L22" s="158" t="e">
        <f t="shared" si="0"/>
        <v>#N/A</v>
      </c>
    </row>
    <row r="23" spans="2:12" ht="12.75">
      <c r="B23" t="s">
        <v>104</v>
      </c>
      <c r="C23" t="s">
        <v>175</v>
      </c>
      <c r="D23" t="s">
        <v>75</v>
      </c>
      <c r="F23" t="e">
        <v>#N/A</v>
      </c>
      <c r="G23" t="e">
        <v>#N/A</v>
      </c>
      <c r="H23" t="e">
        <v>#N/A</v>
      </c>
      <c r="I23" t="e">
        <v>#N/A</v>
      </c>
      <c r="L23" s="158" t="e">
        <f t="shared" si="0"/>
        <v>#N/A</v>
      </c>
    </row>
    <row r="25" spans="5:8" ht="12.75">
      <c r="E25" t="s">
        <v>177</v>
      </c>
      <c r="F25" t="s">
        <v>62</v>
      </c>
    </row>
    <row r="26" spans="4:6" ht="12.75">
      <c r="D26" t="s">
        <v>56</v>
      </c>
      <c r="F26">
        <v>0</v>
      </c>
    </row>
    <row r="27" spans="4:6" ht="12.75">
      <c r="D27" t="s">
        <v>176</v>
      </c>
      <c r="F27">
        <v>0</v>
      </c>
    </row>
    <row r="28" spans="4:6" ht="12.75">
      <c r="D28" t="s">
        <v>57</v>
      </c>
      <c r="F28">
        <v>0</v>
      </c>
    </row>
    <row r="29" ht="12.75">
      <c r="D29" t="s">
        <v>79</v>
      </c>
    </row>
    <row r="32" spans="4:12" ht="12.75">
      <c r="D32" t="s">
        <v>63</v>
      </c>
      <c r="F32">
        <v>0</v>
      </c>
      <c r="G32">
        <v>0</v>
      </c>
      <c r="H32">
        <v>0</v>
      </c>
      <c r="I32">
        <v>0</v>
      </c>
      <c r="L32" s="158">
        <f aca="true" t="shared" si="1" ref="L32:L43">IF($E$2=12,F32,IF($E$2=22,G32,IF($E$2=31,H32,I32)))</f>
        <v>0</v>
      </c>
    </row>
    <row r="33" spans="4:12" ht="12.75">
      <c r="D33" t="s">
        <v>64</v>
      </c>
      <c r="F33">
        <v>0</v>
      </c>
      <c r="G33">
        <v>0</v>
      </c>
      <c r="H33">
        <v>0</v>
      </c>
      <c r="I33">
        <v>0</v>
      </c>
      <c r="L33" s="158">
        <f t="shared" si="1"/>
        <v>0</v>
      </c>
    </row>
    <row r="34" spans="4:12" ht="12.75">
      <c r="D34" t="s">
        <v>65</v>
      </c>
      <c r="F34">
        <v>0</v>
      </c>
      <c r="G34">
        <v>0</v>
      </c>
      <c r="H34">
        <v>0</v>
      </c>
      <c r="I34">
        <v>0</v>
      </c>
      <c r="L34" s="158">
        <f t="shared" si="1"/>
        <v>0</v>
      </c>
    </row>
    <row r="35" spans="4:12" ht="12.75">
      <c r="D35" t="s">
        <v>66</v>
      </c>
      <c r="F35">
        <v>0</v>
      </c>
      <c r="G35">
        <v>0</v>
      </c>
      <c r="H35">
        <v>0</v>
      </c>
      <c r="I35">
        <v>0</v>
      </c>
      <c r="L35" s="158">
        <f t="shared" si="1"/>
        <v>0</v>
      </c>
    </row>
    <row r="36" spans="4:12" ht="12.75">
      <c r="D36" t="s">
        <v>67</v>
      </c>
      <c r="F36">
        <v>0</v>
      </c>
      <c r="G36">
        <v>0</v>
      </c>
      <c r="H36">
        <v>0</v>
      </c>
      <c r="I36">
        <v>0</v>
      </c>
      <c r="L36" s="158">
        <f t="shared" si="1"/>
        <v>0</v>
      </c>
    </row>
    <row r="37" spans="4:12" ht="12.75">
      <c r="D37" t="s">
        <v>68</v>
      </c>
      <c r="F37">
        <v>0</v>
      </c>
      <c r="G37">
        <v>0</v>
      </c>
      <c r="H37">
        <v>0</v>
      </c>
      <c r="I37">
        <v>0</v>
      </c>
      <c r="L37" s="158">
        <f t="shared" si="1"/>
        <v>0</v>
      </c>
    </row>
    <row r="38" spans="4:12" ht="12.75">
      <c r="D38" t="s">
        <v>80</v>
      </c>
      <c r="F38">
        <v>0</v>
      </c>
      <c r="G38">
        <v>0</v>
      </c>
      <c r="H38">
        <v>0</v>
      </c>
      <c r="I38">
        <v>0</v>
      </c>
      <c r="L38" s="158">
        <f t="shared" si="1"/>
        <v>0</v>
      </c>
    </row>
    <row r="39" spans="4:12" ht="12.75">
      <c r="D39" t="s">
        <v>76</v>
      </c>
      <c r="F39">
        <v>0</v>
      </c>
      <c r="G39">
        <v>0</v>
      </c>
      <c r="H39">
        <v>0</v>
      </c>
      <c r="I39">
        <v>0</v>
      </c>
      <c r="L39" s="158">
        <f t="shared" si="1"/>
        <v>0</v>
      </c>
    </row>
    <row r="40" ht="12.75">
      <c r="L40" s="158"/>
    </row>
    <row r="41" spans="4:12" ht="12.75">
      <c r="D41" t="s">
        <v>77</v>
      </c>
      <c r="F41" t="e">
        <v>#N/A</v>
      </c>
      <c r="G41" t="e">
        <v>#N/A</v>
      </c>
      <c r="H41" t="e">
        <v>#N/A</v>
      </c>
      <c r="I41" t="e">
        <v>#N/A</v>
      </c>
      <c r="L41" s="159" t="e">
        <f t="shared" si="1"/>
        <v>#N/A</v>
      </c>
    </row>
    <row r="42" ht="12.75">
      <c r="L42" s="159"/>
    </row>
    <row r="43" spans="4:12" ht="12.75">
      <c r="D43" t="s">
        <v>78</v>
      </c>
      <c r="F43" t="e">
        <v>#N/A</v>
      </c>
      <c r="G43" t="e">
        <v>#N/A</v>
      </c>
      <c r="H43" t="e">
        <v>#N/A</v>
      </c>
      <c r="I43" t="e">
        <v>#N/A</v>
      </c>
      <c r="L43" s="159" t="e">
        <f t="shared" si="1"/>
        <v>#N/A</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2010-04-12T13:18:55Z</cp:lastPrinted>
  <dcterms:created xsi:type="dcterms:W3CDTF">2002-03-13T01:41:20Z</dcterms:created>
  <dcterms:modified xsi:type="dcterms:W3CDTF">2011-04-17T04:27:09Z</dcterms:modified>
  <cp:category/>
  <cp:version/>
  <cp:contentType/>
  <cp:contentStatus/>
</cp:coreProperties>
</file>